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Z:\2025_OAP\30.190 PLANES\30.190.15 planes de Acción Institucional\Versiones\Publicadas en la WEB\"/>
    </mc:Choice>
  </mc:AlternateContent>
  <xr:revisionPtr revIDLastSave="0" documentId="13_ncr:1_{0406CA7F-A3F4-48D3-9A02-404149103937}" xr6:coauthVersionLast="47" xr6:coauthVersionMax="47" xr10:uidLastSave="{00000000-0000-0000-0000-000000000000}"/>
  <bookViews>
    <workbookView xWindow="-120" yWindow="-120" windowWidth="20730" windowHeight="11040" tabRatio="836" firstSheet="6" activeTab="1" xr2:uid="{9FBA3923-6691-4B80-8905-8C92C03B4639}"/>
  </bookViews>
  <sheets>
    <sheet name="Hoja4" sheetId="23" state="hidden" r:id="rId1"/>
    <sheet name="CONTENIDO " sheetId="5" r:id="rId2"/>
    <sheet name="Dimensión 1 - Talento Humano " sheetId="18" r:id="rId3"/>
    <sheet name="Dimensión 2 - Direccionamiento" sheetId="7" r:id="rId4"/>
    <sheet name="Dimensión 3-Gestión con Valor" sheetId="19" r:id="rId5"/>
    <sheet name="Dimensión 4 - Evaluación de res" sheetId="14" r:id="rId6"/>
    <sheet name="Dimensión 5 - Información y com" sheetId="15" r:id="rId7"/>
    <sheet name="Dimensión 6 - GESCO+I" sheetId="16" r:id="rId8"/>
    <sheet name="Dimensión 7 - Control Interno" sheetId="17" r:id="rId9"/>
    <sheet name="PAI 2025 Consolidado" sheetId="26" r:id="rId10"/>
    <sheet name="Plantilla publicacion" sheetId="25" state="hidden" r:id="rId11"/>
    <sheet name="Convenciones" sheetId="27" r:id="rId12"/>
    <sheet name="PAI 2025 GPS rempl2)" sheetId="21" state="hidden" r:id="rId13"/>
    <sheet name="Plan de acci�n consolidado 2025" sheetId="28"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A">#REF!</definedName>
    <definedName name="\Z">#REF!</definedName>
    <definedName name="_38_GAI" localSheetId="11">[1]LISTAS!#REF!</definedName>
    <definedName name="_38_GAI">[1]LISTAS!#REF!</definedName>
    <definedName name="_xlnm._FilterDatabase" localSheetId="2" hidden="1">'Dimensión 1 - Talento Humano '!$A$9:$N$44</definedName>
    <definedName name="_xlnm._FilterDatabase" localSheetId="3" hidden="1">'Dimensión 2 - Direccionamiento'!$A$8:$N$31</definedName>
    <definedName name="_xlnm._FilterDatabase" localSheetId="4" hidden="1">'Dimensión 3-Gestión con Valor'!$A$9:$N$380</definedName>
    <definedName name="_xlnm._FilterDatabase" localSheetId="5" hidden="1">'Dimensión 4 - Evaluación de res'!$A$9:$N$14</definedName>
    <definedName name="_xlnm._FilterDatabase" localSheetId="6" hidden="1">'Dimensión 5 - Información y com'!$A$9:$N$36</definedName>
    <definedName name="_xlnm._FilterDatabase" localSheetId="7" hidden="1">'Dimensión 6 - GESCO+I'!$A$9:$N$62</definedName>
    <definedName name="_xlnm._FilterDatabase" localSheetId="8" hidden="1">'Dimensión 7 - Control Interno'!$A$9:$N$18</definedName>
    <definedName name="_xlnm._FilterDatabase" localSheetId="0" hidden="1">Hoja4!$A$4:$F$36</definedName>
    <definedName name="_xlnm._FilterDatabase" localSheetId="9" hidden="1">'PAI 2025 Consolidado'!$A$5:$W$507</definedName>
    <definedName name="_xlnm._FilterDatabase" localSheetId="12" hidden="1">'PAI 2025 GPS rempl2)'!$A$3:$X$505</definedName>
    <definedName name="_xlnm._FilterDatabase" localSheetId="13" hidden="1">'Plan de acci�n consolidado 2025'!$A$3:$V$506</definedName>
    <definedName name="_xlnm._FilterDatabase" localSheetId="10" hidden="1">'Plantilla publicacion'!$A$2:$AA$490</definedName>
    <definedName name="A_IMPRESIÓN_IM">#REF!</definedName>
    <definedName name="aa">#REF!</definedName>
    <definedName name="aaaqqww">#REF!</definedName>
    <definedName name="AC">#REF!</definedName>
    <definedName name="AccountAlias">#REF!</definedName>
    <definedName name="AccountBalance">#REF!</definedName>
    <definedName name="AccountDate">#REF!</definedName>
    <definedName name="AccountNumber">#REF!</definedName>
    <definedName name="AccountOwner">#REF!</definedName>
    <definedName name="ACI">#REF!</definedName>
    <definedName name="ACTIVIDAD">#REF!</definedName>
    <definedName name="ACTIVIDADBP">#REF!</definedName>
    <definedName name="ACTIVIDADBP2">#REF!</definedName>
    <definedName name="activo">[2]DESPLEGABLES!#REF!</definedName>
    <definedName name="ANARE1232">'[3]1232'!#REF!</definedName>
    <definedName name="ANARE3431">'[3]3431'!#REF!</definedName>
    <definedName name="ANARES1111">'[4]PE-14'!#REF!</definedName>
    <definedName name="ANARES1112">'[3]1112'!$C$30</definedName>
    <definedName name="ANARES1113">'[3]1113'!$B$36</definedName>
    <definedName name="ANARES1121">'[3]1121'!$B$36</definedName>
    <definedName name="ANARES1122">'[3]1122'!$B$34</definedName>
    <definedName name="ANARES1131">'[3]1131'!$B$33</definedName>
    <definedName name="ANARES1141">'[3]1141'!$B$35</definedName>
    <definedName name="ANARES1211">'[3]1211'!$B$36</definedName>
    <definedName name="ANARES1212">'[3]1212'!$B$36</definedName>
    <definedName name="ANARES1221">'[3]1221'!$B$36</definedName>
    <definedName name="ANARES1222">'[3]1222'!$B$39</definedName>
    <definedName name="ANARES1231">'[3]1231'!$B$38</definedName>
    <definedName name="ANARES1232">'[3]1232'!$B$47</definedName>
    <definedName name="ANARES1233">'[3]1233'!$B$35</definedName>
    <definedName name="ANARES1234">'[3]1234'!$B$39</definedName>
    <definedName name="ANARES1241">'[3]1241'!$B$35</definedName>
    <definedName name="ANARES2111">'[3]2111'!$B$38</definedName>
    <definedName name="ANARES2211">'[3]2211'!$B$35</definedName>
    <definedName name="ANARES3111">'[3]3111'!$B$44</definedName>
    <definedName name="ANARES3112">'[3]3112'!$L$30</definedName>
    <definedName name="ANARES3211">'[3]3211'!$B$35</definedName>
    <definedName name="ANARES3231">'[3]3231'!$B$38</definedName>
    <definedName name="ANARES3232">'[3]3232'!$B$35</definedName>
    <definedName name="ANARES3233">'[3]3233'!$B$36</definedName>
    <definedName name="ANARES3241">'[3]3241'!$A$1</definedName>
    <definedName name="ANARES3242">'[3]3242'!$B$36</definedName>
    <definedName name="ANARES3243">'[3]3243'!$B$36</definedName>
    <definedName name="ANARES3244">'[3]3244'!$B$9</definedName>
    <definedName name="ANARES3245">'[3]3245'!$B$41</definedName>
    <definedName name="ANARES3246">'[3]3246'!$B$38</definedName>
    <definedName name="ANARES3311">'[3]3311'!$B$36</definedName>
    <definedName name="ANARES3411">'[3]3411'!$B$38</definedName>
    <definedName name="ANARES3421">'[3]3421'!$B$60</definedName>
    <definedName name="ANARES3422">'[3]3422'!$B$44</definedName>
    <definedName name="ANARES3423">'[3]3423'!$B$59</definedName>
    <definedName name="ANARES3431">'[3]3431'!$B$65</definedName>
    <definedName name="ANARES3441">'[3]3441'!$B$38</definedName>
    <definedName name="ANARES3442">'[3]3442'!$B$34</definedName>
    <definedName name="ANARES3443">'[3]3443'!$B$35</definedName>
    <definedName name="ANARES3444">'[3]3444'!$B$36</definedName>
    <definedName name="ANARES3451">'[3]3451'!$B$44</definedName>
    <definedName name="ANARESU1232">'[3]1232'!#REF!</definedName>
    <definedName name="ANARESU3233">'[3]3233'!#REF!</definedName>
    <definedName name="años">#REF!</definedName>
    <definedName name="APELLIDOS">#REF!</definedName>
    <definedName name="area" localSheetId="11">'[5]Formulacion PA'!$Y$92:$Y$104</definedName>
    <definedName name="area" localSheetId="9">[6]LISTAS!$I$4:$I$38</definedName>
    <definedName name="area" localSheetId="12">[6]LISTAS!$I$4:$I$38</definedName>
    <definedName name="area" localSheetId="10">[6]LISTAS!$I$4:$I$38</definedName>
    <definedName name="area">[7]LISTAS!$I$4:$I$38</definedName>
    <definedName name="_xlnm.Print_Area" localSheetId="4">'Dimensión 3-Gestión con Valor'!$B$1:$N$379</definedName>
    <definedName name="_xlnm.Print_Area">#REF!</definedName>
    <definedName name="areadependencia">#REF!</definedName>
    <definedName name="Areas">#REF!</definedName>
    <definedName name="ÁREAS">#REF!</definedName>
    <definedName name="areasdepen">#REF!</definedName>
    <definedName name="areasreponsables">'[5]Formulacion PA'!$A$92:$A$121</definedName>
    <definedName name="Arrenda">[8]Formato!$AJ$422:$AJ$423</definedName>
    <definedName name="ASAS">#REF!</definedName>
    <definedName name="asassasa">'[9]271-basica'!#REF!</definedName>
    <definedName name="ASD">#REF!</definedName>
    <definedName name="ASDAQWEQWE">#REF!</definedName>
    <definedName name="asigbas">[10]planta2002!$I:$I</definedName>
    <definedName name="asigmen">'[11]UNIDAD ICT'!$G:$G</definedName>
    <definedName name="ASO_PLAN">[12]LISTAS!$E$494:$E$495</definedName>
    <definedName name="auxalm">[10]planta2002!$L:$L</definedName>
    <definedName name="B">#REF!</definedName>
    <definedName name="bien_o_servicio">[2]DESPLEGABLES!#REF!</definedName>
    <definedName name="boncom">#REF!</definedName>
    <definedName name="bonrec">#REF!</definedName>
    <definedName name="bonser">[10]planta2002!$M:$M</definedName>
    <definedName name="calsificar">'[13]cod Proceso'!#REF!</definedName>
    <definedName name="Capacit">[8]Formato!$AT$422:$AT$424</definedName>
    <definedName name="cargo">#REF!</definedName>
    <definedName name="cargos">[14]listas!$AY$2:$AY$67</definedName>
    <definedName name="cccc">'[9]271-basica'!#REF!</definedName>
    <definedName name="CCP">[15]LISTAS!$B$7:$B$24</definedName>
    <definedName name="CCP_FUNC">#REF!</definedName>
    <definedName name="CCP_FUNCIONAMIENTO">[12]LISTAS!$B$487:$B$526</definedName>
    <definedName name="cesfna">#REF!</definedName>
    <definedName name="cfghjki">#REF!</definedName>
    <definedName name="clasificacion">'[13]cod Proceso'!#REF!</definedName>
    <definedName name="clasificador">[16]Listas!$W$3:$W$11</definedName>
    <definedName name="Cod.09999">#REF!</definedName>
    <definedName name="Cod.10000">#REF!</definedName>
    <definedName name="Cod.1000005">#REF!</definedName>
    <definedName name="Cod.1000023">#REF!</definedName>
    <definedName name="Cod.1000057">#REF!</definedName>
    <definedName name="Cod.1000546">#REF!</definedName>
    <definedName name="Cod.1000579">#REF!</definedName>
    <definedName name="Cod.1000585">#REF!</definedName>
    <definedName name="Cod.20000">#REF!</definedName>
    <definedName name="cod.20110110002165">'[16]obj-produc'!#REF!</definedName>
    <definedName name="cod.20110110002434">'[16]obj-produc'!#REF!</definedName>
    <definedName name="cod.20130110000232">'[16]obj-produc'!#REF!</definedName>
    <definedName name="cod.20130110001971DIES">'[16]obj-produc'!#REF!</definedName>
    <definedName name="Cod.2220000">#REF!</definedName>
    <definedName name="Cod.30000">#REF!</definedName>
    <definedName name="Cod.5030000">#REF!</definedName>
    <definedName name="Cod.60000">#REF!</definedName>
    <definedName name="Cod.69999">#REF!</definedName>
    <definedName name="Cod.70000">#REF!</definedName>
    <definedName name="Cod2220000">#REF!</definedName>
    <definedName name="CODACTIVIDAD">'[17]TODAS (2)'!$F$5:$F$50</definedName>
    <definedName name="codigo8100">[14]listas!#REF!</definedName>
    <definedName name="CODIGO8410">[14]listas!#REF!</definedName>
    <definedName name="comfam">#REF!</definedName>
    <definedName name="COMPETENCIA">#REF!</definedName>
    <definedName name="componente">#REF!</definedName>
    <definedName name="componentes">[14]listas!$I$48:$I$62</definedName>
    <definedName name="Compra">[8]Formato!$AP$422</definedName>
    <definedName name="Compraequi">[8]Formato!$R$422:$R$430</definedName>
    <definedName name="Compras">[3]Compras!$B$36</definedName>
    <definedName name="Comunic">[8]Formato!$AC$422:$AC$426</definedName>
    <definedName name="CONCILIACION">#REF!</definedName>
    <definedName name="Consult">[8]Formato!$AZ$422</definedName>
    <definedName name="Contrat">[8]Formato!$AX$422:$AX$426</definedName>
    <definedName name="Contratos">[3]Contratos!$B$37</definedName>
    <definedName name="CPC">[2]DESPLEGABLES!#REF!</definedName>
    <definedName name="CRITERIO">#REF!</definedName>
    <definedName name="cubs">#REF!</definedName>
    <definedName name="DDRS">#REF!</definedName>
    <definedName name="DDTS">#REF!</definedName>
    <definedName name="DDU">#REF!</definedName>
    <definedName name="DEE">#REF!</definedName>
    <definedName name="Defensa">[8]Formato!$AN$422:$AN$423</definedName>
    <definedName name="denocargo">'[18]Anexos de Costos'!#REF!</definedName>
    <definedName name="DENOMINACION">[19]CARGOS!$B$1:$B$20</definedName>
    <definedName name="depen">#REF!</definedName>
    <definedName name="DEPENDENCIAS" localSheetId="11">#REF!</definedName>
    <definedName name="Dependencias">[1]LISTAS!#REF!</definedName>
    <definedName name="dependencias_regalias">'[20]Info listas desplegables'!$C$4:$C$19</definedName>
    <definedName name="DEPP">#REF!</definedName>
    <definedName name="Derechos_administrativos">[2]DESPLEGABLES!#REF!</definedName>
    <definedName name="DESPP">#REF!</definedName>
    <definedName name="detallebpin">#REF!</definedName>
    <definedName name="DIFP">#REF!</definedName>
    <definedName name="DIG">[8]Formato!$I$422:$I$429</definedName>
    <definedName name="DIGITALIZACION">[21]Hoja2!$V$5:$V$10</definedName>
    <definedName name="Dirección_de_Investigaciones_de_Protección_de_Usuarios_de_Servicios_de_Comunicaciones">[22]MODIFICACIÓN!#REF!</definedName>
    <definedName name="DJSG">#REF!</definedName>
    <definedName name="DTAM">[8]Formato!$I$430:$I$441</definedName>
    <definedName name="DTAN">[8]Formato!$I$442:$I$450</definedName>
    <definedName name="DTAO">[8]Formato!$I$451:$I$463</definedName>
    <definedName name="DTCA">[8]Formato!$I$464:$I$478</definedName>
    <definedName name="DTOR">[8]Formato!$I$479:$I$485</definedName>
    <definedName name="DTPA">[8]Formato!$I$486:$I$494</definedName>
    <definedName name="EDO_VIG_FUT">#REF!</definedName>
    <definedName name="ee">#REF!</definedName>
    <definedName name="eeewwqqq">#REF!</definedName>
    <definedName name="ejecpresup">[3]ejecpresup!$B$37</definedName>
    <definedName name="emppln">#REF!</definedName>
    <definedName name="Enseres">[8]Formato!$T$422:$T$424</definedName>
    <definedName name="ERWE5345">#REF!</definedName>
    <definedName name="est_vig">#REF!</definedName>
    <definedName name="estado">#REF!</definedName>
    <definedName name="estado_sol_vf">#REF!</definedName>
    <definedName name="estado_solicitud_vf">#REF!</definedName>
    <definedName name="estado_vf">#REF!</definedName>
    <definedName name="estavigencias">#REF!</definedName>
    <definedName name="Estrategias">#REF!</definedName>
    <definedName name="fcoos12">#REF!</definedName>
    <definedName name="FECHANAC">#REF!</definedName>
    <definedName name="Ficha_1">[22]MODIFICACIÓN!#REF!</definedName>
    <definedName name="Ficha_10">[22]MODIFICACIÓN!#REF!</definedName>
    <definedName name="Ficha_11">[22]MODIFICACIÓN!#REF!</definedName>
    <definedName name="Ficha_12">[22]MODIFICACIÓN!#REF!</definedName>
    <definedName name="Ficha_13">[22]MODIFICACIÓN!#REF!</definedName>
    <definedName name="Ficha_2">[22]MODIFICACIÓN!#REF!</definedName>
    <definedName name="Ficha_3">[22]MODIFICACIÓN!#REF!</definedName>
    <definedName name="Ficha_4">[22]MODIFICACIÓN!#REF!</definedName>
    <definedName name="Ficha_5">[22]MODIFICACIÓN!#REF!</definedName>
    <definedName name="Ficha_6">[22]MODIFICACIÓN!#REF!</definedName>
    <definedName name="Ficha_7">[22]MODIFICACIÓN!#REF!</definedName>
    <definedName name="Ficha_8">[22]MODIFICACIÓN!#REF!</definedName>
    <definedName name="Ficha_9">[22]MODIFICACIÓN!#REF!</definedName>
    <definedName name="fichas" localSheetId="11">[23]listas!$AC$112:$AC$142</definedName>
    <definedName name="fichas">[1]LISTAS!#REF!</definedName>
    <definedName name="FINANCIADO">#REF!</definedName>
    <definedName name="financiamiento" localSheetId="2">[24]LISTAS!$H$16:$H$26</definedName>
    <definedName name="financiamiento" localSheetId="9">[25]LISTAS!$H$16:$H$26</definedName>
    <definedName name="financiamiento" localSheetId="12">[25]LISTAS!$H$16:$H$26</definedName>
    <definedName name="financiamiento" localSheetId="10">[25]LISTAS!$H$16:$H$26</definedName>
    <definedName name="financiamiento">[26]LISTAS!$H$16:$H$26</definedName>
    <definedName name="FOCOS">[16]Listas!$C$3:$C$123</definedName>
    <definedName name="focos12">#REF!</definedName>
    <definedName name="focos13">#REF!</definedName>
    <definedName name="Fondos">[2]DESPLEGABLES!#REF!</definedName>
    <definedName name="formato1">#REF!</definedName>
    <definedName name="FUENTE">#REF!</definedName>
    <definedName name="Fuente_de_los_recursos">'[27]PAA Formato Inversión'!$C$125:$C$127</definedName>
    <definedName name="fuente_recursos">#REF!</definedName>
    <definedName name="fuentes" localSheetId="11">'[28]DE01-F12'!$E$107:$E$109</definedName>
    <definedName name="fuentes">[1]LISTAS!#REF!</definedName>
    <definedName name="funcionario">[14]listas!$E$73:$E$99</definedName>
    <definedName name="gasrep">[10]planta2002!$J:$J</definedName>
    <definedName name="Gastos">[8]Formato!$AV$422:$AV$423</definedName>
    <definedName name="GCRP">#REF!</definedName>
    <definedName name="GCT">#REF!</definedName>
    <definedName name="GP">#REF!</definedName>
    <definedName name="GPE">#REF!</definedName>
    <definedName name="grado">#REF!</definedName>
    <definedName name="Grupo">[8]Formato!$I$422:$I$507</definedName>
    <definedName name="GRUPO1">#REF!</definedName>
    <definedName name="GRUPO10">#REF!</definedName>
    <definedName name="GRUPO11">#REF!</definedName>
    <definedName name="GRUPO12">#REF!</definedName>
    <definedName name="GRUPO2">#REF!</definedName>
    <definedName name="GRUPO3">#REF!</definedName>
    <definedName name="GRUPO4">#REF!</definedName>
    <definedName name="GRUPO5">#REF!</definedName>
    <definedName name="GRUPO6">#REF!</definedName>
    <definedName name="GRUPO7">#REF!</definedName>
    <definedName name="GRUPO8">#REF!</definedName>
    <definedName name="GRUPO9">#REF!</definedName>
    <definedName name="GTE">#REF!</definedName>
    <definedName name="H">'[9]271-basica'!#REF!</definedName>
    <definedName name="hhhhhhhhhhhhhhhhhhhh">'[9]271-basica'!#REF!</definedName>
    <definedName name="hoa">'[9]271-basica'!#REF!</definedName>
    <definedName name="horext">[10]planta2002!$AG:$AG</definedName>
    <definedName name="I">#REF!</definedName>
    <definedName name="icbf">#REF!</definedName>
    <definedName name="II">#REF!</definedName>
    <definedName name="III">#REF!</definedName>
    <definedName name="Impreso">[8]Formato!$AE$422:$AE$426</definedName>
    <definedName name="Impuest">[8]Formato!$P$422:$P$425</definedName>
    <definedName name="indi">'[29]Registro Indicadores'!$C$6:$C$100</definedName>
    <definedName name="indicadores" localSheetId="11">[1]LISTAS!#REF!</definedName>
    <definedName name="indicadores">[1]LISTAS!#REF!</definedName>
    <definedName name="indvac">#REF!</definedName>
    <definedName name="instec">#REF!</definedName>
    <definedName name="INSUMOS">#REF!</definedName>
    <definedName name="Insumos_productos">#REF!</definedName>
    <definedName name="IV">#REF!</definedName>
    <definedName name="IX">#REF!</definedName>
    <definedName name="jorgito">#REF!</definedName>
    <definedName name="Lineamiento1">[14]listas!#REF!</definedName>
    <definedName name="Lineamiento15">[14]listas!#REF!</definedName>
    <definedName name="Lineamiento6">[14]listas!#REF!</definedName>
    <definedName name="Lineamiento7">[14]listas!#REF!</definedName>
    <definedName name="lineamientos">[14]listas!$A$2:$A$8</definedName>
    <definedName name="lista">'[30]Sabana EVALUACION'!$BG$12:$BG$23</definedName>
    <definedName name="LISTADO_FICHAS">#REF!</definedName>
    <definedName name="LISTASPOLI">'[31]LISTAS POLITICA'!$B$1:$B$21</definedName>
    <definedName name="ListBoxOutput">#REF!</definedName>
    <definedName name="LTE">#REF!</definedName>
    <definedName name="Macroprocesos">'[32]Listas desplegables'!$B$3:$B$16</definedName>
    <definedName name="Manteni">[8]Formato!$BB$422:$BB$428</definedName>
    <definedName name="Materia">[8]Formato!$AA$422:$AA$432</definedName>
    <definedName name="MBARRERA">#REF!</definedName>
    <definedName name="mes">#REF!</definedName>
    <definedName name="MESES" localSheetId="11">#REF!</definedName>
    <definedName name="meses">[1]LISTAS!#REF!</definedName>
    <definedName name="META">#REF!</definedName>
    <definedName name="META1">#REF!</definedName>
    <definedName name="META2">#REF!</definedName>
    <definedName name="META3">#REF!</definedName>
    <definedName name="META4">#REF!</definedName>
    <definedName name="METAT">#REF!</definedName>
    <definedName name="Mod">#REF!</definedName>
    <definedName name="MOD_SELECCIÓN">[33]LISTAS!$A$7:$A$20</definedName>
    <definedName name="modal">#REF!</definedName>
    <definedName name="modalidad">#REF!</definedName>
    <definedName name="MODALIDAD_CONTRATACIÓN">#REF!</definedName>
    <definedName name="Modalidad_de_selección">'[27]PAA Formato Inversión'!$C$108:$C$121</definedName>
    <definedName name="modalidad_seleccion">#REF!</definedName>
    <definedName name="modsele">[34]Ciudadano!#REF!</definedName>
    <definedName name="MovementBalance">#REF!</definedName>
    <definedName name="MovementCredit">#REF!</definedName>
    <definedName name="MovementDebit">#REF!</definedName>
    <definedName name="MovementDescription">#REF!</definedName>
    <definedName name="MovementFrom">#REF!</definedName>
    <definedName name="MovementProcedure">#REF!</definedName>
    <definedName name="MovementTo">#REF!</definedName>
    <definedName name="NA">[12]LISTAS!$E$492</definedName>
    <definedName name="nio">'[35]ANEXO 8'!#REF!</definedName>
    <definedName name="nivcar">'[9]271-basica'!#REF!</definedName>
    <definedName name="NO">#REF!</definedName>
    <definedName name="Noconformes">'[3]No conformes'!$B$37</definedName>
    <definedName name="NOMBRE_DEL_PROYECTO">#REF!+#REF!</definedName>
    <definedName name="NOMBRES">#REF!</definedName>
    <definedName name="nomcar">#REF!</definedName>
    <definedName name="NUMEROS">#REF!</definedName>
    <definedName name="O.E">#REF!</definedName>
    <definedName name="OAJ">#REF!</definedName>
    <definedName name="OBJ.ESP_PRO_1">#REF!</definedName>
    <definedName name="OBJ.ESP_PRO_10">#REF!</definedName>
    <definedName name="OBJ.ESP_PRO_11">#REF!</definedName>
    <definedName name="OBJ.ESP_PRO_12">#REF!</definedName>
    <definedName name="OBJ.ESP_PRO_13">#REF!</definedName>
    <definedName name="OBJ.ESP_PRO_14">#REF!</definedName>
    <definedName name="OBJ.ESP_PRO_15">#REF!</definedName>
    <definedName name="OBJ.ESP_PRO_16">#REF!</definedName>
    <definedName name="OBJ.ESP_PRO_17">#REF!</definedName>
    <definedName name="OBJ.ESP_PRO_18">#REF!</definedName>
    <definedName name="OBJ.ESP_PRO_19">#REF!</definedName>
    <definedName name="OBJ.ESP_PRO_2">#REF!</definedName>
    <definedName name="OBJ.ESP_PRO_20">#REF!</definedName>
    <definedName name="OBJ.ESP_PRO_21">#REF!</definedName>
    <definedName name="OBJ.ESP_PRO_22">#REF!</definedName>
    <definedName name="OBJ.ESP_PRO_3">#REF!</definedName>
    <definedName name="OBJ.ESP_PRO_4">#REF!</definedName>
    <definedName name="OBJ.ESP_PRO_5">#REF!</definedName>
    <definedName name="OBJ.ESP_PRO_6">#REF!</definedName>
    <definedName name="OBJ.ESP_PRO_7">#REF!</definedName>
    <definedName name="OBJ.ESP_PRO_8">#REF!</definedName>
    <definedName name="OBJ.ESP_PRO_9">#REF!</definedName>
    <definedName name="OBJ.GEN_OBJ.ESP_1">#REF!</definedName>
    <definedName name="OBJ.GEN_OBJ.ESP_10">#REF!</definedName>
    <definedName name="OBJ.GEN_OBJ.ESP_11">#REF!</definedName>
    <definedName name="OBJ.GEN_OBJ.ESP_12">#REF!</definedName>
    <definedName name="OBJ.GEN_OBJ.ESP_2">#REF!</definedName>
    <definedName name="OBJ.GEN_OBJ.ESP_3">#REF!</definedName>
    <definedName name="OBJ.GEN_OBJ.ESP_4">#REF!</definedName>
    <definedName name="OBJ.GEN_OBJ.ESP_5">#REF!</definedName>
    <definedName name="OBJ.GEN_OBJ.ESP_6">#REF!</definedName>
    <definedName name="OBJ.GEN_OBJ.ESP_7">#REF!</definedName>
    <definedName name="OBJ.GEN_OBJ.ESP_8">#REF!</definedName>
    <definedName name="OBJ.GEN_OBJ.ESP_9">#REF!</definedName>
    <definedName name="OBJ_1">#REF!</definedName>
    <definedName name="OBJ_10">#REF!</definedName>
    <definedName name="OBJ_11">#REF!</definedName>
    <definedName name="OBJ_12">#REF!</definedName>
    <definedName name="OBJ_2">#REF!</definedName>
    <definedName name="OBJ_3">#REF!</definedName>
    <definedName name="OBJ_4">#REF!</definedName>
    <definedName name="OBJ_5">#REF!</definedName>
    <definedName name="OBJ_6">#REF!</definedName>
    <definedName name="OBJ_7">#REF!</definedName>
    <definedName name="OBJ_8">#REF!</definedName>
    <definedName name="OBJ_9">#REF!</definedName>
    <definedName name="OBJCALIDAD">[29]listas!$O$5:$O$9</definedName>
    <definedName name="obje1">#REF!</definedName>
    <definedName name="obje2">#REF!</definedName>
    <definedName name="obje3">#REF!</definedName>
    <definedName name="objet4">[14]listas!#REF!</definedName>
    <definedName name="Objetivo10">[14]listas!#REF!</definedName>
    <definedName name="Objetivo11">[14]listas!#REF!</definedName>
    <definedName name="Objetivo12">[14]listas!#REF!</definedName>
    <definedName name="Objetivo13">[14]listas!#REF!</definedName>
    <definedName name="Objetivo14">[14]listas!#REF!</definedName>
    <definedName name="Objetivo15">[14]listas!#REF!</definedName>
    <definedName name="Objetivo16">[14]listas!#REF!</definedName>
    <definedName name="Objetivo17">[14]listas!#REF!</definedName>
    <definedName name="Objetivo18">[14]listas!#REF!</definedName>
    <definedName name="Objetivo19">[14]listas!#REF!</definedName>
    <definedName name="Objetivo20">[14]listas!#REF!</definedName>
    <definedName name="Objetivo21">[14]listas!#REF!</definedName>
    <definedName name="Objetivo22">[14]listas!#REF!</definedName>
    <definedName name="Objetivo3">[14]listas!#REF!</definedName>
    <definedName name="Objetivo4">[14]listas!#REF!</definedName>
    <definedName name="Objetivo5">[14]listas!#REF!</definedName>
    <definedName name="Objetivo6">[14]listas!#REF!</definedName>
    <definedName name="Objetivo7">[14]listas!#REF!</definedName>
    <definedName name="Objetivo8">[14]listas!#REF!</definedName>
    <definedName name="Objetivo9">[14]listas!#REF!</definedName>
    <definedName name="OBJETIVOCAL">[36]Objetivos!$A$5:$A$11</definedName>
    <definedName name="objetivos">'[5]Formulacion PA'!$G$92:$G$97</definedName>
    <definedName name="Objetivos_calidad">'[32]Listas desplegables'!#REF!</definedName>
    <definedName name="Objetivos_Estratégicos">#REF!</definedName>
    <definedName name="objeto">[8]Formato!$N$422:$N$440</definedName>
    <definedName name="objetogasto">'[37]Obj Gasto (2)'!$A$2:$A$19</definedName>
    <definedName name="OBJINS">'[38]Marco estratégico'!$B$1:$B$15</definedName>
    <definedName name="obsejecpresup">[3]ejecpresup!$B$40</definedName>
    <definedName name="OBSER1111">'[4]PE-14'!#REF!</definedName>
    <definedName name="OBSER1112">'[3]1112'!$B$37</definedName>
    <definedName name="OBSER1113">'[3]1113'!$B$39</definedName>
    <definedName name="OBSER1121">'[3]1121'!$B$39</definedName>
    <definedName name="OBSER1122">'[3]1122'!$B$37</definedName>
    <definedName name="OBSER1131">'[3]1131'!$B$36</definedName>
    <definedName name="OBSER1141">'[3]1141'!$B$38</definedName>
    <definedName name="OBSER1211">'[3]1211'!$B$39</definedName>
    <definedName name="OBSER1212">'[3]1212'!$B$39</definedName>
    <definedName name="OBSER1221">'[3]1221'!$B$39</definedName>
    <definedName name="OBSER1222">'[3]1222'!$B$42</definedName>
    <definedName name="OBSER1231">'[3]1231'!$B$41</definedName>
    <definedName name="OBSER1232">'[3]1232'!$B$50</definedName>
    <definedName name="OBSER1233">'[3]1233'!$B$38</definedName>
    <definedName name="OBSER1234">'[3]1234'!$B$42</definedName>
    <definedName name="OBSER1241">'[3]1241'!$B$38</definedName>
    <definedName name="OBSER2111">'[3]2111'!$B$41</definedName>
    <definedName name="OBSER2211">'[3]2211'!$B$38</definedName>
    <definedName name="OBSER3111">'[3]3111'!$B$47</definedName>
    <definedName name="OBSER3112">'[3]3112'!$B$38</definedName>
    <definedName name="OBSER3211">'[3]3211'!$B$38</definedName>
    <definedName name="OBSER3231">'[3]3231'!$B$41</definedName>
    <definedName name="OBSER3232">'[3]3232'!$B$38</definedName>
    <definedName name="OBSER3233">'[3]3233'!#REF!</definedName>
    <definedName name="OBSER3241">'[3]3241'!$B$37</definedName>
    <definedName name="OBSER3242">'[3]3242'!$B$44</definedName>
    <definedName name="OBSER3243">'[3]3243'!$B$39</definedName>
    <definedName name="OBSER3244">'[3]3244'!$B$40</definedName>
    <definedName name="OBSER3245">'[3]3245'!$B$44</definedName>
    <definedName name="OBSER3246">'[3]3246'!$B$41</definedName>
    <definedName name="OBSER3311">'[3]3311'!$B$39</definedName>
    <definedName name="OBSER3411">'[3]3411'!$B$41</definedName>
    <definedName name="OBSER3421">'[3]3421'!$B$63</definedName>
    <definedName name="OBSER3422">'[3]3422'!$B$47</definedName>
    <definedName name="OBSER3423">'[3]3423'!$B$62</definedName>
    <definedName name="OBSER3431">'[3]3431'!$B$68</definedName>
    <definedName name="OBSER3441">'[3]3441'!$B$41</definedName>
    <definedName name="OBSER3442">'[3]3442'!$B$37</definedName>
    <definedName name="OBSER3443">'[3]3443'!$B$38</definedName>
    <definedName name="OBSER3444">'[3]3444'!$B$39</definedName>
    <definedName name="OBSER3451">'[3]3451'!$B$47</definedName>
    <definedName name="OBSERVACIONES">#REF!</definedName>
    <definedName name="OCI">#REF!</definedName>
    <definedName name="opciones">#REF!</definedName>
    <definedName name="otrosg">[8]Formato!$V$422</definedName>
    <definedName name="Periodicidad">#REF!</definedName>
    <definedName name="pespectiva">[29]listas!$M$5:$M$8</definedName>
    <definedName name="PILAR">#REF!</definedName>
    <definedName name="PLAN_DE_COMPRAS">#REF!</definedName>
    <definedName name="planes" localSheetId="11">[1]LISTAS!$AL$3:$AL$39</definedName>
    <definedName name="planes" localSheetId="2">[7]LISTAS!$AL$3:$AL$39</definedName>
    <definedName name="planes" localSheetId="9">[6]LISTAS!$AL$3:$AL$39</definedName>
    <definedName name="planes" localSheetId="12">[6]LISTAS!$AL$3:$AL$39</definedName>
    <definedName name="planes" localSheetId="10">[6]LISTAS!$AL$3:$AL$39</definedName>
    <definedName name="planes">[7]LISTAS!$AL$3:$AL$39</definedName>
    <definedName name="PLANTA_AB">#REF!</definedName>
    <definedName name="PLANTA_CR">#REF!</definedName>
    <definedName name="PLANTA_DF">#REF!</definedName>
    <definedName name="PLANTA_EN">#REF!</definedName>
    <definedName name="PLANTA_MA">#REF!</definedName>
    <definedName name="PND">[1]Hoja1!$B$110:$B$130</definedName>
    <definedName name="politicas" localSheetId="9">[6]LISTAS!$AK$3:$AK$22</definedName>
    <definedName name="politicas" localSheetId="12">[6]LISTAS!$AK$3:$AK$22</definedName>
    <definedName name="politicas" localSheetId="10">[6]LISTAS!$AK$3:$AK$22</definedName>
    <definedName name="politicas">[7]LISTAS!$AK$3:$AK$22</definedName>
    <definedName name="POLITICAS_MIPG">#REF!</definedName>
    <definedName name="PQROPORTUNAS">'[3]PQR OPORTUNAS'!$B$37</definedName>
    <definedName name="prevarp">#REF!</definedName>
    <definedName name="Preventivo">[3]Preventivo!$B$35</definedName>
    <definedName name="prevpen">#REF!</definedName>
    <definedName name="prevsal">#REF!</definedName>
    <definedName name="primant">#REF!</definedName>
    <definedName name="primfas">[10]planta2002!$AA:$AA</definedName>
    <definedName name="primfns">#REF!</definedName>
    <definedName name="primnav">#REF!</definedName>
    <definedName name="primniv">#REF!</definedName>
    <definedName name="primser">[10]planta2002!$N:$N</definedName>
    <definedName name="primtec">[10]planta2002!$T:$T</definedName>
    <definedName name="primvac">[10]planta2002!$O:$O</definedName>
    <definedName name="Principios_Gest_Fiscal">'[32]Listas desplegables'!#REF!</definedName>
    <definedName name="PRIORIDAD">#REF!</definedName>
    <definedName name="PRO_ACT_1">#REF!</definedName>
    <definedName name="PRO_ACT_10">#REF!</definedName>
    <definedName name="PRO_ACT_11">#REF!</definedName>
    <definedName name="PRO_ACT_12">#REF!</definedName>
    <definedName name="PRO_ACT_13">#REF!</definedName>
    <definedName name="PRO_ACT_14">#REF!</definedName>
    <definedName name="PRO_ACT_15">#REF!</definedName>
    <definedName name="PRO_ACT_16">#REF!</definedName>
    <definedName name="PRO_ACT_17">#REF!</definedName>
    <definedName name="PRO_ACT_18">#REF!</definedName>
    <definedName name="PRO_ACT_19">#REF!</definedName>
    <definedName name="PRO_ACT_2">#REF!</definedName>
    <definedName name="PRO_ACT_20">#REF!</definedName>
    <definedName name="PRO_ACT_21">#REF!</definedName>
    <definedName name="PRO_ACT_22">#REF!</definedName>
    <definedName name="PRO_ACT_23">#REF!</definedName>
    <definedName name="PRO_ACT_24">#REF!</definedName>
    <definedName name="PRO_ACT_25">#REF!</definedName>
    <definedName name="PRO_ACT_26">#REF!</definedName>
    <definedName name="PRO_ACT_27">#REF!</definedName>
    <definedName name="PRO_ACT_28">#REF!</definedName>
    <definedName name="PRO_ACT_29">#REF!</definedName>
    <definedName name="PRO_ACT_3">#REF!</definedName>
    <definedName name="PRO_ACT_30">#REF!</definedName>
    <definedName name="PRO_ACT_4">#REF!</definedName>
    <definedName name="PRO_ACT_5">#REF!</definedName>
    <definedName name="PRO_ACT_6">#REF!</definedName>
    <definedName name="PRO_ACT_7">#REF!</definedName>
    <definedName name="PRO_ACT_8">#REF!</definedName>
    <definedName name="PRO_ACT_9">#REF!</definedName>
    <definedName name="proceso">#REF!</definedName>
    <definedName name="procesos">#REF!</definedName>
    <definedName name="procesoss">[39]Hoja2!$G$1:$G$49</definedName>
    <definedName name="procesosSGC">'[40]Procesos SGC'!$A$2:$A$10</definedName>
    <definedName name="PRODUCTO">#REF!</definedName>
    <definedName name="Productos">[41]Productos!$A$2:$A$50</definedName>
    <definedName name="PROFIIP">#REF!</definedName>
    <definedName name="Proy114805">#REF!</definedName>
    <definedName name="Proy115440">#REF!</definedName>
    <definedName name="Proy115442">#REF!</definedName>
    <definedName name="Proy115444">#REF!</definedName>
    <definedName name="Proy115446">#REF!</definedName>
    <definedName name="Proy115447">#REF!</definedName>
    <definedName name="Proy115448">#REF!</definedName>
    <definedName name="Proy115481">#REF!</definedName>
    <definedName name="Proy115485">#REF!</definedName>
    <definedName name="Proy115486">#REF!</definedName>
    <definedName name="Proy115488">#REF!</definedName>
    <definedName name="Proy115493">#REF!</definedName>
    <definedName name="Proy115501">#REF!</definedName>
    <definedName name="Proy115503">#REF!</definedName>
    <definedName name="Proy115504">#REF!</definedName>
    <definedName name="Proy115798">#REF!</definedName>
    <definedName name="Proy115856">#REF!</definedName>
    <definedName name="Proy115857">#REF!</definedName>
    <definedName name="Proy115858">#REF!</definedName>
    <definedName name="Proy116274">#REF!</definedName>
    <definedName name="Proy116278">#REF!</definedName>
    <definedName name="Proy116301">#REF!</definedName>
    <definedName name="Proy116342">#REF!</definedName>
    <definedName name="Proy116349">#REF!</definedName>
    <definedName name="Proy116730">#REF!</definedName>
    <definedName name="proyecto">#REF!</definedName>
    <definedName name="Proyecto_Inv">#REF!</definedName>
    <definedName name="proyectos">#REF!</definedName>
    <definedName name="PROYECTOS_INV">#REF!</definedName>
    <definedName name="q2ww">#REF!</definedName>
    <definedName name="qeqweqw">#REF!</definedName>
    <definedName name="QEQWEQWE">#REF!</definedName>
    <definedName name="QWE1234AW">#REF!</definedName>
    <definedName name="QWEQEQWE">#REF!</definedName>
    <definedName name="qweqq">#REF!</definedName>
    <definedName name="QWEQWE">#REF!</definedName>
    <definedName name="QWEQWEQE">#REF!</definedName>
    <definedName name="QWEQWEQWE">#REF!</definedName>
    <definedName name="QWQWEQWE">#REF!</definedName>
    <definedName name="RECAUDO">#REF!</definedName>
    <definedName name="RECAUDOS387">#REF!</definedName>
    <definedName name="RED">#REF!</definedName>
    <definedName name="REDCONSUMIDOR">#REF!</definedName>
    <definedName name="REEMPLAZO">#REF!</definedName>
    <definedName name="Reestructuración">'[20]Info listas desplegables'!$J$7:$J$8</definedName>
    <definedName name="Requerimiento">[16]Listas!$AE$3:$AE$6</definedName>
    <definedName name="requieren_vigencias">#REF!</definedName>
    <definedName name="RESAH">'[35]ANEXO 8'!#REF!</definedName>
    <definedName name="responsable">#REF!</definedName>
    <definedName name="RESUL1301">#REF!</definedName>
    <definedName name="RESULTADOS_PRIORITARIOS_INST">'[42]RESUL - PRIO - INST'!$A$3:$A$259</definedName>
    <definedName name="rrr">'[9]271-basica'!#REF!</definedName>
    <definedName name="rubro">#REF!</definedName>
    <definedName name="rubros">#REF!</definedName>
    <definedName name="SA">#REF!</definedName>
    <definedName name="SAF">[8]Formato!$I$495:$I$501</definedName>
    <definedName name="SALARIO">#REF!</definedName>
    <definedName name="SAMUEL">#REF!</definedName>
    <definedName name="sandrita">#REF!</definedName>
    <definedName name="saS">#REF!</definedName>
    <definedName name="SB">#REF!</definedName>
    <definedName name="SC">#REF!</definedName>
    <definedName name="SDAS">#REF!</definedName>
    <definedName name="SDG">#REF!</definedName>
    <definedName name="sdsd">#REF!</definedName>
    <definedName name="sdsdsd">#REF!</definedName>
    <definedName name="sdssdsdsd">#REF!</definedName>
    <definedName name="seccion">'[9]271-basica'!#REF!</definedName>
    <definedName name="SEGUIMIENTO">#REF!</definedName>
    <definedName name="Seguros">[8]Formato!$BD$422:$BD$425</definedName>
    <definedName name="Seleccion">[20]PGN!#REF!</definedName>
    <definedName name="sena">#REF!</definedName>
    <definedName name="serequieren">'[43]DE01-F12'!$E$101:$E$103</definedName>
    <definedName name="Servici">[8]Formato!$AH$422:$AH$426</definedName>
    <definedName name="SERWER34">#REF!</definedName>
    <definedName name="SF">#REF!</definedName>
    <definedName name="SG">#REF!</definedName>
    <definedName name="SGC">[39]Hoja2!$B$15:$B$16</definedName>
    <definedName name="SGM">[8]Formato!$I$502:$I$506</definedName>
    <definedName name="SGR">'[20]Info listas desplegables'!$AD$7:$AD$8</definedName>
    <definedName name="SIGLAS">[8]Formato!$G$422:$G$431</definedName>
    <definedName name="silvia">#REF!</definedName>
    <definedName name="soportecnicos">[3]soportecnicos!$B$36</definedName>
    <definedName name="Sosteni">[8]Formato!$AR$422:$AR$423</definedName>
    <definedName name="SRH">#REF!</definedName>
    <definedName name="SSNA">[8]Formato!$I$507</definedName>
    <definedName name="STIP">#REF!</definedName>
    <definedName name="subprograma">[8]Formato!$B$422:$B$443</definedName>
    <definedName name="subtrn">[10]planta2002!$K:$K</definedName>
    <definedName name="tema">#REF!</definedName>
    <definedName name="temas">#REF!</definedName>
    <definedName name="tenden">'[4]base de datos'!$A$51:$A$54</definedName>
    <definedName name="Tendencia">#REF!</definedName>
    <definedName name="TIPO">#REF!</definedName>
    <definedName name="TIPO_DE_INGRESO">[2]DESPLEGABLES!#REF!</definedName>
    <definedName name="TIPO_DE_INGRESO_A_REGISTRAR">[2]DESPLEGABLES!#REF!</definedName>
    <definedName name="TIPO_INGRESO">[2]DESPLEGABLES!#REF!</definedName>
    <definedName name="unidad">#REF!</definedName>
    <definedName name="V">#REF!</definedName>
    <definedName name="Valoración">[36]Procesos!#REF!</definedName>
    <definedName name="Ventas_de_establecimientos_de_mercado">[2]DESPLEGABLES!#REF!</definedName>
    <definedName name="Ventas_incidentales_de_establecimiento_no_de_mercado">[2]DESPLEGABLES!#REF!</definedName>
    <definedName name="Ventas_incidentales_de_establecimientos_no_de_mercado">[2]DESPLEGABLES!#REF!</definedName>
    <definedName name="VI">#REF!</definedName>
    <definedName name="Viático">[8]Formato!$AL$422:$AL$424</definedName>
    <definedName name="vigencias">#REF!</definedName>
    <definedName name="Vigencias_futuras">'[27]PAA Formato Inversión'!$C$131:$C$134</definedName>
    <definedName name="VII">#REF!</definedName>
    <definedName name="VIII">#REF!</definedName>
    <definedName name="wewewew">#REF!</definedName>
    <definedName name="WW223123123">#REF!</definedName>
    <definedName name="wweeww">#REF!</definedName>
    <definedName name="wwewew">#REF!</definedName>
    <definedName name="X">#REF!</definedName>
    <definedName name="XI">#REF!</definedName>
    <definedName name="XII">#REF!</definedName>
    <definedName name="XIII">#REF!</definedName>
    <definedName name="XIV">#REF!</definedName>
    <definedName name="XIX">#REF!</definedName>
    <definedName name="XV">#REF!</definedName>
    <definedName name="XVI">#REF!</definedName>
    <definedName name="XVII">#REF!</definedName>
    <definedName name="XVII.">#REF!</definedName>
    <definedName name="XVIII">#REF!</definedName>
    <definedName name="XVIII.">#REF!</definedName>
    <definedName name="XX">#REF!</definedName>
    <definedName name="XX.">#REF!</definedName>
    <definedName name="XXI">#REF!</definedName>
    <definedName name="XXI.">#REF!</definedName>
    <definedName name="XXII">#REF!</definedName>
    <definedName name="XXII.">#REF!</definedName>
    <definedName name="XXIII">#REF!</definedName>
    <definedName name="XXIII.">#REF!</definedName>
    <definedName name="XXIV">#REF!</definedName>
    <definedName name="XXIV.">#REF!</definedName>
    <definedName name="XXV">#REF!</definedName>
    <definedName name="XXV.">#REF!</definedName>
    <definedName name="XXVI_">#REF!</definedName>
    <definedName name="XXVII">#REF!</definedName>
    <definedName name="XXVII.">#REF!</definedName>
    <definedName name="xxxx">[44]Hoja2!$B$15:$B$16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28" l="1"/>
  <c r="A482" i="28"/>
  <c r="A483" i="28"/>
  <c r="A484" i="28"/>
  <c r="B2" i="21"/>
  <c r="B485" i="26"/>
  <c r="B484" i="26"/>
  <c r="B483" i="26"/>
  <c r="B371" i="26"/>
  <c r="B369" i="26"/>
  <c r="B368" i="26"/>
  <c r="B367" i="26"/>
  <c r="B366" i="26"/>
  <c r="B365" i="26"/>
  <c r="B364" i="26"/>
  <c r="B363" i="26"/>
  <c r="B362" i="26"/>
  <c r="B492" i="26"/>
  <c r="B491" i="26"/>
  <c r="B490" i="26"/>
  <c r="B489" i="26"/>
  <c r="B488" i="26"/>
  <c r="B472" i="26"/>
  <c r="B471" i="26"/>
  <c r="B470" i="26"/>
  <c r="B469" i="26"/>
  <c r="B453" i="26"/>
  <c r="B452" i="26"/>
  <c r="B451" i="26"/>
  <c r="B450" i="26"/>
  <c r="B449" i="26"/>
  <c r="B448" i="26"/>
  <c r="B447" i="26"/>
  <c r="B446" i="26"/>
  <c r="B445" i="26"/>
  <c r="B444" i="26"/>
  <c r="B443" i="26"/>
  <c r="B442" i="26"/>
  <c r="B432" i="26"/>
  <c r="B431" i="26"/>
  <c r="B430" i="26"/>
  <c r="B413" i="26"/>
  <c r="B412" i="26"/>
  <c r="B411" i="26"/>
  <c r="B410" i="26"/>
  <c r="B405" i="26"/>
  <c r="B404" i="26"/>
  <c r="B403" i="26"/>
  <c r="B402" i="26"/>
  <c r="B401" i="26"/>
  <c r="B400" i="26"/>
  <c r="B399" i="26"/>
  <c r="B398" i="26"/>
  <c r="B397" i="26"/>
  <c r="B396" i="26"/>
  <c r="B395" i="26"/>
  <c r="B394" i="26"/>
  <c r="B393" i="26"/>
  <c r="B392" i="26"/>
  <c r="B391" i="26"/>
  <c r="B390" i="26"/>
  <c r="B389" i="26"/>
  <c r="B388" i="26"/>
  <c r="B387" i="26"/>
  <c r="B386" i="26"/>
  <c r="B385" i="26"/>
  <c r="B380" i="26"/>
  <c r="B379" i="26"/>
  <c r="B378" i="26"/>
  <c r="B377" i="26"/>
  <c r="B376" i="26"/>
  <c r="B375" i="26"/>
  <c r="B374" i="26"/>
  <c r="B373" i="26"/>
  <c r="B372" i="26"/>
  <c r="B337" i="26"/>
  <c r="B336" i="26"/>
  <c r="B335" i="26"/>
  <c r="B334" i="26"/>
  <c r="B333" i="26"/>
  <c r="B332" i="26"/>
  <c r="B331" i="26"/>
  <c r="B330" i="26"/>
  <c r="B329" i="26"/>
  <c r="B328" i="26"/>
  <c r="B327" i="26"/>
  <c r="B307" i="26"/>
  <c r="B306" i="26"/>
  <c r="B305" i="26"/>
  <c r="B304" i="26"/>
  <c r="B303" i="26"/>
  <c r="B302" i="26"/>
  <c r="B301" i="26"/>
  <c r="B300" i="26"/>
  <c r="B299" i="26"/>
  <c r="B260" i="26"/>
  <c r="B259" i="26"/>
  <c r="B258" i="26"/>
  <c r="B257" i="26"/>
  <c r="B256" i="26"/>
  <c r="B255" i="26"/>
  <c r="B254" i="26"/>
  <c r="B140" i="26"/>
  <c r="B139" i="26"/>
  <c r="B138" i="26"/>
  <c r="B137" i="26"/>
  <c r="B136" i="26"/>
  <c r="B124" i="26"/>
  <c r="B123" i="26"/>
  <c r="B122" i="26"/>
  <c r="B118" i="26"/>
  <c r="B117" i="26"/>
  <c r="B116" i="26"/>
  <c r="B115" i="26"/>
  <c r="B102" i="26"/>
  <c r="B101" i="26"/>
  <c r="B100" i="26"/>
  <c r="B48" i="26"/>
  <c r="B47" i="26"/>
  <c r="B46" i="26"/>
  <c r="B45" i="26"/>
  <c r="B44" i="26"/>
  <c r="B468" i="26"/>
  <c r="B467" i="26"/>
  <c r="B466" i="26"/>
  <c r="B465" i="26"/>
  <c r="B464" i="26"/>
  <c r="B463" i="26"/>
  <c r="B436" i="26"/>
  <c r="B435" i="26"/>
  <c r="B434" i="26"/>
  <c r="B433" i="26"/>
  <c r="B429" i="26"/>
  <c r="B428" i="26"/>
  <c r="B427" i="26"/>
  <c r="B426" i="26"/>
  <c r="B425" i="26"/>
  <c r="B424" i="26"/>
  <c r="B423" i="26"/>
  <c r="B422" i="26"/>
  <c r="B421" i="26"/>
  <c r="B420" i="26"/>
  <c r="B419" i="26"/>
  <c r="B418" i="26"/>
  <c r="B417" i="26"/>
  <c r="B416" i="26"/>
  <c r="B415" i="26"/>
  <c r="B414" i="26"/>
  <c r="B409" i="26"/>
  <c r="B408" i="26"/>
  <c r="B407" i="26"/>
  <c r="B406" i="26"/>
  <c r="B384" i="26"/>
  <c r="B383" i="26"/>
  <c r="B382" i="26"/>
  <c r="B381" i="26"/>
  <c r="B361" i="26"/>
  <c r="B360" i="26"/>
  <c r="B359" i="26"/>
  <c r="B358" i="26"/>
  <c r="B357" i="26"/>
  <c r="B356" i="26"/>
  <c r="B355" i="26"/>
  <c r="B354" i="26"/>
  <c r="B344" i="26"/>
  <c r="B343" i="26"/>
  <c r="B342" i="26"/>
  <c r="B341" i="26"/>
  <c r="B340" i="26"/>
  <c r="B339" i="26"/>
  <c r="B338" i="26"/>
  <c r="B322" i="26"/>
  <c r="B321" i="26"/>
  <c r="B320" i="26"/>
  <c r="B319" i="26"/>
  <c r="B312" i="26"/>
  <c r="B311" i="26"/>
  <c r="B310" i="26"/>
  <c r="B309" i="26"/>
  <c r="B308" i="26"/>
  <c r="B295" i="26"/>
  <c r="B294" i="26"/>
  <c r="B293" i="26"/>
  <c r="B292" i="26"/>
  <c r="B288" i="26"/>
  <c r="B287" i="26"/>
  <c r="B286" i="26"/>
  <c r="B285" i="26"/>
  <c r="B284" i="26"/>
  <c r="B283" i="26"/>
  <c r="B282" i="26"/>
  <c r="B281" i="26"/>
  <c r="B280" i="26"/>
  <c r="B279" i="26"/>
  <c r="B278" i="26"/>
  <c r="B277" i="26"/>
  <c r="B276" i="26"/>
  <c r="B275" i="26"/>
  <c r="B274" i="26"/>
  <c r="B273" i="26"/>
  <c r="B272" i="26"/>
  <c r="B271" i="26"/>
  <c r="B270" i="26"/>
  <c r="B269" i="26"/>
  <c r="B268" i="26"/>
  <c r="B253" i="26"/>
  <c r="B252" i="26"/>
  <c r="B251" i="26"/>
  <c r="B250" i="26"/>
  <c r="B249" i="26"/>
  <c r="B248" i="26"/>
  <c r="B247" i="26"/>
  <c r="B246" i="26"/>
  <c r="B245" i="26"/>
  <c r="B244" i="26"/>
  <c r="B243" i="26"/>
  <c r="B242" i="26"/>
  <c r="B201" i="26"/>
  <c r="B200" i="26"/>
  <c r="B199" i="26"/>
  <c r="B198" i="26"/>
  <c r="B197" i="26"/>
  <c r="B196" i="26"/>
  <c r="B195" i="26"/>
  <c r="B194" i="26"/>
  <c r="B193" i="26"/>
  <c r="B192" i="26"/>
  <c r="B191" i="26"/>
  <c r="B190" i="26"/>
  <c r="B189" i="26"/>
  <c r="B188" i="26"/>
  <c r="B187" i="26"/>
  <c r="B186" i="26"/>
  <c r="B185" i="26"/>
  <c r="B184" i="26"/>
  <c r="B183" i="26"/>
  <c r="B182" i="26"/>
  <c r="B181" i="26"/>
  <c r="B180" i="26"/>
  <c r="B179" i="26"/>
  <c r="B178" i="26"/>
  <c r="B177" i="26"/>
  <c r="B176" i="26"/>
  <c r="B175" i="26"/>
  <c r="B174" i="26"/>
  <c r="B173" i="26"/>
  <c r="B172" i="26"/>
  <c r="B171" i="26"/>
  <c r="B170" i="26"/>
  <c r="B169" i="26"/>
  <c r="B168" i="26"/>
  <c r="B167" i="26"/>
  <c r="B166" i="26"/>
  <c r="B165" i="26"/>
  <c r="B164" i="26"/>
  <c r="B163" i="26"/>
  <c r="B162" i="26"/>
  <c r="B161" i="26"/>
  <c r="B160" i="26"/>
  <c r="B159" i="26"/>
  <c r="B158" i="26"/>
  <c r="B157" i="26"/>
  <c r="B156" i="26"/>
  <c r="B155" i="26"/>
  <c r="B154" i="26"/>
  <c r="B153" i="26"/>
  <c r="B152" i="26"/>
  <c r="B151" i="26"/>
  <c r="B150" i="26"/>
  <c r="B149" i="26"/>
  <c r="B148" i="26"/>
  <c r="B147" i="26"/>
  <c r="B146" i="26"/>
  <c r="B145" i="26"/>
  <c r="B144" i="26"/>
  <c r="B143" i="26"/>
  <c r="B142" i="26"/>
  <c r="B141" i="26"/>
  <c r="B129" i="26"/>
  <c r="B128" i="26"/>
  <c r="B127" i="26"/>
  <c r="B126" i="26"/>
  <c r="B125" i="26"/>
  <c r="B121" i="26"/>
  <c r="B120" i="26"/>
  <c r="B119" i="26"/>
  <c r="B114" i="26"/>
  <c r="B113" i="26"/>
  <c r="B112" i="26"/>
  <c r="B111" i="26"/>
  <c r="B110" i="26"/>
  <c r="B109" i="26"/>
  <c r="B108" i="26"/>
  <c r="B107" i="26"/>
  <c r="B106" i="26"/>
  <c r="B105" i="26"/>
  <c r="B104" i="26"/>
  <c r="B103" i="26"/>
  <c r="B99" i="26"/>
  <c r="B98" i="26"/>
  <c r="B97" i="26"/>
  <c r="B96" i="26"/>
  <c r="B95" i="26"/>
  <c r="B79" i="26"/>
  <c r="B78" i="26"/>
  <c r="B77" i="26"/>
  <c r="B76" i="26"/>
  <c r="B75" i="26"/>
  <c r="B74" i="26"/>
  <c r="B73" i="26"/>
  <c r="B72" i="26"/>
  <c r="B71" i="26"/>
  <c r="B70" i="26"/>
  <c r="B69" i="26"/>
  <c r="B68" i="26"/>
  <c r="B67" i="26"/>
  <c r="B66" i="26"/>
  <c r="B65" i="26"/>
  <c r="B64" i="26"/>
  <c r="B63" i="26"/>
  <c r="B62" i="26"/>
  <c r="B43" i="26"/>
  <c r="B20" i="26"/>
  <c r="B19" i="26"/>
  <c r="B18" i="26"/>
  <c r="B11" i="26"/>
  <c r="B10" i="26"/>
  <c r="B9" i="26"/>
  <c r="B8" i="26"/>
  <c r="B7" i="26"/>
  <c r="B241" i="26"/>
  <c r="B240" i="26"/>
  <c r="B239" i="26"/>
  <c r="B318" i="26"/>
  <c r="B317" i="26"/>
  <c r="B316" i="26"/>
  <c r="B315" i="26"/>
  <c r="B314" i="26"/>
  <c r="B313" i="26"/>
  <c r="B501" i="26"/>
  <c r="B500" i="26"/>
  <c r="B499" i="26"/>
  <c r="B498" i="26"/>
  <c r="B497" i="26"/>
  <c r="B496" i="26"/>
  <c r="B353" i="26"/>
  <c r="B352" i="26"/>
  <c r="B351" i="26"/>
  <c r="B350" i="26"/>
  <c r="B349" i="26"/>
  <c r="B348" i="26"/>
  <c r="B347" i="26"/>
  <c r="B346" i="26"/>
  <c r="B345" i="26"/>
  <c r="B238" i="26"/>
  <c r="B237" i="26"/>
  <c r="B236" i="26"/>
  <c r="B235" i="26"/>
  <c r="B234" i="26"/>
  <c r="B233" i="26"/>
  <c r="B232" i="26"/>
  <c r="B231" i="26"/>
  <c r="B230" i="26"/>
  <c r="B229" i="26"/>
  <c r="B441" i="26"/>
  <c r="B440" i="26"/>
  <c r="B439" i="26"/>
  <c r="B438" i="26"/>
  <c r="B437" i="26"/>
  <c r="B298" i="26"/>
  <c r="B297" i="26"/>
  <c r="B296" i="26"/>
  <c r="B291" i="26"/>
  <c r="B290" i="26"/>
  <c r="B289" i="26"/>
  <c r="B228" i="26"/>
  <c r="B227" i="26"/>
  <c r="B226" i="26"/>
  <c r="B225" i="26"/>
  <c r="B224" i="26"/>
  <c r="B223" i="26"/>
  <c r="B222" i="26"/>
  <c r="B221" i="26"/>
  <c r="B220" i="26"/>
  <c r="B219" i="26"/>
  <c r="B218" i="26"/>
  <c r="B217" i="26"/>
  <c r="B216" i="26"/>
  <c r="B215" i="26"/>
  <c r="B214" i="26"/>
  <c r="B213" i="26"/>
  <c r="B212" i="26"/>
  <c r="B211" i="26"/>
  <c r="B210" i="26"/>
  <c r="B209" i="26"/>
  <c r="B208" i="26"/>
  <c r="B207" i="26"/>
  <c r="B206" i="26"/>
  <c r="B205" i="26"/>
  <c r="B204" i="26"/>
  <c r="B203" i="26"/>
  <c r="B202" i="26"/>
  <c r="B135" i="26"/>
  <c r="B134" i="26"/>
  <c r="B133" i="26"/>
  <c r="B132" i="26"/>
  <c r="B131" i="26"/>
  <c r="B130" i="26"/>
  <c r="E31" i="15"/>
  <c r="F31" i="15"/>
  <c r="E33" i="15"/>
  <c r="F33" i="15"/>
  <c r="D31" i="15"/>
  <c r="D32" i="15"/>
  <c r="D33" i="15"/>
  <c r="D34" i="15"/>
  <c r="C31" i="15"/>
  <c r="B265" i="26"/>
  <c r="B264" i="26"/>
  <c r="B263" i="26"/>
  <c r="B262" i="26"/>
  <c r="B261" i="26"/>
  <c r="B61" i="26"/>
  <c r="B60" i="26"/>
  <c r="B59" i="26"/>
  <c r="B58" i="26"/>
  <c r="B57" i="26"/>
  <c r="B56" i="26"/>
  <c r="B55" i="26"/>
  <c r="B54" i="26"/>
  <c r="B53" i="26"/>
  <c r="B52" i="26"/>
  <c r="B51" i="26"/>
  <c r="B50" i="26"/>
  <c r="B49" i="26"/>
  <c r="B475" i="26"/>
  <c r="B474" i="26"/>
  <c r="B473" i="26"/>
  <c r="B41" i="26"/>
  <c r="B40" i="26"/>
  <c r="B39" i="26"/>
  <c r="B38" i="26"/>
  <c r="B37" i="26"/>
  <c r="B36" i="26"/>
  <c r="B35" i="26"/>
  <c r="B34" i="26"/>
  <c r="B33" i="26"/>
  <c r="B32" i="26"/>
  <c r="B31" i="26"/>
  <c r="B30" i="26"/>
  <c r="B29" i="26"/>
  <c r="B28" i="26"/>
  <c r="B27" i="26"/>
  <c r="B26" i="26"/>
  <c r="B25" i="26"/>
  <c r="B24" i="26"/>
  <c r="B23" i="26"/>
  <c r="B22" i="26"/>
  <c r="B21" i="26"/>
  <c r="F19" i="15"/>
  <c r="E19" i="15"/>
  <c r="D19" i="15"/>
  <c r="C19" i="15"/>
  <c r="D128" i="19"/>
  <c r="F127" i="19"/>
  <c r="E127" i="19"/>
  <c r="D127" i="19"/>
  <c r="C127" i="19"/>
  <c r="L19" i="21" l="1"/>
  <c r="A481" i="28"/>
  <c r="A480" i="28"/>
  <c r="A479" i="28"/>
  <c r="A478" i="28"/>
  <c r="A477" i="28"/>
  <c r="A476" i="28"/>
  <c r="A475" i="28"/>
  <c r="A474" i="28"/>
  <c r="A473" i="28"/>
  <c r="A472" i="28"/>
  <c r="A471" i="28"/>
  <c r="A470" i="28"/>
  <c r="A469" i="28"/>
  <c r="A468" i="28"/>
  <c r="A467" i="28"/>
  <c r="A466" i="28"/>
  <c r="A465" i="28"/>
  <c r="A464" i="28"/>
  <c r="A463" i="28"/>
  <c r="A462" i="28"/>
  <c r="A461" i="28"/>
  <c r="A460" i="28"/>
  <c r="A459" i="28"/>
  <c r="A458" i="28"/>
  <c r="A457" i="28"/>
  <c r="A456" i="28"/>
  <c r="A455" i="28"/>
  <c r="A454" i="28"/>
  <c r="A453" i="28"/>
  <c r="A452" i="28"/>
  <c r="A451" i="28"/>
  <c r="A450" i="28"/>
  <c r="A449" i="28"/>
  <c r="A448" i="28"/>
  <c r="A447" i="28"/>
  <c r="A446" i="28"/>
  <c r="A445" i="28"/>
  <c r="A444" i="28"/>
  <c r="A443" i="28"/>
  <c r="A23" i="28"/>
  <c r="A22" i="28"/>
  <c r="A21" i="28"/>
  <c r="A20" i="28"/>
  <c r="A19" i="28"/>
  <c r="A18" i="28"/>
  <c r="A17" i="28"/>
  <c r="A442" i="28"/>
  <c r="A441" i="28"/>
  <c r="A440" i="28"/>
  <c r="A439" i="28"/>
  <c r="A438" i="28"/>
  <c r="A437" i="28"/>
  <c r="A436" i="28"/>
  <c r="A435" i="28"/>
  <c r="A434" i="28"/>
  <c r="A433" i="28"/>
  <c r="A432" i="28"/>
  <c r="A431" i="28"/>
  <c r="A430" i="28"/>
  <c r="A429" i="28"/>
  <c r="A506" i="28"/>
  <c r="A505" i="28"/>
  <c r="A504" i="28"/>
  <c r="A503" i="28"/>
  <c r="A502" i="28"/>
  <c r="A501" i="28"/>
  <c r="A16" i="28"/>
  <c r="A500" i="28"/>
  <c r="A428" i="28"/>
  <c r="A427" i="28"/>
  <c r="A426" i="28"/>
  <c r="A425" i="28"/>
  <c r="A424" i="28"/>
  <c r="A423" i="28"/>
  <c r="A422" i="28"/>
  <c r="A421" i="28"/>
  <c r="A420" i="28"/>
  <c r="A419" i="28"/>
  <c r="A418" i="28"/>
  <c r="A417" i="28"/>
  <c r="A416" i="28"/>
  <c r="A415" i="28"/>
  <c r="A414" i="28"/>
  <c r="A413" i="28"/>
  <c r="A412" i="28"/>
  <c r="A411" i="28"/>
  <c r="A410" i="28"/>
  <c r="A409" i="28"/>
  <c r="A408" i="28"/>
  <c r="A407" i="28"/>
  <c r="A406" i="28"/>
  <c r="A405" i="28"/>
  <c r="A404" i="28"/>
  <c r="A403" i="28"/>
  <c r="A402" i="28"/>
  <c r="A401" i="28"/>
  <c r="A400" i="28"/>
  <c r="A399" i="28"/>
  <c r="A398" i="28"/>
  <c r="A397" i="28"/>
  <c r="A396" i="28"/>
  <c r="A395" i="28"/>
  <c r="A394" i="28"/>
  <c r="A393" i="28"/>
  <c r="A392" i="28"/>
  <c r="A391" i="28"/>
  <c r="A390" i="28"/>
  <c r="A389" i="28"/>
  <c r="A388" i="28"/>
  <c r="A387" i="28"/>
  <c r="A386" i="28"/>
  <c r="A385" i="28"/>
  <c r="A384" i="28"/>
  <c r="A383" i="28"/>
  <c r="A382" i="28"/>
  <c r="A381" i="28"/>
  <c r="A380" i="28"/>
  <c r="A379" i="28"/>
  <c r="A378" i="28"/>
  <c r="A377" i="28"/>
  <c r="A376" i="28"/>
  <c r="A375" i="28"/>
  <c r="A374" i="28"/>
  <c r="A373" i="28"/>
  <c r="A372" i="28"/>
  <c r="A499" i="28"/>
  <c r="A498" i="28"/>
  <c r="A497" i="28"/>
  <c r="A371" i="28"/>
  <c r="A370" i="28"/>
  <c r="A369" i="28"/>
  <c r="A368" i="28"/>
  <c r="A367" i="28"/>
  <c r="A366" i="28"/>
  <c r="A365" i="28"/>
  <c r="A364" i="28"/>
  <c r="A363" i="28"/>
  <c r="A362" i="28"/>
  <c r="A496" i="28"/>
  <c r="A361" i="28"/>
  <c r="A15" i="28"/>
  <c r="A14" i="28"/>
  <c r="A13" i="28"/>
  <c r="A360" i="28"/>
  <c r="A359" i="28"/>
  <c r="A358" i="28"/>
  <c r="A357" i="28"/>
  <c r="A356" i="28"/>
  <c r="A355" i="28"/>
  <c r="A354" i="28"/>
  <c r="A353" i="28"/>
  <c r="A352" i="28"/>
  <c r="A351" i="28"/>
  <c r="A350" i="28"/>
  <c r="A349" i="28"/>
  <c r="A348" i="28"/>
  <c r="A347" i="28"/>
  <c r="A346" i="28"/>
  <c r="A345" i="28"/>
  <c r="A344" i="28"/>
  <c r="A343" i="28"/>
  <c r="A342" i="28"/>
  <c r="A341" i="28"/>
  <c r="A340" i="28"/>
  <c r="A339" i="28"/>
  <c r="A338" i="28"/>
  <c r="A337" i="28"/>
  <c r="A336" i="28"/>
  <c r="A335" i="28"/>
  <c r="A334" i="28"/>
  <c r="A333" i="28"/>
  <c r="A332" i="28"/>
  <c r="A331" i="28"/>
  <c r="A330" i="28"/>
  <c r="A329" i="28"/>
  <c r="A328" i="28"/>
  <c r="A327" i="28"/>
  <c r="A326" i="28"/>
  <c r="A325" i="28"/>
  <c r="A324" i="28"/>
  <c r="A323" i="28"/>
  <c r="A322" i="28"/>
  <c r="A321" i="28"/>
  <c r="A320" i="28"/>
  <c r="A319" i="28"/>
  <c r="A12" i="28"/>
  <c r="A11" i="28"/>
  <c r="A10" i="28"/>
  <c r="A9" i="28"/>
  <c r="A8" i="28"/>
  <c r="A318" i="28"/>
  <c r="A317" i="28"/>
  <c r="A316" i="28"/>
  <c r="A315" i="28"/>
  <c r="A314" i="28"/>
  <c r="A313" i="28"/>
  <c r="A312" i="28"/>
  <c r="A311" i="28"/>
  <c r="A310" i="28"/>
  <c r="A309" i="28"/>
  <c r="A308" i="28"/>
  <c r="A307" i="28"/>
  <c r="A306" i="28"/>
  <c r="A495" i="28"/>
  <c r="A305" i="28"/>
  <c r="A304" i="28"/>
  <c r="A303" i="28"/>
  <c r="A302" i="28"/>
  <c r="A301" i="28"/>
  <c r="A300" i="28"/>
  <c r="A299" i="28"/>
  <c r="A298" i="28"/>
  <c r="A297" i="28"/>
  <c r="A296" i="28"/>
  <c r="A295" i="28"/>
  <c r="A294" i="28"/>
  <c r="A293" i="28"/>
  <c r="A292" i="28"/>
  <c r="A291" i="28"/>
  <c r="A290" i="28"/>
  <c r="A289" i="28"/>
  <c r="A288" i="28"/>
  <c r="A287" i="28"/>
  <c r="A286" i="28"/>
  <c r="A285" i="28"/>
  <c r="A284" i="28"/>
  <c r="A283" i="28"/>
  <c r="A282" i="28"/>
  <c r="A281" i="28"/>
  <c r="A280" i="28"/>
  <c r="A279" i="28"/>
  <c r="A278" i="28"/>
  <c r="A277" i="28"/>
  <c r="A276" i="28"/>
  <c r="A275" i="28"/>
  <c r="A274" i="28"/>
  <c r="A7" i="28"/>
  <c r="A273" i="28"/>
  <c r="A272" i="28"/>
  <c r="A271" i="28"/>
  <c r="A270" i="28"/>
  <c r="A269" i="28"/>
  <c r="A268" i="28"/>
  <c r="A267" i="28"/>
  <c r="A266" i="28"/>
  <c r="A265" i="28"/>
  <c r="A264" i="28"/>
  <c r="A263" i="28"/>
  <c r="A262" i="28"/>
  <c r="A261" i="28"/>
  <c r="A260" i="28"/>
  <c r="A259" i="28"/>
  <c r="A258" i="28"/>
  <c r="A257" i="28"/>
  <c r="A256" i="28"/>
  <c r="A494" i="28"/>
  <c r="A493" i="28"/>
  <c r="A492" i="28"/>
  <c r="A491" i="28"/>
  <c r="A490" i="28"/>
  <c r="A255" i="28"/>
  <c r="A254" i="28"/>
  <c r="A253" i="28"/>
  <c r="A252" i="28"/>
  <c r="A251" i="28"/>
  <c r="A250" i="28"/>
  <c r="A249" i="28"/>
  <c r="A248" i="28"/>
  <c r="A247" i="28"/>
  <c r="A246" i="28"/>
  <c r="A245" i="28"/>
  <c r="A244" i="28"/>
  <c r="A243" i="28"/>
  <c r="A242" i="28"/>
  <c r="A241" i="28"/>
  <c r="A240" i="28"/>
  <c r="A239" i="28"/>
  <c r="A238" i="28"/>
  <c r="A6" i="28"/>
  <c r="A5" i="28"/>
  <c r="L20" i="21" s="1"/>
  <c r="A237" i="28"/>
  <c r="A236" i="28"/>
  <c r="A235" i="28"/>
  <c r="A234" i="28"/>
  <c r="A3" i="28"/>
  <c r="A233" i="28"/>
  <c r="A232" i="28"/>
  <c r="A231" i="28"/>
  <c r="A230" i="28"/>
  <c r="A229" i="28"/>
  <c r="A228" i="28"/>
  <c r="A227" i="28"/>
  <c r="A226" i="28"/>
  <c r="A225" i="28"/>
  <c r="A224" i="28"/>
  <c r="A223" i="28"/>
  <c r="A222" i="28"/>
  <c r="A221" i="28"/>
  <c r="A220" i="28"/>
  <c r="A219" i="28"/>
  <c r="A218" i="28"/>
  <c r="A217" i="28"/>
  <c r="A216" i="28"/>
  <c r="A215" i="28"/>
  <c r="A214" i="28"/>
  <c r="A213" i="28"/>
  <c r="A212" i="28"/>
  <c r="A211" i="28"/>
  <c r="A210" i="28"/>
  <c r="A489" i="28"/>
  <c r="A209" i="28"/>
  <c r="A208" i="28"/>
  <c r="A207" i="28"/>
  <c r="A206" i="28"/>
  <c r="A205" i="28"/>
  <c r="A204" i="28"/>
  <c r="A203" i="28"/>
  <c r="A202" i="28"/>
  <c r="A201" i="28"/>
  <c r="A200" i="28"/>
  <c r="A199" i="28"/>
  <c r="A198" i="28"/>
  <c r="A197" i="28"/>
  <c r="A196" i="28"/>
  <c r="A195" i="28"/>
  <c r="A194" i="28"/>
  <c r="A193" i="28"/>
  <c r="A192" i="28"/>
  <c r="A191" i="28"/>
  <c r="A190" i="28"/>
  <c r="A189" i="28"/>
  <c r="A188" i="28"/>
  <c r="A187" i="28"/>
  <c r="A186" i="28"/>
  <c r="A185" i="28"/>
  <c r="A184" i="28"/>
  <c r="A183" i="28"/>
  <c r="A182" i="28"/>
  <c r="A181" i="28"/>
  <c r="A180" i="28"/>
  <c r="A179" i="28"/>
  <c r="A178" i="28"/>
  <c r="A177" i="28"/>
  <c r="A176" i="28"/>
  <c r="A175" i="28"/>
  <c r="A174" i="28"/>
  <c r="A173" i="28"/>
  <c r="A172" i="28"/>
  <c r="A171" i="28"/>
  <c r="A170" i="28"/>
  <c r="A169" i="28"/>
  <c r="A488" i="28"/>
  <c r="A487" i="28"/>
  <c r="A168" i="28"/>
  <c r="A167" i="28"/>
  <c r="A166" i="28"/>
  <c r="A165" i="28"/>
  <c r="A486" i="28"/>
  <c r="A485" i="28"/>
  <c r="A164" i="28"/>
  <c r="A163" i="28"/>
  <c r="A162" i="28"/>
  <c r="A161" i="28"/>
  <c r="A160" i="28"/>
  <c r="A159" i="28"/>
  <c r="A158" i="28"/>
  <c r="A157" i="28"/>
  <c r="A156" i="28"/>
  <c r="A155" i="28"/>
  <c r="A154" i="28"/>
  <c r="A153" i="28"/>
  <c r="A152" i="28"/>
  <c r="A151" i="28"/>
  <c r="A150" i="28"/>
  <c r="A149" i="28"/>
  <c r="A148" i="28"/>
  <c r="A147" i="28"/>
  <c r="A146" i="28"/>
  <c r="A145" i="28"/>
  <c r="A144" i="28"/>
  <c r="A143" i="28"/>
  <c r="A142" i="28"/>
  <c r="A141" i="28"/>
  <c r="A140" i="28"/>
  <c r="A139" i="28"/>
  <c r="A138" i="28"/>
  <c r="A137" i="28"/>
  <c r="A136" i="28"/>
  <c r="A135" i="28"/>
  <c r="A134" i="28"/>
  <c r="A133" i="28"/>
  <c r="A132" i="28"/>
  <c r="A131" i="28"/>
  <c r="A130" i="28"/>
  <c r="A129" i="28"/>
  <c r="A128" i="28"/>
  <c r="A127" i="28"/>
  <c r="A126" i="28"/>
  <c r="A125" i="28"/>
  <c r="A124" i="28"/>
  <c r="A123" i="28"/>
  <c r="A122" i="28"/>
  <c r="A121" i="28"/>
  <c r="A120" i="28"/>
  <c r="A119" i="28"/>
  <c r="A118" i="28"/>
  <c r="A117" i="28"/>
  <c r="A116" i="28"/>
  <c r="A115" i="28"/>
  <c r="A114" i="28"/>
  <c r="A113" i="28"/>
  <c r="A112" i="28"/>
  <c r="A111" i="28"/>
  <c r="A110" i="28"/>
  <c r="A109" i="28"/>
  <c r="A108" i="28"/>
  <c r="A107" i="28"/>
  <c r="A106" i="28"/>
  <c r="A105" i="28"/>
  <c r="A104" i="28"/>
  <c r="A103" i="28"/>
  <c r="A102" i="28"/>
  <c r="A101" i="28"/>
  <c r="A100" i="28"/>
  <c r="A99" i="28"/>
  <c r="A98" i="28"/>
  <c r="A97" i="28"/>
  <c r="A96" i="28"/>
  <c r="A95" i="28"/>
  <c r="A94" i="28"/>
  <c r="A93" i="28"/>
  <c r="A92" i="28"/>
  <c r="A91" i="28"/>
  <c r="A90" i="28"/>
  <c r="A89" i="28"/>
  <c r="A88" i="28"/>
  <c r="A87" i="28"/>
  <c r="A86" i="28"/>
  <c r="A85" i="28"/>
  <c r="A84" i="28"/>
  <c r="A83" i="28"/>
  <c r="A82" i="28"/>
  <c r="A81" i="28"/>
  <c r="A80" i="28"/>
  <c r="A79" i="28"/>
  <c r="A78" i="28"/>
  <c r="A77" i="28"/>
  <c r="A76" i="28"/>
  <c r="A75" i="28"/>
  <c r="A74" i="28"/>
  <c r="A73" i="28"/>
  <c r="A72" i="28"/>
  <c r="A71" i="28"/>
  <c r="A70" i="28"/>
  <c r="A69" i="28"/>
  <c r="A68" i="28"/>
  <c r="A67" i="28"/>
  <c r="A66" i="28"/>
  <c r="A65" i="28"/>
  <c r="A64" i="28"/>
  <c r="A63" i="28"/>
  <c r="A62" i="28"/>
  <c r="A61" i="28"/>
  <c r="A60" i="28"/>
  <c r="A59" i="28"/>
  <c r="A58" i="28"/>
  <c r="A57" i="28"/>
  <c r="A56" i="28"/>
  <c r="A55" i="28"/>
  <c r="A54" i="28"/>
  <c r="A53" i="28"/>
  <c r="A52" i="28"/>
  <c r="A51" i="28"/>
  <c r="A50" i="28"/>
  <c r="A49" i="28"/>
  <c r="A48" i="28"/>
  <c r="A47" i="28"/>
  <c r="A46" i="28"/>
  <c r="A45" i="28"/>
  <c r="A44" i="28"/>
  <c r="A43" i="28"/>
  <c r="A42" i="28"/>
  <c r="A41" i="28"/>
  <c r="A40" i="28"/>
  <c r="A39" i="28"/>
  <c r="A38" i="28"/>
  <c r="A37" i="28"/>
  <c r="A36" i="28"/>
  <c r="A35" i="28"/>
  <c r="A34" i="28"/>
  <c r="A33" i="28"/>
  <c r="A32" i="28"/>
  <c r="A31" i="28"/>
  <c r="A30" i="28"/>
  <c r="A29" i="28"/>
  <c r="A28" i="28"/>
  <c r="A27" i="28"/>
  <c r="A26" i="28"/>
  <c r="A25" i="28"/>
  <c r="A24" i="28"/>
  <c r="L337" i="21" l="1"/>
  <c r="L452" i="21"/>
  <c r="L219" i="21"/>
  <c r="L91" i="21"/>
  <c r="L433" i="21"/>
  <c r="L205" i="21"/>
  <c r="L23" i="21"/>
  <c r="L384" i="21"/>
  <c r="L267" i="21"/>
  <c r="L182" i="21"/>
  <c r="L97" i="21"/>
  <c r="L113" i="21"/>
  <c r="L301" i="21"/>
  <c r="L477" i="21"/>
  <c r="L357" i="21"/>
  <c r="L167" i="21"/>
  <c r="L471" i="21"/>
  <c r="L375" i="21"/>
  <c r="L255" i="21"/>
  <c r="L127" i="21"/>
  <c r="L502" i="21"/>
  <c r="L406" i="21"/>
  <c r="L297" i="21"/>
  <c r="L169" i="21"/>
  <c r="L126" i="21"/>
  <c r="L344" i="21"/>
  <c r="L312" i="21"/>
  <c r="L280" i="21"/>
  <c r="L248" i="21"/>
  <c r="L216" i="21"/>
  <c r="L184" i="21"/>
  <c r="L152" i="21"/>
  <c r="L120" i="21"/>
  <c r="L24" i="21"/>
  <c r="L444" i="21"/>
  <c r="L436" i="21"/>
  <c r="L294" i="21"/>
  <c r="L428" i="21"/>
  <c r="L283" i="21"/>
  <c r="L420" i="21"/>
  <c r="L273" i="21"/>
  <c r="L347" i="21"/>
  <c r="L198" i="21"/>
  <c r="L134" i="21"/>
  <c r="L70" i="21"/>
  <c r="L17" i="21"/>
  <c r="L465" i="21"/>
  <c r="L417" i="21"/>
  <c r="L369" i="21"/>
  <c r="L311" i="21"/>
  <c r="L247" i="21"/>
  <c r="L183" i="21"/>
  <c r="L119" i="21"/>
  <c r="L66" i="21"/>
  <c r="L496" i="21"/>
  <c r="L448" i="21"/>
  <c r="L408" i="21"/>
  <c r="L376" i="21"/>
  <c r="L342" i="21"/>
  <c r="L299" i="21"/>
  <c r="L257" i="21"/>
  <c r="L214" i="21"/>
  <c r="L171" i="21"/>
  <c r="L129" i="21"/>
  <c r="L86" i="21"/>
  <c r="L43" i="21"/>
  <c r="L209" i="21"/>
  <c r="L81" i="21"/>
  <c r="L481" i="21"/>
  <c r="L377" i="21"/>
  <c r="L269" i="21"/>
  <c r="L130" i="21"/>
  <c r="L504" i="21"/>
  <c r="L501" i="21"/>
  <c r="L469" i="21"/>
  <c r="L429" i="21"/>
  <c r="L389" i="21"/>
  <c r="L338" i="21"/>
  <c r="L285" i="21"/>
  <c r="L231" i="21"/>
  <c r="L157" i="21"/>
  <c r="L71" i="21"/>
  <c r="L499" i="21"/>
  <c r="L467" i="21"/>
  <c r="L435" i="21"/>
  <c r="L403" i="21"/>
  <c r="L371" i="21"/>
  <c r="L335" i="21"/>
  <c r="L293" i="21"/>
  <c r="L250" i="21"/>
  <c r="L207" i="21"/>
  <c r="L165" i="21"/>
  <c r="L122" i="21"/>
  <c r="L79" i="21"/>
  <c r="L37" i="21"/>
  <c r="L498" i="21"/>
  <c r="L466" i="21"/>
  <c r="L434" i="21"/>
  <c r="L402" i="21"/>
  <c r="L370" i="21"/>
  <c r="L334" i="21"/>
  <c r="L291" i="21"/>
  <c r="L249" i="21"/>
  <c r="L206" i="21"/>
  <c r="L163" i="21"/>
  <c r="L121" i="21"/>
  <c r="L78" i="21"/>
  <c r="L35" i="21"/>
  <c r="L340" i="21"/>
  <c r="L308" i="21"/>
  <c r="L276" i="21"/>
  <c r="L244" i="21"/>
  <c r="L212" i="21"/>
  <c r="L180" i="21"/>
  <c r="L148" i="21"/>
  <c r="L116" i="21"/>
  <c r="L84" i="21"/>
  <c r="L52" i="21"/>
  <c r="L12" i="21"/>
  <c r="L28" i="21"/>
  <c r="L44" i="21"/>
  <c r="L60" i="21"/>
  <c r="L76" i="21"/>
  <c r="L92" i="21"/>
  <c r="L108" i="21"/>
  <c r="L124" i="21"/>
  <c r="L140" i="21"/>
  <c r="L156" i="21"/>
  <c r="L172" i="21"/>
  <c r="L188" i="21"/>
  <c r="L204" i="21"/>
  <c r="L220" i="21"/>
  <c r="L236" i="21"/>
  <c r="L252" i="21"/>
  <c r="L268" i="21"/>
  <c r="L284" i="21"/>
  <c r="L300" i="21"/>
  <c r="L316" i="21"/>
  <c r="L332" i="21"/>
  <c r="L348" i="21"/>
  <c r="L25" i="21"/>
  <c r="L46" i="21"/>
  <c r="L67" i="21"/>
  <c r="L89" i="21"/>
  <c r="L110" i="21"/>
  <c r="L131" i="21"/>
  <c r="L153" i="21"/>
  <c r="L174" i="21"/>
  <c r="L195" i="21"/>
  <c r="L217" i="21"/>
  <c r="L238" i="21"/>
  <c r="L259" i="21"/>
  <c r="L281" i="21"/>
  <c r="L302" i="21"/>
  <c r="L323" i="21"/>
  <c r="L345" i="21"/>
  <c r="L362" i="21"/>
  <c r="L378" i="21"/>
  <c r="L394" i="21"/>
  <c r="L410" i="21"/>
  <c r="L426" i="21"/>
  <c r="L442" i="21"/>
  <c r="L458" i="21"/>
  <c r="L474" i="21"/>
  <c r="L490" i="21"/>
  <c r="L5" i="21"/>
  <c r="L26" i="21"/>
  <c r="L47" i="21"/>
  <c r="L69" i="21"/>
  <c r="L90" i="21"/>
  <c r="L111" i="21"/>
  <c r="L133" i="21"/>
  <c r="L154" i="21"/>
  <c r="L175" i="21"/>
  <c r="L197" i="21"/>
  <c r="L218" i="21"/>
  <c r="L239" i="21"/>
  <c r="L261" i="21"/>
  <c r="L282" i="21"/>
  <c r="L303" i="21"/>
  <c r="L325" i="21"/>
  <c r="L346" i="21"/>
  <c r="L363" i="21"/>
  <c r="L379" i="21"/>
  <c r="L395" i="21"/>
  <c r="L411" i="21"/>
  <c r="L427" i="21"/>
  <c r="L443" i="21"/>
  <c r="L459" i="21"/>
  <c r="L475" i="21"/>
  <c r="L491" i="21"/>
  <c r="L7" i="21"/>
  <c r="L50" i="21"/>
  <c r="L93" i="21"/>
  <c r="L135" i="21"/>
  <c r="L178" i="21"/>
  <c r="L221" i="21"/>
  <c r="L263" i="21"/>
  <c r="L306" i="21"/>
  <c r="L349" i="21"/>
  <c r="L381" i="21"/>
  <c r="L413" i="21"/>
  <c r="L445" i="21"/>
  <c r="L16" i="21"/>
  <c r="L32" i="21"/>
  <c r="L48" i="21"/>
  <c r="L64" i="21"/>
  <c r="L80" i="21"/>
  <c r="L96" i="21"/>
  <c r="L112" i="21"/>
  <c r="L128" i="21"/>
  <c r="L144" i="21"/>
  <c r="L160" i="21"/>
  <c r="L176" i="21"/>
  <c r="L192" i="21"/>
  <c r="L208" i="21"/>
  <c r="L224" i="21"/>
  <c r="L240" i="21"/>
  <c r="L256" i="21"/>
  <c r="L272" i="21"/>
  <c r="L288" i="21"/>
  <c r="L304" i="21"/>
  <c r="L320" i="21"/>
  <c r="L336" i="21"/>
  <c r="L9" i="21"/>
  <c r="L30" i="21"/>
  <c r="L51" i="21"/>
  <c r="L73" i="21"/>
  <c r="L94" i="21"/>
  <c r="L115" i="21"/>
  <c r="L137" i="21"/>
  <c r="L158" i="21"/>
  <c r="L179" i="21"/>
  <c r="L201" i="21"/>
  <c r="L222" i="21"/>
  <c r="L243" i="21"/>
  <c r="L265" i="21"/>
  <c r="L286" i="21"/>
  <c r="L307" i="21"/>
  <c r="L329" i="21"/>
  <c r="L350" i="21"/>
  <c r="L366" i="21"/>
  <c r="L382" i="21"/>
  <c r="L398" i="21"/>
  <c r="L414" i="21"/>
  <c r="L430" i="21"/>
  <c r="L446" i="21"/>
  <c r="L462" i="21"/>
  <c r="L478" i="21"/>
  <c r="L494" i="21"/>
  <c r="L10" i="21"/>
  <c r="L31" i="21"/>
  <c r="L53" i="21"/>
  <c r="L74" i="21"/>
  <c r="L95" i="21"/>
  <c r="L117" i="21"/>
  <c r="L138" i="21"/>
  <c r="L159" i="21"/>
  <c r="L181" i="21"/>
  <c r="L202" i="21"/>
  <c r="L223" i="21"/>
  <c r="L245" i="21"/>
  <c r="L266" i="21"/>
  <c r="L287" i="21"/>
  <c r="L309" i="21"/>
  <c r="L330" i="21"/>
  <c r="L351" i="21"/>
  <c r="L367" i="21"/>
  <c r="L383" i="21"/>
  <c r="L399" i="21"/>
  <c r="L415" i="21"/>
  <c r="L431" i="21"/>
  <c r="L447" i="21"/>
  <c r="L463" i="21"/>
  <c r="L479" i="21"/>
  <c r="L495" i="21"/>
  <c r="L18" i="21"/>
  <c r="L61" i="21"/>
  <c r="L103" i="21"/>
  <c r="L146" i="21"/>
  <c r="L189" i="21"/>
  <c r="L468" i="21"/>
  <c r="L326" i="21"/>
  <c r="L380" i="21"/>
  <c r="L27" i="21"/>
  <c r="L385" i="21"/>
  <c r="L258" i="21"/>
  <c r="L77" i="21"/>
  <c r="L416" i="21"/>
  <c r="L310" i="21"/>
  <c r="L139" i="21"/>
  <c r="L11" i="21"/>
  <c r="L401" i="21"/>
  <c r="L13" i="21"/>
  <c r="L437" i="21"/>
  <c r="L295" i="21"/>
  <c r="L82" i="21"/>
  <c r="L439" i="21"/>
  <c r="L341" i="21"/>
  <c r="L213" i="21"/>
  <c r="L85" i="21"/>
  <c r="L470" i="21"/>
  <c r="L374" i="21"/>
  <c r="L254" i="21"/>
  <c r="L83" i="21"/>
  <c r="L88" i="21"/>
  <c r="L412" i="21"/>
  <c r="L404" i="21"/>
  <c r="L251" i="21"/>
  <c r="L396" i="21"/>
  <c r="L241" i="21"/>
  <c r="L388" i="21"/>
  <c r="L230" i="21"/>
  <c r="L305" i="21"/>
  <c r="L187" i="21"/>
  <c r="L123" i="21"/>
  <c r="L59" i="21"/>
  <c r="L497" i="21"/>
  <c r="L457" i="21"/>
  <c r="L409" i="21"/>
  <c r="L361" i="21"/>
  <c r="L290" i="21"/>
  <c r="L237" i="21"/>
  <c r="L173" i="21"/>
  <c r="L109" i="21"/>
  <c r="L45" i="21"/>
  <c r="L488" i="21"/>
  <c r="L432" i="21"/>
  <c r="L400" i="21"/>
  <c r="L368" i="21"/>
  <c r="L331" i="21"/>
  <c r="L289" i="21"/>
  <c r="L246" i="21"/>
  <c r="L203" i="21"/>
  <c r="L161" i="21"/>
  <c r="L118" i="21"/>
  <c r="L75" i="21"/>
  <c r="L33" i="21"/>
  <c r="L177" i="21"/>
  <c r="L38" i="21"/>
  <c r="L449" i="21"/>
  <c r="L353" i="21"/>
  <c r="L226" i="21"/>
  <c r="L87" i="21"/>
  <c r="L480" i="21"/>
  <c r="L493" i="21"/>
  <c r="L461" i="21"/>
  <c r="L421" i="21"/>
  <c r="L373" i="21"/>
  <c r="L327" i="21"/>
  <c r="L274" i="21"/>
  <c r="L210" i="21"/>
  <c r="L125" i="21"/>
  <c r="L39" i="21"/>
  <c r="L487" i="21"/>
  <c r="L455" i="21"/>
  <c r="L423" i="21"/>
  <c r="L391" i="21"/>
  <c r="L359" i="21"/>
  <c r="L319" i="21"/>
  <c r="L277" i="21"/>
  <c r="L234" i="21"/>
  <c r="L191" i="21"/>
  <c r="L149" i="21"/>
  <c r="L106" i="21"/>
  <c r="L63" i="21"/>
  <c r="L21" i="21"/>
  <c r="L486" i="21"/>
  <c r="L454" i="21"/>
  <c r="L422" i="21"/>
  <c r="L390" i="21"/>
  <c r="L358" i="21"/>
  <c r="L318" i="21"/>
  <c r="L275" i="21"/>
  <c r="L233" i="21"/>
  <c r="L190" i="21"/>
  <c r="L147" i="21"/>
  <c r="L105" i="21"/>
  <c r="L62" i="21"/>
  <c r="L328" i="21"/>
  <c r="L296" i="21"/>
  <c r="L264" i="21"/>
  <c r="L232" i="21"/>
  <c r="L200" i="21"/>
  <c r="L168" i="21"/>
  <c r="L136" i="21"/>
  <c r="L104" i="21"/>
  <c r="L72" i="21"/>
  <c r="L40" i="21"/>
  <c r="L8" i="21"/>
  <c r="L460" i="21"/>
  <c r="L315" i="21"/>
  <c r="L155" i="21"/>
  <c r="L473" i="21"/>
  <c r="L333" i="21"/>
  <c r="L141" i="21"/>
  <c r="L464" i="21"/>
  <c r="L352" i="21"/>
  <c r="L225" i="21"/>
  <c r="L54" i="21"/>
  <c r="L505" i="21"/>
  <c r="L162" i="21"/>
  <c r="L440" i="21"/>
  <c r="L397" i="21"/>
  <c r="L242" i="21"/>
  <c r="L503" i="21"/>
  <c r="L407" i="21"/>
  <c r="L298" i="21"/>
  <c r="L170" i="21"/>
  <c r="L42" i="21"/>
  <c r="L438" i="21"/>
  <c r="L339" i="21"/>
  <c r="L211" i="21"/>
  <c r="L41" i="21"/>
  <c r="L56" i="21"/>
  <c r="L500" i="21"/>
  <c r="L372" i="21"/>
  <c r="L492" i="21"/>
  <c r="L364" i="21"/>
  <c r="L484" i="21"/>
  <c r="L356" i="21"/>
  <c r="L476" i="21"/>
  <c r="L262" i="21"/>
  <c r="L166" i="21"/>
  <c r="L102" i="21"/>
  <c r="L49" i="21"/>
  <c r="L489" i="21"/>
  <c r="L441" i="21"/>
  <c r="L393" i="21"/>
  <c r="L343" i="21"/>
  <c r="L279" i="21"/>
  <c r="L215" i="21"/>
  <c r="L151" i="21"/>
  <c r="L98" i="21"/>
  <c r="L34" i="21"/>
  <c r="L472" i="21"/>
  <c r="L424" i="21"/>
  <c r="L392" i="21"/>
  <c r="L360" i="21"/>
  <c r="L321" i="21"/>
  <c r="L278" i="21"/>
  <c r="L235" i="21"/>
  <c r="L193" i="21"/>
  <c r="L150" i="21"/>
  <c r="L107" i="21"/>
  <c r="L65" i="21"/>
  <c r="L22" i="21"/>
  <c r="L145" i="21"/>
  <c r="L6" i="21"/>
  <c r="L425" i="21"/>
  <c r="L322" i="21"/>
  <c r="L194" i="21"/>
  <c r="L55" i="21"/>
  <c r="L456" i="21"/>
  <c r="L485" i="21"/>
  <c r="L453" i="21"/>
  <c r="L405" i="21"/>
  <c r="L365" i="21"/>
  <c r="L317" i="21"/>
  <c r="L253" i="21"/>
  <c r="L199" i="21"/>
  <c r="L114" i="21"/>
  <c r="L29" i="21"/>
  <c r="L483" i="21"/>
  <c r="L451" i="21"/>
  <c r="L419" i="21"/>
  <c r="L387" i="21"/>
  <c r="L355" i="21"/>
  <c r="L314" i="21"/>
  <c r="L271" i="21"/>
  <c r="L229" i="21"/>
  <c r="L186" i="21"/>
  <c r="L143" i="21"/>
  <c r="L101" i="21"/>
  <c r="L58" i="21"/>
  <c r="L15" i="21"/>
  <c r="L482" i="21"/>
  <c r="L450" i="21"/>
  <c r="L418" i="21"/>
  <c r="L386" i="21"/>
  <c r="L354" i="21"/>
  <c r="L313" i="21"/>
  <c r="L270" i="21"/>
  <c r="L227" i="21"/>
  <c r="L185" i="21"/>
  <c r="L142" i="21"/>
  <c r="L99" i="21"/>
  <c r="L57" i="21"/>
  <c r="L14" i="21"/>
  <c r="L324" i="21"/>
  <c r="L292" i="21"/>
  <c r="L260" i="21"/>
  <c r="L228" i="21"/>
  <c r="L196" i="21"/>
  <c r="L164" i="21"/>
  <c r="L132" i="21"/>
  <c r="L100" i="21"/>
  <c r="L68" i="21"/>
  <c r="L36" i="21"/>
  <c r="L4" i="21"/>
  <c r="B5" i="21"/>
  <c r="N5" i="21"/>
  <c r="E6" i="21"/>
  <c r="J6" i="21" s="1"/>
  <c r="Q6" i="21"/>
  <c r="H7" i="21"/>
  <c r="T7" i="21"/>
  <c r="K8" i="21"/>
  <c r="B9" i="21"/>
  <c r="N9" i="21"/>
  <c r="E10" i="21"/>
  <c r="Q10" i="21"/>
  <c r="H11" i="21"/>
  <c r="T11" i="21"/>
  <c r="K12" i="21"/>
  <c r="B13" i="21"/>
  <c r="N13" i="21"/>
  <c r="E14" i="21"/>
  <c r="J14" i="21" s="1"/>
  <c r="Q14" i="21"/>
  <c r="H15" i="21"/>
  <c r="T15" i="21"/>
  <c r="K16" i="21"/>
  <c r="B17" i="21"/>
  <c r="N17" i="21"/>
  <c r="E18" i="21"/>
  <c r="Q18" i="21"/>
  <c r="H19" i="21"/>
  <c r="T19" i="21"/>
  <c r="K20" i="21"/>
  <c r="B21" i="21"/>
  <c r="N21" i="21"/>
  <c r="E22" i="21"/>
  <c r="J22" i="21" s="1"/>
  <c r="Q22" i="21"/>
  <c r="H23" i="21"/>
  <c r="T23" i="21"/>
  <c r="K24" i="21"/>
  <c r="B25" i="21"/>
  <c r="N25" i="21"/>
  <c r="E26" i="21"/>
  <c r="J26" i="21" s="1"/>
  <c r="Q26" i="21"/>
  <c r="H27" i="21"/>
  <c r="T27" i="21"/>
  <c r="K28" i="21"/>
  <c r="B29" i="21"/>
  <c r="N29" i="21"/>
  <c r="E30" i="21"/>
  <c r="J30" i="21" s="1"/>
  <c r="Q30" i="21"/>
  <c r="H31" i="21"/>
  <c r="T31" i="21"/>
  <c r="K32" i="21"/>
  <c r="B33" i="21"/>
  <c r="N33" i="21"/>
  <c r="E34" i="21"/>
  <c r="J34" i="21" s="1"/>
  <c r="Q34" i="21"/>
  <c r="H35" i="21"/>
  <c r="T35" i="21"/>
  <c r="K36" i="21"/>
  <c r="B37" i="21"/>
  <c r="N37" i="21"/>
  <c r="E38" i="21"/>
  <c r="J38" i="21" s="1"/>
  <c r="Q38" i="21"/>
  <c r="H39" i="21"/>
  <c r="T39" i="21"/>
  <c r="K40" i="21"/>
  <c r="B41" i="21"/>
  <c r="N41" i="21"/>
  <c r="E42" i="21"/>
  <c r="J42" i="21" s="1"/>
  <c r="Q42" i="21"/>
  <c r="H43" i="21"/>
  <c r="T43" i="21"/>
  <c r="K44" i="21"/>
  <c r="B45" i="21"/>
  <c r="N45" i="21"/>
  <c r="E46" i="21"/>
  <c r="J46" i="21" s="1"/>
  <c r="Q46" i="21"/>
  <c r="H47" i="21"/>
  <c r="T47" i="21"/>
  <c r="K48" i="21"/>
  <c r="B49" i="21"/>
  <c r="N49" i="21"/>
  <c r="E50" i="21"/>
  <c r="J50" i="21" s="1"/>
  <c r="Q50" i="21"/>
  <c r="H51" i="21"/>
  <c r="T51" i="21"/>
  <c r="K52" i="21"/>
  <c r="B53" i="21"/>
  <c r="C5" i="21"/>
  <c r="D5" i="21"/>
  <c r="B24" i="25" s="1"/>
  <c r="E5" i="21"/>
  <c r="J5" i="21" s="1"/>
  <c r="F5" i="21"/>
  <c r="G5" i="21"/>
  <c r="S5" i="21"/>
  <c r="H5" i="21"/>
  <c r="I5" i="21"/>
  <c r="V5" i="21"/>
  <c r="K5" i="21"/>
  <c r="M5" i="21"/>
  <c r="D6" i="21"/>
  <c r="B25" i="25" s="1"/>
  <c r="O5" i="21"/>
  <c r="B7" i="21"/>
  <c r="O7" i="21"/>
  <c r="G8" i="21"/>
  <c r="T8" i="21"/>
  <c r="D10" i="21"/>
  <c r="B29" i="25" s="1"/>
  <c r="R10" i="21"/>
  <c r="B12" i="21"/>
  <c r="O12" i="21"/>
  <c r="G13" i="21"/>
  <c r="T13" i="21"/>
  <c r="D15" i="21"/>
  <c r="B34" i="25" s="1"/>
  <c r="Q15" i="21"/>
  <c r="I16" i="21"/>
  <c r="V16" i="21"/>
  <c r="O17" i="21"/>
  <c r="G18" i="21"/>
  <c r="T18" i="21"/>
  <c r="D20" i="21"/>
  <c r="B39" i="25" s="1"/>
  <c r="Q20" i="21"/>
  <c r="I21" i="21"/>
  <c r="V21" i="21"/>
  <c r="N22" i="21"/>
  <c r="F23" i="21"/>
  <c r="S23" i="21"/>
  <c r="D25" i="21"/>
  <c r="B44" i="25" s="1"/>
  <c r="Q25" i="21"/>
  <c r="I26" i="21"/>
  <c r="V26" i="21"/>
  <c r="N27" i="21"/>
  <c r="F28" i="21"/>
  <c r="S28" i="21"/>
  <c r="K29" i="21"/>
  <c r="C30" i="21"/>
  <c r="P30" i="21"/>
  <c r="I31" i="21"/>
  <c r="V31" i="21"/>
  <c r="N32" i="21"/>
  <c r="F33" i="21"/>
  <c r="S33" i="21"/>
  <c r="K34" i="21"/>
  <c r="C35" i="21"/>
  <c r="P35" i="21"/>
  <c r="H36" i="21"/>
  <c r="U36" i="21"/>
  <c r="M37" i="21"/>
  <c r="F38" i="21"/>
  <c r="S38" i="21"/>
  <c r="K39" i="21"/>
  <c r="C40" i="21"/>
  <c r="P40" i="21"/>
  <c r="H41" i="21"/>
  <c r="U41" i="21"/>
  <c r="M42" i="21"/>
  <c r="E43" i="21"/>
  <c r="J43" i="21" s="1"/>
  <c r="R43" i="21"/>
  <c r="C45" i="21"/>
  <c r="P45" i="21"/>
  <c r="H46" i="21"/>
  <c r="U46" i="21"/>
  <c r="M47" i="21"/>
  <c r="E48" i="21"/>
  <c r="R48" i="21"/>
  <c r="B50" i="21"/>
  <c r="O50" i="21"/>
  <c r="G51" i="21"/>
  <c r="U51" i="21"/>
  <c r="M52" i="21"/>
  <c r="E53" i="21"/>
  <c r="J53" i="21" s="1"/>
  <c r="Q53" i="21"/>
  <c r="H54" i="21"/>
  <c r="T54" i="21"/>
  <c r="K55" i="21"/>
  <c r="B56" i="21"/>
  <c r="N56" i="21"/>
  <c r="E57" i="21"/>
  <c r="J57" i="21" s="1"/>
  <c r="Q57" i="21"/>
  <c r="P5" i="21"/>
  <c r="K6" i="21"/>
  <c r="C7" i="21"/>
  <c r="P7" i="21"/>
  <c r="H8" i="21"/>
  <c r="U8" i="21"/>
  <c r="M9" i="21"/>
  <c r="F10" i="21"/>
  <c r="S10" i="21"/>
  <c r="K11" i="21"/>
  <c r="C12" i="21"/>
  <c r="P12" i="21"/>
  <c r="H13" i="21"/>
  <c r="U13" i="21"/>
  <c r="M14" i="21"/>
  <c r="E15" i="21"/>
  <c r="J15" i="21" s="1"/>
  <c r="R15" i="21"/>
  <c r="C17" i="21"/>
  <c r="P17" i="21"/>
  <c r="H18" i="21"/>
  <c r="U18" i="21"/>
  <c r="M19" i="21"/>
  <c r="E20" i="21"/>
  <c r="J20" i="21" s="1"/>
  <c r="R20" i="21"/>
  <c r="B22" i="21"/>
  <c r="O22" i="21"/>
  <c r="G23" i="21"/>
  <c r="U23" i="21"/>
  <c r="M24" i="21"/>
  <c r="E25" i="21"/>
  <c r="R25" i="21"/>
  <c r="B27" i="21"/>
  <c r="O27" i="21"/>
  <c r="G28" i="21"/>
  <c r="T28" i="21"/>
  <c r="D30" i="21"/>
  <c r="B49" i="25" s="1"/>
  <c r="R30" i="21"/>
  <c r="B32" i="21"/>
  <c r="O32" i="21"/>
  <c r="G33" i="21"/>
  <c r="T33" i="21"/>
  <c r="D35" i="21"/>
  <c r="B54" i="25" s="1"/>
  <c r="Q35" i="21"/>
  <c r="I36" i="21"/>
  <c r="V36" i="21"/>
  <c r="O37" i="21"/>
  <c r="G38" i="21"/>
  <c r="T38" i="21"/>
  <c r="D40" i="21"/>
  <c r="Q40" i="21"/>
  <c r="I41" i="21"/>
  <c r="V41" i="21"/>
  <c r="N42" i="21"/>
  <c r="F43" i="21"/>
  <c r="S43" i="21"/>
  <c r="D45" i="21"/>
  <c r="B64" i="25" s="1"/>
  <c r="Q45" i="21"/>
  <c r="I46" i="21"/>
  <c r="V46" i="21"/>
  <c r="N47" i="21"/>
  <c r="F48" i="21"/>
  <c r="S48" i="21"/>
  <c r="K49" i="21"/>
  <c r="C50" i="21"/>
  <c r="P50" i="21"/>
  <c r="I51" i="21"/>
  <c r="V51" i="21"/>
  <c r="N52" i="21"/>
  <c r="F53" i="21"/>
  <c r="R53" i="21"/>
  <c r="I54" i="21"/>
  <c r="U54" i="21"/>
  <c r="C56" i="21"/>
  <c r="O56" i="21"/>
  <c r="F57" i="21"/>
  <c r="R57" i="21"/>
  <c r="Q5" i="21"/>
  <c r="D7" i="21"/>
  <c r="B26" i="25" s="1"/>
  <c r="Q7" i="21"/>
  <c r="I8" i="21"/>
  <c r="V8" i="21"/>
  <c r="O9" i="21"/>
  <c r="G10" i="21"/>
  <c r="T10" i="21"/>
  <c r="D12" i="21"/>
  <c r="B31" i="25" s="1"/>
  <c r="Q12" i="21"/>
  <c r="I13" i="21"/>
  <c r="V13" i="21"/>
  <c r="N14" i="21"/>
  <c r="F15" i="21"/>
  <c r="S15" i="21"/>
  <c r="D17" i="21"/>
  <c r="Q17" i="21"/>
  <c r="I18" i="21"/>
  <c r="V18" i="21"/>
  <c r="N19" i="21"/>
  <c r="F20" i="21"/>
  <c r="S20" i="21"/>
  <c r="K21" i="21"/>
  <c r="C22" i="21"/>
  <c r="P22" i="21"/>
  <c r="I23" i="21"/>
  <c r="V23" i="21"/>
  <c r="N24" i="21"/>
  <c r="F25" i="21"/>
  <c r="S25" i="21"/>
  <c r="K26" i="21"/>
  <c r="C27" i="21"/>
  <c r="P27" i="21"/>
  <c r="H28" i="21"/>
  <c r="U28" i="21"/>
  <c r="M29" i="21"/>
  <c r="F30" i="21"/>
  <c r="S30" i="21"/>
  <c r="K31" i="21"/>
  <c r="C32" i="21"/>
  <c r="P32" i="21"/>
  <c r="H33" i="21"/>
  <c r="U33" i="21"/>
  <c r="M34" i="21"/>
  <c r="E35" i="21"/>
  <c r="R35" i="21"/>
  <c r="C37" i="21"/>
  <c r="P37" i="21"/>
  <c r="H38" i="21"/>
  <c r="U38" i="21"/>
  <c r="M39" i="21"/>
  <c r="E40" i="21"/>
  <c r="J40" i="21" s="1"/>
  <c r="R40" i="21"/>
  <c r="B42" i="21"/>
  <c r="O42" i="21"/>
  <c r="G43" i="21"/>
  <c r="U43" i="21"/>
  <c r="M44" i="21"/>
  <c r="E45" i="21"/>
  <c r="J45" i="21" s="1"/>
  <c r="R45" i="21"/>
  <c r="B47" i="21"/>
  <c r="O47" i="21"/>
  <c r="G48" i="21"/>
  <c r="T48" i="21"/>
  <c r="D50" i="21"/>
  <c r="R50" i="21"/>
  <c r="B52" i="21"/>
  <c r="O52" i="21"/>
  <c r="G53" i="21"/>
  <c r="S53" i="21"/>
  <c r="V54" i="21"/>
  <c r="M55" i="21"/>
  <c r="D56" i="21"/>
  <c r="B75" i="25" s="1"/>
  <c r="P56" i="21"/>
  <c r="G57" i="21"/>
  <c r="S57" i="21"/>
  <c r="R5" i="21"/>
  <c r="M6" i="21"/>
  <c r="E7" i="21"/>
  <c r="J7" i="21" s="1"/>
  <c r="R7" i="21"/>
  <c r="C9" i="21"/>
  <c r="P9" i="21"/>
  <c r="H10" i="21"/>
  <c r="U10" i="21"/>
  <c r="M11" i="21"/>
  <c r="E12" i="21"/>
  <c r="R12" i="21"/>
  <c r="B14" i="21"/>
  <c r="O14" i="21"/>
  <c r="G15" i="21"/>
  <c r="U15" i="21"/>
  <c r="M16" i="21"/>
  <c r="E17" i="21"/>
  <c r="J17" i="21" s="1"/>
  <c r="R17" i="21"/>
  <c r="B19" i="21"/>
  <c r="O19" i="21"/>
  <c r="G20" i="21"/>
  <c r="T20" i="21"/>
  <c r="D22" i="21"/>
  <c r="B41" i="25" s="1"/>
  <c r="R22" i="21"/>
  <c r="B24" i="21"/>
  <c r="O24" i="21"/>
  <c r="G25" i="21"/>
  <c r="T25" i="21"/>
  <c r="D27" i="21"/>
  <c r="B46" i="25" s="1"/>
  <c r="Q27" i="21"/>
  <c r="I28" i="21"/>
  <c r="V28" i="21"/>
  <c r="O29" i="21"/>
  <c r="G30" i="21"/>
  <c r="T30" i="21"/>
  <c r="D32" i="21"/>
  <c r="B51" i="25" s="1"/>
  <c r="Q32" i="21"/>
  <c r="I33" i="21"/>
  <c r="V33" i="21"/>
  <c r="N34" i="21"/>
  <c r="F35" i="21"/>
  <c r="S35" i="21"/>
  <c r="D37" i="21"/>
  <c r="B56" i="25" s="1"/>
  <c r="Q37" i="21"/>
  <c r="I38" i="21"/>
  <c r="V38" i="21"/>
  <c r="N39" i="21"/>
  <c r="F40" i="21"/>
  <c r="S40" i="21"/>
  <c r="K41" i="21"/>
  <c r="C42" i="21"/>
  <c r="P42" i="21"/>
  <c r="I43" i="21"/>
  <c r="V43" i="21"/>
  <c r="N44" i="21"/>
  <c r="F45" i="21"/>
  <c r="S45" i="21"/>
  <c r="K46" i="21"/>
  <c r="C47" i="21"/>
  <c r="P47" i="21"/>
  <c r="T5" i="21"/>
  <c r="N6" i="21"/>
  <c r="F7" i="21"/>
  <c r="S7" i="21"/>
  <c r="D9" i="21"/>
  <c r="B28" i="25" s="1"/>
  <c r="Q9" i="21"/>
  <c r="I10" i="21"/>
  <c r="V10" i="21"/>
  <c r="N11" i="21"/>
  <c r="F12" i="21"/>
  <c r="S12" i="21"/>
  <c r="K13" i="21"/>
  <c r="C14" i="21"/>
  <c r="P14" i="21"/>
  <c r="I15" i="21"/>
  <c r="V15" i="21"/>
  <c r="N16" i="21"/>
  <c r="F17" i="21"/>
  <c r="S17" i="21"/>
  <c r="K18" i="21"/>
  <c r="C19" i="21"/>
  <c r="P19" i="21"/>
  <c r="H20" i="21"/>
  <c r="U20" i="21"/>
  <c r="M21" i="21"/>
  <c r="F22" i="21"/>
  <c r="S22" i="21"/>
  <c r="K23" i="21"/>
  <c r="C24" i="21"/>
  <c r="P24" i="21"/>
  <c r="H25" i="21"/>
  <c r="U25" i="21"/>
  <c r="M26" i="21"/>
  <c r="E27" i="21"/>
  <c r="J27" i="21" s="1"/>
  <c r="R27" i="21"/>
  <c r="C29" i="21"/>
  <c r="P29" i="21"/>
  <c r="H30" i="21"/>
  <c r="U30" i="21"/>
  <c r="M31" i="21"/>
  <c r="E32" i="21"/>
  <c r="J32" i="21" s="1"/>
  <c r="R32" i="21"/>
  <c r="B34" i="21"/>
  <c r="O34" i="21"/>
  <c r="G35" i="21"/>
  <c r="U35" i="21"/>
  <c r="M36" i="21"/>
  <c r="E37" i="21"/>
  <c r="R37" i="21"/>
  <c r="B39" i="21"/>
  <c r="O39" i="21"/>
  <c r="G40" i="21"/>
  <c r="T40" i="21"/>
  <c r="D42" i="21"/>
  <c r="B61" i="25" s="1"/>
  <c r="R42" i="21"/>
  <c r="B44" i="21"/>
  <c r="O44" i="21"/>
  <c r="G45" i="21"/>
  <c r="T45" i="21"/>
  <c r="D47" i="21"/>
  <c r="B66" i="25" s="1"/>
  <c r="Q47" i="21"/>
  <c r="I48" i="21"/>
  <c r="V48" i="21"/>
  <c r="O49" i="21"/>
  <c r="U5" i="21"/>
  <c r="O6" i="21"/>
  <c r="G7" i="21"/>
  <c r="U7" i="21"/>
  <c r="M8" i="21"/>
  <c r="E9" i="21"/>
  <c r="J9" i="21" s="1"/>
  <c r="R9" i="21"/>
  <c r="B11" i="21"/>
  <c r="O11" i="21"/>
  <c r="G12" i="21"/>
  <c r="T12" i="21"/>
  <c r="D14" i="21"/>
  <c r="B33" i="25" s="1"/>
  <c r="R14" i="21"/>
  <c r="B16" i="21"/>
  <c r="O16" i="21"/>
  <c r="G17" i="21"/>
  <c r="T17" i="21"/>
  <c r="D19" i="21"/>
  <c r="B38" i="25" s="1"/>
  <c r="Q19" i="21"/>
  <c r="I20" i="21"/>
  <c r="V20" i="21"/>
  <c r="O21" i="21"/>
  <c r="G22" i="21"/>
  <c r="T22" i="21"/>
  <c r="D24" i="21"/>
  <c r="B43" i="25" s="1"/>
  <c r="Q24" i="21"/>
  <c r="I25" i="21"/>
  <c r="V25" i="21"/>
  <c r="N26" i="21"/>
  <c r="F27" i="21"/>
  <c r="S27" i="21"/>
  <c r="D29" i="21"/>
  <c r="B48" i="25" s="1"/>
  <c r="Q29" i="21"/>
  <c r="I30" i="21"/>
  <c r="V30" i="21"/>
  <c r="N31" i="21"/>
  <c r="F32" i="21"/>
  <c r="S32" i="21"/>
  <c r="K33" i="21"/>
  <c r="C34" i="21"/>
  <c r="P34" i="21"/>
  <c r="I35" i="21"/>
  <c r="V35" i="21"/>
  <c r="N36" i="21"/>
  <c r="F37" i="21"/>
  <c r="S37" i="21"/>
  <c r="K38" i="21"/>
  <c r="C39" i="21"/>
  <c r="P39" i="21"/>
  <c r="H40" i="21"/>
  <c r="U40" i="21"/>
  <c r="M41" i="21"/>
  <c r="F42" i="21"/>
  <c r="S42" i="21"/>
  <c r="K43" i="21"/>
  <c r="C44" i="21"/>
  <c r="P44" i="21"/>
  <c r="H45" i="21"/>
  <c r="U45" i="21"/>
  <c r="M46" i="21"/>
  <c r="E47" i="21"/>
  <c r="J47" i="21" s="1"/>
  <c r="R47" i="21"/>
  <c r="C49" i="21"/>
  <c r="P49" i="21"/>
  <c r="H50" i="21"/>
  <c r="U50" i="21"/>
  <c r="M51" i="21"/>
  <c r="E52" i="21"/>
  <c r="J52" i="21" s="1"/>
  <c r="R52" i="21"/>
  <c r="V53" i="21"/>
  <c r="M54" i="21"/>
  <c r="D55" i="21"/>
  <c r="B74" i="25" s="1"/>
  <c r="P55" i="21"/>
  <c r="G56" i="21"/>
  <c r="S56" i="21"/>
  <c r="V57" i="21"/>
  <c r="B6" i="21"/>
  <c r="P6" i="21"/>
  <c r="I7" i="21"/>
  <c r="V7" i="21"/>
  <c r="N8" i="21"/>
  <c r="F9" i="21"/>
  <c r="S9" i="21"/>
  <c r="K10" i="21"/>
  <c r="C11" i="21"/>
  <c r="P11" i="21"/>
  <c r="H12" i="21"/>
  <c r="U12" i="21"/>
  <c r="M13" i="21"/>
  <c r="F14" i="21"/>
  <c r="S14" i="21"/>
  <c r="K15" i="21"/>
  <c r="C16" i="21"/>
  <c r="P16" i="21"/>
  <c r="H17" i="21"/>
  <c r="U17" i="21"/>
  <c r="M18" i="21"/>
  <c r="E19" i="21"/>
  <c r="R19" i="21"/>
  <c r="C21" i="21"/>
  <c r="P21" i="21"/>
  <c r="H22" i="21"/>
  <c r="U22" i="21"/>
  <c r="M23" i="21"/>
  <c r="E24" i="21"/>
  <c r="J24" i="21" s="1"/>
  <c r="R24" i="21"/>
  <c r="B26" i="21"/>
  <c r="O26" i="21"/>
  <c r="G27" i="21"/>
  <c r="U27" i="21"/>
  <c r="M28" i="21"/>
  <c r="E29" i="21"/>
  <c r="J29" i="21" s="1"/>
  <c r="R29" i="21"/>
  <c r="B31" i="21"/>
  <c r="O31" i="21"/>
  <c r="G32" i="21"/>
  <c r="T32" i="21"/>
  <c r="D34" i="21"/>
  <c r="R34" i="21"/>
  <c r="B36" i="21"/>
  <c r="O36" i="21"/>
  <c r="G37" i="21"/>
  <c r="T37" i="21"/>
  <c r="D39" i="21"/>
  <c r="B58" i="25" s="1"/>
  <c r="Q39" i="21"/>
  <c r="I40" i="21"/>
  <c r="V40" i="21"/>
  <c r="O41" i="21"/>
  <c r="G42" i="21"/>
  <c r="T42" i="21"/>
  <c r="D44" i="21"/>
  <c r="B63" i="25" s="1"/>
  <c r="Q44" i="21"/>
  <c r="I45" i="21"/>
  <c r="V45" i="21"/>
  <c r="N46" i="21"/>
  <c r="F47" i="21"/>
  <c r="S47" i="21"/>
  <c r="C6" i="21"/>
  <c r="R6" i="21"/>
  <c r="B8" i="21"/>
  <c r="O8" i="21"/>
  <c r="G9" i="21"/>
  <c r="T9" i="21"/>
  <c r="D11" i="21"/>
  <c r="B30" i="25" s="1"/>
  <c r="Q11" i="21"/>
  <c r="I12" i="21"/>
  <c r="V12" i="21"/>
  <c r="O13" i="21"/>
  <c r="G14" i="21"/>
  <c r="T14" i="21"/>
  <c r="D16" i="21"/>
  <c r="B35" i="25" s="1"/>
  <c r="Q16" i="21"/>
  <c r="I17" i="21"/>
  <c r="V17" i="21"/>
  <c r="N18" i="21"/>
  <c r="F19" i="21"/>
  <c r="S19" i="21"/>
  <c r="D21" i="21"/>
  <c r="Q21" i="21"/>
  <c r="I22" i="21"/>
  <c r="V22" i="21"/>
  <c r="N23" i="21"/>
  <c r="F24" i="21"/>
  <c r="S24" i="21"/>
  <c r="K25" i="21"/>
  <c r="C26" i="21"/>
  <c r="P26" i="21"/>
  <c r="I27" i="21"/>
  <c r="V27" i="21"/>
  <c r="N28" i="21"/>
  <c r="F29" i="21"/>
  <c r="S29" i="21"/>
  <c r="K30" i="21"/>
  <c r="C31" i="21"/>
  <c r="P31" i="21"/>
  <c r="H32" i="21"/>
  <c r="U32" i="21"/>
  <c r="M33" i="21"/>
  <c r="F34" i="21"/>
  <c r="S34" i="21"/>
  <c r="K35" i="21"/>
  <c r="C36" i="21"/>
  <c r="P36" i="21"/>
  <c r="H37" i="21"/>
  <c r="U37" i="21"/>
  <c r="M38" i="21"/>
  <c r="E39" i="21"/>
  <c r="R39" i="21"/>
  <c r="C41" i="21"/>
  <c r="P41" i="21"/>
  <c r="H42" i="21"/>
  <c r="U42" i="21"/>
  <c r="M43" i="21"/>
  <c r="E44" i="21"/>
  <c r="J44" i="21" s="1"/>
  <c r="R44" i="21"/>
  <c r="B46" i="21"/>
  <c r="O46" i="21"/>
  <c r="G47" i="21"/>
  <c r="U47" i="21"/>
  <c r="M48" i="21"/>
  <c r="E49" i="21"/>
  <c r="J49" i="21" s="1"/>
  <c r="R49" i="21"/>
  <c r="B51" i="21"/>
  <c r="O51" i="21"/>
  <c r="G52" i="21"/>
  <c r="T52" i="21"/>
  <c r="C54" i="21"/>
  <c r="O54" i="21"/>
  <c r="F55" i="21"/>
  <c r="R55" i="21"/>
  <c r="I56" i="21"/>
  <c r="U56" i="21"/>
  <c r="C58" i="21"/>
  <c r="F6" i="21"/>
  <c r="S6" i="21"/>
  <c r="K7" i="21"/>
  <c r="C8" i="21"/>
  <c r="P8" i="21"/>
  <c r="H9" i="21"/>
  <c r="U9" i="21"/>
  <c r="M10" i="21"/>
  <c r="E11" i="21"/>
  <c r="J11" i="21" s="1"/>
  <c r="R11" i="21"/>
  <c r="C13" i="21"/>
  <c r="P13" i="21"/>
  <c r="H14" i="21"/>
  <c r="U14" i="21"/>
  <c r="M15" i="21"/>
  <c r="E16" i="21"/>
  <c r="R16" i="21"/>
  <c r="B18" i="21"/>
  <c r="O18" i="21"/>
  <c r="G19" i="21"/>
  <c r="U19" i="21"/>
  <c r="M20" i="21"/>
  <c r="E21" i="21"/>
  <c r="R21" i="21"/>
  <c r="B23" i="21"/>
  <c r="O23" i="21"/>
  <c r="G24" i="21"/>
  <c r="T24" i="21"/>
  <c r="D26" i="21"/>
  <c r="B45" i="25" s="1"/>
  <c r="R26" i="21"/>
  <c r="B28" i="21"/>
  <c r="O28" i="21"/>
  <c r="G29" i="21"/>
  <c r="T29" i="21"/>
  <c r="D31" i="21"/>
  <c r="Q31" i="21"/>
  <c r="I32" i="21"/>
  <c r="V32" i="21"/>
  <c r="O33" i="21"/>
  <c r="G34" i="21"/>
  <c r="T34" i="21"/>
  <c r="D36" i="21"/>
  <c r="Q36" i="21"/>
  <c r="I37" i="21"/>
  <c r="V37" i="21"/>
  <c r="N38" i="21"/>
  <c r="F39" i="21"/>
  <c r="S39" i="21"/>
  <c r="D41" i="21"/>
  <c r="B60" i="25" s="1"/>
  <c r="Q41" i="21"/>
  <c r="I42" i="21"/>
  <c r="V42" i="21"/>
  <c r="N43" i="21"/>
  <c r="F44" i="21"/>
  <c r="S44" i="21"/>
  <c r="K45" i="21"/>
  <c r="C46" i="21"/>
  <c r="P46" i="21"/>
  <c r="I47" i="21"/>
  <c r="V47" i="21"/>
  <c r="N48" i="21"/>
  <c r="F49" i="21"/>
  <c r="S49" i="21"/>
  <c r="K50" i="21"/>
  <c r="C51" i="21"/>
  <c r="P51" i="21"/>
  <c r="H52" i="21"/>
  <c r="U52" i="21"/>
  <c r="M53" i="21"/>
  <c r="D54" i="21"/>
  <c r="B73" i="25" s="1"/>
  <c r="P54" i="21"/>
  <c r="G55" i="21"/>
  <c r="S55" i="21"/>
  <c r="V56" i="21"/>
  <c r="M57" i="21"/>
  <c r="D58" i="21"/>
  <c r="G6" i="21"/>
  <c r="T6" i="21"/>
  <c r="D8" i="21"/>
  <c r="Q8" i="21"/>
  <c r="I9" i="21"/>
  <c r="V9" i="21"/>
  <c r="N10" i="21"/>
  <c r="F11" i="21"/>
  <c r="S11" i="21"/>
  <c r="D13" i="21"/>
  <c r="Q13" i="21"/>
  <c r="I14" i="21"/>
  <c r="V14" i="21"/>
  <c r="N15" i="21"/>
  <c r="F16" i="21"/>
  <c r="S16" i="21"/>
  <c r="K17" i="21"/>
  <c r="C18" i="21"/>
  <c r="P18" i="21"/>
  <c r="I19" i="21"/>
  <c r="V19" i="21"/>
  <c r="N20" i="21"/>
  <c r="F21" i="21"/>
  <c r="S21" i="21"/>
  <c r="K22" i="21"/>
  <c r="C23" i="21"/>
  <c r="P23" i="21"/>
  <c r="H24" i="21"/>
  <c r="U24" i="21"/>
  <c r="M25" i="21"/>
  <c r="F26" i="21"/>
  <c r="S26" i="21"/>
  <c r="K27" i="21"/>
  <c r="C28" i="21"/>
  <c r="P28" i="21"/>
  <c r="H29" i="21"/>
  <c r="U29" i="21"/>
  <c r="M30" i="21"/>
  <c r="E31" i="21"/>
  <c r="J31" i="21" s="1"/>
  <c r="R31" i="21"/>
  <c r="C33" i="21"/>
  <c r="P33" i="21"/>
  <c r="H34" i="21"/>
  <c r="U34" i="21"/>
  <c r="M35" i="21"/>
  <c r="E36" i="21"/>
  <c r="J36" i="21" s="1"/>
  <c r="R36" i="21"/>
  <c r="B38" i="21"/>
  <c r="O38" i="21"/>
  <c r="G39" i="21"/>
  <c r="U39" i="21"/>
  <c r="M40" i="21"/>
  <c r="E41" i="21"/>
  <c r="R41" i="21"/>
  <c r="B43" i="21"/>
  <c r="O43" i="21"/>
  <c r="G44" i="21"/>
  <c r="T44" i="21"/>
  <c r="D46" i="21"/>
  <c r="B65" i="25" s="1"/>
  <c r="R46" i="21"/>
  <c r="B48" i="21"/>
  <c r="O48" i="21"/>
  <c r="G49" i="21"/>
  <c r="T49" i="21"/>
  <c r="H6" i="21"/>
  <c r="U6" i="21"/>
  <c r="M7" i="21"/>
  <c r="E8" i="21"/>
  <c r="J8" i="21" s="1"/>
  <c r="R8" i="21"/>
  <c r="B10" i="21"/>
  <c r="O10" i="21"/>
  <c r="G11" i="21"/>
  <c r="U11" i="21"/>
  <c r="M12" i="21"/>
  <c r="E13" i="21"/>
  <c r="R13" i="21"/>
  <c r="B15" i="21"/>
  <c r="O15" i="21"/>
  <c r="G16" i="21"/>
  <c r="T16" i="21"/>
  <c r="D18" i="21"/>
  <c r="B37" i="25" s="1"/>
  <c r="R18" i="21"/>
  <c r="B20" i="21"/>
  <c r="O20" i="21"/>
  <c r="G21" i="21"/>
  <c r="T21" i="21"/>
  <c r="D23" i="21"/>
  <c r="B42" i="25" s="1"/>
  <c r="Q23" i="21"/>
  <c r="I24" i="21"/>
  <c r="V24" i="21"/>
  <c r="O25" i="21"/>
  <c r="G26" i="21"/>
  <c r="T26" i="21"/>
  <c r="D28" i="21"/>
  <c r="Q28" i="21"/>
  <c r="I29" i="21"/>
  <c r="V29" i="21"/>
  <c r="N30" i="21"/>
  <c r="F31" i="21"/>
  <c r="S31" i="21"/>
  <c r="D33" i="21"/>
  <c r="B52" i="25" s="1"/>
  <c r="Q33" i="21"/>
  <c r="I34" i="21"/>
  <c r="V34" i="21"/>
  <c r="N35" i="21"/>
  <c r="F36" i="21"/>
  <c r="S36" i="21"/>
  <c r="K37" i="21"/>
  <c r="C38" i="21"/>
  <c r="P38" i="21"/>
  <c r="I39" i="21"/>
  <c r="V39" i="21"/>
  <c r="N40" i="21"/>
  <c r="F41" i="21"/>
  <c r="S41" i="21"/>
  <c r="K42" i="21"/>
  <c r="C43" i="21"/>
  <c r="P43" i="21"/>
  <c r="H44" i="21"/>
  <c r="U44" i="21"/>
  <c r="M45" i="21"/>
  <c r="F46" i="21"/>
  <c r="S46" i="21"/>
  <c r="K47" i="21"/>
  <c r="C48" i="21"/>
  <c r="P48" i="21"/>
  <c r="H49" i="21"/>
  <c r="U49" i="21"/>
  <c r="I6" i="21"/>
  <c r="S13" i="21"/>
  <c r="H21" i="21"/>
  <c r="R28" i="21"/>
  <c r="G36" i="21"/>
  <c r="Q43" i="21"/>
  <c r="I49" i="21"/>
  <c r="V50" i="21"/>
  <c r="F52" i="21"/>
  <c r="K53" i="21"/>
  <c r="N54" i="21"/>
  <c r="Q55" i="21"/>
  <c r="T56" i="21"/>
  <c r="B58" i="21"/>
  <c r="P58" i="21"/>
  <c r="G59" i="21"/>
  <c r="S59" i="21"/>
  <c r="V60" i="21"/>
  <c r="M61" i="21"/>
  <c r="D62" i="21"/>
  <c r="B81" i="25" s="1"/>
  <c r="P62" i="21"/>
  <c r="G63" i="21"/>
  <c r="S63" i="21"/>
  <c r="V64" i="21"/>
  <c r="M65" i="21"/>
  <c r="D66" i="21"/>
  <c r="B85" i="25" s="1"/>
  <c r="P66" i="21"/>
  <c r="G67" i="21"/>
  <c r="S67" i="21"/>
  <c r="V68" i="21"/>
  <c r="M69" i="21"/>
  <c r="D70" i="21"/>
  <c r="P70" i="21"/>
  <c r="G71" i="21"/>
  <c r="S71" i="21"/>
  <c r="V72" i="21"/>
  <c r="M73" i="21"/>
  <c r="D74" i="21"/>
  <c r="P74" i="21"/>
  <c r="G75" i="21"/>
  <c r="S75" i="21"/>
  <c r="V76" i="21"/>
  <c r="M77" i="21"/>
  <c r="D78" i="21"/>
  <c r="P78" i="21"/>
  <c r="G79" i="21"/>
  <c r="S79" i="21"/>
  <c r="V80" i="21"/>
  <c r="M81" i="21"/>
  <c r="D82" i="21"/>
  <c r="P82" i="21"/>
  <c r="G83" i="21"/>
  <c r="S83" i="21"/>
  <c r="V84" i="21"/>
  <c r="M85" i="21"/>
  <c r="D86" i="21"/>
  <c r="B105" i="25" s="1"/>
  <c r="P86" i="21"/>
  <c r="G87" i="21"/>
  <c r="S87" i="21"/>
  <c r="V88" i="21"/>
  <c r="M89" i="21"/>
  <c r="D90" i="21"/>
  <c r="B109" i="25" s="1"/>
  <c r="P90" i="21"/>
  <c r="G91" i="21"/>
  <c r="S91" i="21"/>
  <c r="V6" i="21"/>
  <c r="K14" i="21"/>
  <c r="U21" i="21"/>
  <c r="T36" i="21"/>
  <c r="I44" i="21"/>
  <c r="M49" i="21"/>
  <c r="D51" i="21"/>
  <c r="B70" i="25" s="1"/>
  <c r="I52" i="21"/>
  <c r="N53" i="21"/>
  <c r="Q54" i="21"/>
  <c r="T55" i="21"/>
  <c r="B57" i="21"/>
  <c r="E58" i="21"/>
  <c r="J58" i="21" s="1"/>
  <c r="Q58" i="21"/>
  <c r="H59" i="21"/>
  <c r="T59" i="21"/>
  <c r="K60" i="21"/>
  <c r="B61" i="21"/>
  <c r="N61" i="21"/>
  <c r="E62" i="21"/>
  <c r="Q62" i="21"/>
  <c r="H63" i="21"/>
  <c r="T63" i="21"/>
  <c r="K64" i="21"/>
  <c r="B65" i="21"/>
  <c r="N65" i="21"/>
  <c r="E66" i="21"/>
  <c r="Q66" i="21"/>
  <c r="H67" i="21"/>
  <c r="T67" i="21"/>
  <c r="K68" i="21"/>
  <c r="B69" i="21"/>
  <c r="N69" i="21"/>
  <c r="E70" i="21"/>
  <c r="Q70" i="21"/>
  <c r="H71" i="21"/>
  <c r="T71" i="21"/>
  <c r="K72" i="21"/>
  <c r="B73" i="21"/>
  <c r="N73" i="21"/>
  <c r="E74" i="21"/>
  <c r="Q74" i="21"/>
  <c r="H75" i="21"/>
  <c r="T75" i="21"/>
  <c r="K76" i="21"/>
  <c r="B77" i="21"/>
  <c r="N77" i="21"/>
  <c r="E78" i="21"/>
  <c r="J78" i="21" s="1"/>
  <c r="Q78" i="21"/>
  <c r="H79" i="21"/>
  <c r="T79" i="21"/>
  <c r="K80" i="21"/>
  <c r="B81" i="21"/>
  <c r="N81" i="21"/>
  <c r="E82" i="21"/>
  <c r="J82" i="21" s="1"/>
  <c r="Q82" i="21"/>
  <c r="H83" i="21"/>
  <c r="T83" i="21"/>
  <c r="K84" i="21"/>
  <c r="B85" i="21"/>
  <c r="N85" i="21"/>
  <c r="E86" i="21"/>
  <c r="J86" i="21" s="1"/>
  <c r="Q86" i="21"/>
  <c r="H87" i="21"/>
  <c r="T87" i="21"/>
  <c r="K88" i="21"/>
  <c r="B89" i="21"/>
  <c r="N89" i="21"/>
  <c r="E90" i="21"/>
  <c r="J90" i="21" s="1"/>
  <c r="Q90" i="21"/>
  <c r="H91" i="21"/>
  <c r="T91" i="21"/>
  <c r="K92" i="21"/>
  <c r="B93" i="21"/>
  <c r="N7" i="21"/>
  <c r="C15" i="21"/>
  <c r="M22" i="21"/>
  <c r="B30" i="21"/>
  <c r="V44" i="21"/>
  <c r="Q49" i="21"/>
  <c r="E51" i="21"/>
  <c r="O53" i="21"/>
  <c r="R54" i="21"/>
  <c r="U55" i="21"/>
  <c r="C57" i="21"/>
  <c r="F58" i="21"/>
  <c r="R58" i="21"/>
  <c r="I59" i="21"/>
  <c r="U59" i="21"/>
  <c r="C61" i="21"/>
  <c r="O61" i="21"/>
  <c r="F62" i="21"/>
  <c r="R62" i="21"/>
  <c r="I63" i="21"/>
  <c r="U63" i="21"/>
  <c r="C65" i="21"/>
  <c r="O65" i="21"/>
  <c r="F66" i="21"/>
  <c r="R66" i="21"/>
  <c r="I67" i="21"/>
  <c r="U67" i="21"/>
  <c r="C69" i="21"/>
  <c r="O69" i="21"/>
  <c r="F70" i="21"/>
  <c r="R70" i="21"/>
  <c r="I71" i="21"/>
  <c r="U71" i="21"/>
  <c r="C73" i="21"/>
  <c r="O73" i="21"/>
  <c r="F74" i="21"/>
  <c r="R74" i="21"/>
  <c r="I75" i="21"/>
  <c r="U75" i="21"/>
  <c r="C77" i="21"/>
  <c r="O77" i="21"/>
  <c r="F78" i="21"/>
  <c r="R78" i="21"/>
  <c r="I79" i="21"/>
  <c r="U79" i="21"/>
  <c r="C81" i="21"/>
  <c r="O81" i="21"/>
  <c r="F82" i="21"/>
  <c r="R82" i="21"/>
  <c r="I83" i="21"/>
  <c r="U83" i="21"/>
  <c r="C85" i="21"/>
  <c r="O85" i="21"/>
  <c r="F86" i="21"/>
  <c r="R86" i="21"/>
  <c r="I87" i="21"/>
  <c r="U87" i="21"/>
  <c r="C89" i="21"/>
  <c r="O89" i="21"/>
  <c r="F90" i="21"/>
  <c r="R90" i="21"/>
  <c r="I91" i="21"/>
  <c r="U91" i="21"/>
  <c r="C93" i="21"/>
  <c r="F8" i="21"/>
  <c r="P15" i="21"/>
  <c r="E23" i="21"/>
  <c r="O30" i="21"/>
  <c r="D38" i="21"/>
  <c r="O45" i="21"/>
  <c r="V49" i="21"/>
  <c r="F51" i="21"/>
  <c r="P53" i="21"/>
  <c r="S54" i="21"/>
  <c r="V55" i="21"/>
  <c r="D57" i="21"/>
  <c r="B76" i="25" s="1"/>
  <c r="G58" i="21"/>
  <c r="S58" i="21"/>
  <c r="V59" i="21"/>
  <c r="M60" i="21"/>
  <c r="D61" i="21"/>
  <c r="B80" i="25" s="1"/>
  <c r="P61" i="21"/>
  <c r="G62" i="21"/>
  <c r="S62" i="21"/>
  <c r="V63" i="21"/>
  <c r="M64" i="21"/>
  <c r="D65" i="21"/>
  <c r="B84" i="25" s="1"/>
  <c r="P65" i="21"/>
  <c r="G66" i="21"/>
  <c r="S66" i="21"/>
  <c r="V67" i="21"/>
  <c r="M68" i="21"/>
  <c r="D69" i="21"/>
  <c r="B88" i="25" s="1"/>
  <c r="P69" i="21"/>
  <c r="G70" i="21"/>
  <c r="S70" i="21"/>
  <c r="V71" i="21"/>
  <c r="M72" i="21"/>
  <c r="D73" i="21"/>
  <c r="P73" i="21"/>
  <c r="G74" i="21"/>
  <c r="S74" i="21"/>
  <c r="V75" i="21"/>
  <c r="M76" i="21"/>
  <c r="D77" i="21"/>
  <c r="B96" i="25" s="1"/>
  <c r="P77" i="21"/>
  <c r="G78" i="21"/>
  <c r="S78" i="21"/>
  <c r="V79" i="21"/>
  <c r="M80" i="21"/>
  <c r="D81" i="21"/>
  <c r="P81" i="21"/>
  <c r="G82" i="21"/>
  <c r="S82" i="21"/>
  <c r="V83" i="21"/>
  <c r="M84" i="21"/>
  <c r="D85" i="21"/>
  <c r="B104" i="25" s="1"/>
  <c r="P85" i="21"/>
  <c r="G86" i="21"/>
  <c r="S86" i="21"/>
  <c r="V87" i="21"/>
  <c r="M88" i="21"/>
  <c r="D89" i="21"/>
  <c r="P89" i="21"/>
  <c r="G90" i="21"/>
  <c r="S90" i="21"/>
  <c r="V91" i="21"/>
  <c r="M92" i="21"/>
  <c r="S8" i="21"/>
  <c r="H16" i="21"/>
  <c r="R23" i="21"/>
  <c r="G31" i="21"/>
  <c r="R38" i="21"/>
  <c r="G46" i="21"/>
  <c r="F50" i="21"/>
  <c r="K51" i="21"/>
  <c r="P52" i="21"/>
  <c r="T53" i="21"/>
  <c r="B55" i="21"/>
  <c r="E56" i="21"/>
  <c r="J56" i="21" s="1"/>
  <c r="H57" i="21"/>
  <c r="H58" i="21"/>
  <c r="T58" i="21"/>
  <c r="K59" i="21"/>
  <c r="B60" i="21"/>
  <c r="N60" i="21"/>
  <c r="E61" i="21"/>
  <c r="J61" i="21" s="1"/>
  <c r="Q61" i="21"/>
  <c r="H62" i="21"/>
  <c r="T62" i="21"/>
  <c r="K63" i="21"/>
  <c r="B64" i="21"/>
  <c r="N64" i="21"/>
  <c r="E65" i="21"/>
  <c r="Q65" i="21"/>
  <c r="H66" i="21"/>
  <c r="T66" i="21"/>
  <c r="K67" i="21"/>
  <c r="B68" i="21"/>
  <c r="N68" i="21"/>
  <c r="E69" i="21"/>
  <c r="J69" i="21" s="1"/>
  <c r="Q69" i="21"/>
  <c r="H70" i="21"/>
  <c r="T70" i="21"/>
  <c r="K71" i="21"/>
  <c r="B72" i="21"/>
  <c r="N72" i="21"/>
  <c r="E73" i="21"/>
  <c r="Q73" i="21"/>
  <c r="H74" i="21"/>
  <c r="T74" i="21"/>
  <c r="K75" i="21"/>
  <c r="B76" i="21"/>
  <c r="N76" i="21"/>
  <c r="E77" i="21"/>
  <c r="J77" i="21" s="1"/>
  <c r="Q77" i="21"/>
  <c r="H78" i="21"/>
  <c r="T78" i="21"/>
  <c r="K79" i="21"/>
  <c r="B80" i="21"/>
  <c r="N80" i="21"/>
  <c r="E81" i="21"/>
  <c r="J81" i="21" s="1"/>
  <c r="Q81" i="21"/>
  <c r="H82" i="21"/>
  <c r="T82" i="21"/>
  <c r="K83" i="21"/>
  <c r="B84" i="21"/>
  <c r="N84" i="21"/>
  <c r="E85" i="21"/>
  <c r="Q85" i="21"/>
  <c r="H86" i="21"/>
  <c r="T86" i="21"/>
  <c r="K87" i="21"/>
  <c r="B88" i="21"/>
  <c r="N88" i="21"/>
  <c r="E89" i="21"/>
  <c r="Q89" i="21"/>
  <c r="H90" i="21"/>
  <c r="T90" i="21"/>
  <c r="K91" i="21"/>
  <c r="B92" i="21"/>
  <c r="K9" i="21"/>
  <c r="U16" i="21"/>
  <c r="U31" i="21"/>
  <c r="T46" i="21"/>
  <c r="G50" i="21"/>
  <c r="Q52" i="21"/>
  <c r="U53" i="21"/>
  <c r="C55" i="21"/>
  <c r="F56" i="21"/>
  <c r="I57" i="21"/>
  <c r="I58" i="21"/>
  <c r="U58" i="21"/>
  <c r="C60" i="21"/>
  <c r="O60" i="21"/>
  <c r="F61" i="21"/>
  <c r="R61" i="21"/>
  <c r="I62" i="21"/>
  <c r="U62" i="21"/>
  <c r="C64" i="21"/>
  <c r="O64" i="21"/>
  <c r="F65" i="21"/>
  <c r="R65" i="21"/>
  <c r="I66" i="21"/>
  <c r="U66" i="21"/>
  <c r="C68" i="21"/>
  <c r="O68" i="21"/>
  <c r="F69" i="21"/>
  <c r="R69" i="21"/>
  <c r="I70" i="21"/>
  <c r="U70" i="21"/>
  <c r="C72" i="21"/>
  <c r="O72" i="21"/>
  <c r="F73" i="21"/>
  <c r="R73" i="21"/>
  <c r="I74" i="21"/>
  <c r="U74" i="21"/>
  <c r="C76" i="21"/>
  <c r="O76" i="21"/>
  <c r="F77" i="21"/>
  <c r="R77" i="21"/>
  <c r="I78" i="21"/>
  <c r="U78" i="21"/>
  <c r="C80" i="21"/>
  <c r="O80" i="21"/>
  <c r="F81" i="21"/>
  <c r="R81" i="21"/>
  <c r="I82" i="21"/>
  <c r="U82" i="21"/>
  <c r="C84" i="21"/>
  <c r="O84" i="21"/>
  <c r="F85" i="21"/>
  <c r="R85" i="21"/>
  <c r="I86" i="21"/>
  <c r="U86" i="21"/>
  <c r="C88" i="21"/>
  <c r="O88" i="21"/>
  <c r="F89" i="21"/>
  <c r="R89" i="21"/>
  <c r="I90" i="21"/>
  <c r="U90" i="21"/>
  <c r="C92" i="21"/>
  <c r="O92" i="21"/>
  <c r="F93" i="21"/>
  <c r="R93" i="21"/>
  <c r="I94" i="21"/>
  <c r="U94" i="21"/>
  <c r="C96" i="21"/>
  <c r="O96" i="21"/>
  <c r="F97" i="21"/>
  <c r="R97" i="21"/>
  <c r="I98" i="21"/>
  <c r="U98" i="21"/>
  <c r="C10" i="21"/>
  <c r="M17" i="21"/>
  <c r="C25" i="21"/>
  <c r="M32" i="21"/>
  <c r="B40" i="21"/>
  <c r="I50" i="21"/>
  <c r="N51" i="21"/>
  <c r="S52" i="21"/>
  <c r="B54" i="21"/>
  <c r="E55" i="21"/>
  <c r="H56" i="21"/>
  <c r="K57" i="21"/>
  <c r="V58" i="21"/>
  <c r="M59" i="21"/>
  <c r="D60" i="21"/>
  <c r="B79" i="25" s="1"/>
  <c r="P60" i="21"/>
  <c r="G61" i="21"/>
  <c r="S61" i="21"/>
  <c r="V62" i="21"/>
  <c r="M63" i="21"/>
  <c r="D64" i="21"/>
  <c r="P64" i="21"/>
  <c r="G65" i="21"/>
  <c r="S65" i="21"/>
  <c r="V66" i="21"/>
  <c r="M67" i="21"/>
  <c r="D68" i="21"/>
  <c r="B87" i="25" s="1"/>
  <c r="P68" i="21"/>
  <c r="G69" i="21"/>
  <c r="S69" i="21"/>
  <c r="V70" i="21"/>
  <c r="M71" i="21"/>
  <c r="D72" i="21"/>
  <c r="P72" i="21"/>
  <c r="G73" i="21"/>
  <c r="S73" i="21"/>
  <c r="V74" i="21"/>
  <c r="M75" i="21"/>
  <c r="D76" i="21"/>
  <c r="B95" i="25" s="1"/>
  <c r="P76" i="21"/>
  <c r="G77" i="21"/>
  <c r="S77" i="21"/>
  <c r="V78" i="21"/>
  <c r="M79" i="21"/>
  <c r="D80" i="21"/>
  <c r="P80" i="21"/>
  <c r="G81" i="21"/>
  <c r="S81" i="21"/>
  <c r="V82" i="21"/>
  <c r="M83" i="21"/>
  <c r="D84" i="21"/>
  <c r="P84" i="21"/>
  <c r="G85" i="21"/>
  <c r="S85" i="21"/>
  <c r="V86" i="21"/>
  <c r="M87" i="21"/>
  <c r="D88" i="21"/>
  <c r="P88" i="21"/>
  <c r="G89" i="21"/>
  <c r="S89" i="21"/>
  <c r="V90" i="21"/>
  <c r="M91" i="21"/>
  <c r="P10" i="21"/>
  <c r="F18" i="21"/>
  <c r="P25" i="21"/>
  <c r="E33" i="21"/>
  <c r="O40" i="21"/>
  <c r="D48" i="21"/>
  <c r="Q51" i="21"/>
  <c r="V52" i="21"/>
  <c r="E54" i="21"/>
  <c r="J54" i="21" s="1"/>
  <c r="H55" i="21"/>
  <c r="K56" i="21"/>
  <c r="N57" i="21"/>
  <c r="K58" i="21"/>
  <c r="B59" i="21"/>
  <c r="N59" i="21"/>
  <c r="E60" i="21"/>
  <c r="J60" i="21" s="1"/>
  <c r="Q60" i="21"/>
  <c r="H61" i="21"/>
  <c r="T61" i="21"/>
  <c r="K62" i="21"/>
  <c r="B63" i="21"/>
  <c r="N63" i="21"/>
  <c r="E64" i="21"/>
  <c r="Q64" i="21"/>
  <c r="H65" i="21"/>
  <c r="T65" i="21"/>
  <c r="K66" i="21"/>
  <c r="B67" i="21"/>
  <c r="N67" i="21"/>
  <c r="E68" i="21"/>
  <c r="J68" i="21" s="1"/>
  <c r="Q68" i="21"/>
  <c r="H69" i="21"/>
  <c r="T69" i="21"/>
  <c r="K70" i="21"/>
  <c r="B71" i="21"/>
  <c r="N71" i="21"/>
  <c r="E72" i="21"/>
  <c r="Q72" i="21"/>
  <c r="H73" i="21"/>
  <c r="T73" i="21"/>
  <c r="K74" i="21"/>
  <c r="B75" i="21"/>
  <c r="N75" i="21"/>
  <c r="E76" i="21"/>
  <c r="J76" i="21" s="1"/>
  <c r="Q76" i="21"/>
  <c r="H77" i="21"/>
  <c r="T77" i="21"/>
  <c r="K78" i="21"/>
  <c r="B79" i="21"/>
  <c r="N79" i="21"/>
  <c r="E80" i="21"/>
  <c r="J80" i="21" s="1"/>
  <c r="Q80" i="21"/>
  <c r="H81" i="21"/>
  <c r="T81" i="21"/>
  <c r="K82" i="21"/>
  <c r="B83" i="21"/>
  <c r="N83" i="21"/>
  <c r="E84" i="21"/>
  <c r="Q84" i="21"/>
  <c r="H85" i="21"/>
  <c r="T85" i="21"/>
  <c r="K86" i="21"/>
  <c r="B87" i="21"/>
  <c r="N87" i="21"/>
  <c r="E88" i="21"/>
  <c r="Q88" i="21"/>
  <c r="H89" i="21"/>
  <c r="T89" i="21"/>
  <c r="K90" i="21"/>
  <c r="B91" i="21"/>
  <c r="N91" i="21"/>
  <c r="E92" i="21"/>
  <c r="Q92" i="21"/>
  <c r="H93" i="21"/>
  <c r="I11" i="21"/>
  <c r="S18" i="21"/>
  <c r="H26" i="21"/>
  <c r="R33" i="21"/>
  <c r="G41" i="21"/>
  <c r="H48" i="21"/>
  <c r="M50" i="21"/>
  <c r="R51" i="21"/>
  <c r="C53" i="21"/>
  <c r="F54" i="21"/>
  <c r="I55" i="21"/>
  <c r="O57" i="21"/>
  <c r="C59" i="21"/>
  <c r="O59" i="21"/>
  <c r="F60" i="21"/>
  <c r="R60" i="21"/>
  <c r="I61" i="21"/>
  <c r="U61" i="21"/>
  <c r="C63" i="21"/>
  <c r="O63" i="21"/>
  <c r="F64" i="21"/>
  <c r="R64" i="21"/>
  <c r="I65" i="21"/>
  <c r="U65" i="21"/>
  <c r="C67" i="21"/>
  <c r="O67" i="21"/>
  <c r="F68" i="21"/>
  <c r="R68" i="21"/>
  <c r="I69" i="21"/>
  <c r="U69" i="21"/>
  <c r="C71" i="21"/>
  <c r="O71" i="21"/>
  <c r="F72" i="21"/>
  <c r="R72" i="21"/>
  <c r="I73" i="21"/>
  <c r="U73" i="21"/>
  <c r="C75" i="21"/>
  <c r="O75" i="21"/>
  <c r="F76" i="21"/>
  <c r="R76" i="21"/>
  <c r="I77" i="21"/>
  <c r="U77" i="21"/>
  <c r="C79" i="21"/>
  <c r="O79" i="21"/>
  <c r="F80" i="21"/>
  <c r="R80" i="21"/>
  <c r="I81" i="21"/>
  <c r="U81" i="21"/>
  <c r="C83" i="21"/>
  <c r="O83" i="21"/>
  <c r="F84" i="21"/>
  <c r="R84" i="21"/>
  <c r="I85" i="21"/>
  <c r="U85" i="21"/>
  <c r="C87" i="21"/>
  <c r="O87" i="21"/>
  <c r="F88" i="21"/>
  <c r="R88" i="21"/>
  <c r="I89" i="21"/>
  <c r="V11" i="21"/>
  <c r="K19" i="21"/>
  <c r="U26" i="21"/>
  <c r="T41" i="21"/>
  <c r="Q48" i="21"/>
  <c r="N50" i="21"/>
  <c r="S51" i="21"/>
  <c r="D53" i="21"/>
  <c r="G54" i="21"/>
  <c r="M56" i="21"/>
  <c r="P57" i="21"/>
  <c r="M58" i="21"/>
  <c r="D59" i="21"/>
  <c r="P59" i="21"/>
  <c r="G60" i="21"/>
  <c r="S60" i="21"/>
  <c r="V61" i="21"/>
  <c r="M62" i="21"/>
  <c r="D63" i="21"/>
  <c r="B82" i="25" s="1"/>
  <c r="P63" i="21"/>
  <c r="G64" i="21"/>
  <c r="S64" i="21"/>
  <c r="V65" i="21"/>
  <c r="M66" i="21"/>
  <c r="D67" i="21"/>
  <c r="B86" i="25" s="1"/>
  <c r="P67" i="21"/>
  <c r="G68" i="21"/>
  <c r="S68" i="21"/>
  <c r="V69" i="21"/>
  <c r="M70" i="21"/>
  <c r="D71" i="21"/>
  <c r="P71" i="21"/>
  <c r="G72" i="21"/>
  <c r="S72" i="21"/>
  <c r="V73" i="21"/>
  <c r="M74" i="21"/>
  <c r="D75" i="21"/>
  <c r="P75" i="21"/>
  <c r="G76" i="21"/>
  <c r="S76" i="21"/>
  <c r="V77" i="21"/>
  <c r="M78" i="21"/>
  <c r="D79" i="21"/>
  <c r="P79" i="21"/>
  <c r="G80" i="21"/>
  <c r="S80" i="21"/>
  <c r="V81" i="21"/>
  <c r="M82" i="21"/>
  <c r="D83" i="21"/>
  <c r="P83" i="21"/>
  <c r="G84" i="21"/>
  <c r="S84" i="21"/>
  <c r="V85" i="21"/>
  <c r="M86" i="21"/>
  <c r="D87" i="21"/>
  <c r="B106" i="25" s="1"/>
  <c r="P87" i="21"/>
  <c r="N12" i="21"/>
  <c r="C20" i="21"/>
  <c r="M27" i="21"/>
  <c r="B35" i="21"/>
  <c r="U48" i="21"/>
  <c r="S50" i="21"/>
  <c r="C52" i="21"/>
  <c r="H53" i="21"/>
  <c r="K54" i="21"/>
  <c r="N55" i="21"/>
  <c r="Q56" i="21"/>
  <c r="T57" i="21"/>
  <c r="N58" i="21"/>
  <c r="E59" i="21"/>
  <c r="J59" i="21" s="1"/>
  <c r="Q59" i="21"/>
  <c r="H60" i="21"/>
  <c r="T60" i="21"/>
  <c r="K61" i="21"/>
  <c r="B62" i="21"/>
  <c r="N62" i="21"/>
  <c r="E63" i="21"/>
  <c r="Q63" i="21"/>
  <c r="H64" i="21"/>
  <c r="T64" i="21"/>
  <c r="K65" i="21"/>
  <c r="B66" i="21"/>
  <c r="N66" i="21"/>
  <c r="E67" i="21"/>
  <c r="J67" i="21" s="1"/>
  <c r="Q67" i="21"/>
  <c r="H68" i="21"/>
  <c r="T68" i="21"/>
  <c r="K69" i="21"/>
  <c r="B70" i="21"/>
  <c r="N70" i="21"/>
  <c r="E71" i="21"/>
  <c r="Q71" i="21"/>
  <c r="H72" i="21"/>
  <c r="T72" i="21"/>
  <c r="K73" i="21"/>
  <c r="B74" i="21"/>
  <c r="N74" i="21"/>
  <c r="E75" i="21"/>
  <c r="Q75" i="21"/>
  <c r="H76" i="21"/>
  <c r="T76" i="21"/>
  <c r="K77" i="21"/>
  <c r="B78" i="21"/>
  <c r="N78" i="21"/>
  <c r="E79" i="21"/>
  <c r="Q79" i="21"/>
  <c r="H80" i="21"/>
  <c r="T80" i="21"/>
  <c r="K81" i="21"/>
  <c r="B82" i="21"/>
  <c r="N82" i="21"/>
  <c r="E83" i="21"/>
  <c r="Q83" i="21"/>
  <c r="H84" i="21"/>
  <c r="T84" i="21"/>
  <c r="K85" i="21"/>
  <c r="B86" i="21"/>
  <c r="N86" i="21"/>
  <c r="E87" i="21"/>
  <c r="Q87" i="21"/>
  <c r="F13" i="21"/>
  <c r="U57" i="21"/>
  <c r="U64" i="21"/>
  <c r="R71" i="21"/>
  <c r="O78" i="21"/>
  <c r="K89" i="21"/>
  <c r="E91" i="21"/>
  <c r="J91" i="21" s="1"/>
  <c r="P92" i="21"/>
  <c r="D94" i="21"/>
  <c r="Q94" i="21"/>
  <c r="I95" i="21"/>
  <c r="V95" i="21"/>
  <c r="N96" i="21"/>
  <c r="G97" i="21"/>
  <c r="T97" i="21"/>
  <c r="D99" i="21"/>
  <c r="P99" i="21"/>
  <c r="G100" i="21"/>
  <c r="S100" i="21"/>
  <c r="V101" i="21"/>
  <c r="M102" i="21"/>
  <c r="D103" i="21"/>
  <c r="P103" i="21"/>
  <c r="G104" i="21"/>
  <c r="S104" i="21"/>
  <c r="V105" i="21"/>
  <c r="M106" i="21"/>
  <c r="D107" i="21"/>
  <c r="P107" i="21"/>
  <c r="G108" i="21"/>
  <c r="S108" i="21"/>
  <c r="V109" i="21"/>
  <c r="M110" i="21"/>
  <c r="D111" i="21"/>
  <c r="P111" i="21"/>
  <c r="G112" i="21"/>
  <c r="S112" i="21"/>
  <c r="V113" i="21"/>
  <c r="M114" i="21"/>
  <c r="D115" i="21"/>
  <c r="P115" i="21"/>
  <c r="G116" i="21"/>
  <c r="S116" i="21"/>
  <c r="V117" i="21"/>
  <c r="M118" i="21"/>
  <c r="D119" i="21"/>
  <c r="P119" i="21"/>
  <c r="G120" i="21"/>
  <c r="S120" i="21"/>
  <c r="V121" i="21"/>
  <c r="M122" i="21"/>
  <c r="D123" i="21"/>
  <c r="B145" i="25" s="1"/>
  <c r="P123" i="21"/>
  <c r="G124" i="21"/>
  <c r="S124" i="21"/>
  <c r="V125" i="21"/>
  <c r="M126" i="21"/>
  <c r="D127" i="21"/>
  <c r="B149" i="25" s="1"/>
  <c r="P127" i="21"/>
  <c r="G128" i="21"/>
  <c r="S128" i="21"/>
  <c r="V129" i="21"/>
  <c r="M130" i="21"/>
  <c r="D131" i="21"/>
  <c r="P131" i="21"/>
  <c r="G132" i="21"/>
  <c r="S132" i="21"/>
  <c r="V133" i="21"/>
  <c r="M134" i="21"/>
  <c r="D135" i="21"/>
  <c r="B227" i="25" s="1"/>
  <c r="P135" i="21"/>
  <c r="G136" i="21"/>
  <c r="S136" i="21"/>
  <c r="V137" i="21"/>
  <c r="M138" i="21"/>
  <c r="D139" i="21"/>
  <c r="P139" i="21"/>
  <c r="G140" i="21"/>
  <c r="S140" i="21"/>
  <c r="V141" i="21"/>
  <c r="M142" i="21"/>
  <c r="D143" i="21"/>
  <c r="B259" i="25" s="1"/>
  <c r="P143" i="21"/>
  <c r="G144" i="21"/>
  <c r="S144" i="21"/>
  <c r="V145" i="21"/>
  <c r="M146" i="21"/>
  <c r="D147" i="21"/>
  <c r="B263" i="25" s="1"/>
  <c r="P20" i="21"/>
  <c r="O58" i="21"/>
  <c r="I72" i="21"/>
  <c r="F79" i="21"/>
  <c r="C86" i="21"/>
  <c r="F91" i="21"/>
  <c r="R92" i="21"/>
  <c r="M93" i="21"/>
  <c r="E94" i="21"/>
  <c r="J94" i="21" s="1"/>
  <c r="R94" i="21"/>
  <c r="B96" i="21"/>
  <c r="P96" i="21"/>
  <c r="H97" i="21"/>
  <c r="U97" i="21"/>
  <c r="M98" i="21"/>
  <c r="E99" i="21"/>
  <c r="Q99" i="21"/>
  <c r="H100" i="21"/>
  <c r="T100" i="21"/>
  <c r="K101" i="21"/>
  <c r="B102" i="21"/>
  <c r="N102" i="21"/>
  <c r="E103" i="21"/>
  <c r="Q103" i="21"/>
  <c r="H104" i="21"/>
  <c r="T104" i="21"/>
  <c r="K105" i="21"/>
  <c r="B106" i="21"/>
  <c r="N106" i="21"/>
  <c r="E107" i="21"/>
  <c r="Q107" i="21"/>
  <c r="H108" i="21"/>
  <c r="T108" i="21"/>
  <c r="K109" i="21"/>
  <c r="B110" i="21"/>
  <c r="N110" i="21"/>
  <c r="E111" i="21"/>
  <c r="J111" i="21" s="1"/>
  <c r="Q111" i="21"/>
  <c r="H112" i="21"/>
  <c r="T112" i="21"/>
  <c r="K113" i="21"/>
  <c r="B114" i="21"/>
  <c r="N114" i="21"/>
  <c r="E115" i="21"/>
  <c r="J115" i="21" s="1"/>
  <c r="Q115" i="21"/>
  <c r="H116" i="21"/>
  <c r="T116" i="21"/>
  <c r="K117" i="21"/>
  <c r="B118" i="21"/>
  <c r="N118" i="21"/>
  <c r="E119" i="21"/>
  <c r="J119" i="21" s="1"/>
  <c r="Q119" i="21"/>
  <c r="H120" i="21"/>
  <c r="T120" i="21"/>
  <c r="K121" i="21"/>
  <c r="B122" i="21"/>
  <c r="N122" i="21"/>
  <c r="E123" i="21"/>
  <c r="J123" i="21" s="1"/>
  <c r="Q123" i="21"/>
  <c r="H124" i="21"/>
  <c r="T124" i="21"/>
  <c r="K125" i="21"/>
  <c r="B126" i="21"/>
  <c r="N126" i="21"/>
  <c r="E127" i="21"/>
  <c r="Q127" i="21"/>
  <c r="H128" i="21"/>
  <c r="T128" i="21"/>
  <c r="K129" i="21"/>
  <c r="B130" i="21"/>
  <c r="N130" i="21"/>
  <c r="E131" i="21"/>
  <c r="J131" i="21" s="1"/>
  <c r="Q131" i="21"/>
  <c r="H132" i="21"/>
  <c r="T132" i="21"/>
  <c r="K133" i="21"/>
  <c r="B134" i="21"/>
  <c r="N134" i="21"/>
  <c r="E28" i="21"/>
  <c r="F59" i="21"/>
  <c r="C66" i="21"/>
  <c r="U72" i="21"/>
  <c r="R79" i="21"/>
  <c r="O86" i="21"/>
  <c r="U89" i="21"/>
  <c r="O91" i="21"/>
  <c r="S92" i="21"/>
  <c r="N93" i="21"/>
  <c r="F94" i="21"/>
  <c r="S94" i="21"/>
  <c r="K95" i="21"/>
  <c r="D96" i="21"/>
  <c r="Q96" i="21"/>
  <c r="I97" i="21"/>
  <c r="V97" i="21"/>
  <c r="N98" i="21"/>
  <c r="F99" i="21"/>
  <c r="R99" i="21"/>
  <c r="I100" i="21"/>
  <c r="U100" i="21"/>
  <c r="C102" i="21"/>
  <c r="O102" i="21"/>
  <c r="F103" i="21"/>
  <c r="R103" i="21"/>
  <c r="I104" i="21"/>
  <c r="U104" i="21"/>
  <c r="C106" i="21"/>
  <c r="O106" i="21"/>
  <c r="F107" i="21"/>
  <c r="R107" i="21"/>
  <c r="I108" i="21"/>
  <c r="U108" i="21"/>
  <c r="C110" i="21"/>
  <c r="O110" i="21"/>
  <c r="F111" i="21"/>
  <c r="R111" i="21"/>
  <c r="I112" i="21"/>
  <c r="U112" i="21"/>
  <c r="C114" i="21"/>
  <c r="O114" i="21"/>
  <c r="F115" i="21"/>
  <c r="R115" i="21"/>
  <c r="I116" i="21"/>
  <c r="U116" i="21"/>
  <c r="C118" i="21"/>
  <c r="O118" i="21"/>
  <c r="F119" i="21"/>
  <c r="R119" i="21"/>
  <c r="I120" i="21"/>
  <c r="U120" i="21"/>
  <c r="C122" i="21"/>
  <c r="O122" i="21"/>
  <c r="F123" i="21"/>
  <c r="R123" i="21"/>
  <c r="I124" i="21"/>
  <c r="U124" i="21"/>
  <c r="C126" i="21"/>
  <c r="O126" i="21"/>
  <c r="F127" i="21"/>
  <c r="R127" i="21"/>
  <c r="I128" i="21"/>
  <c r="U128" i="21"/>
  <c r="C130" i="21"/>
  <c r="O130" i="21"/>
  <c r="F131" i="21"/>
  <c r="R131" i="21"/>
  <c r="I132" i="21"/>
  <c r="U132" i="21"/>
  <c r="C134" i="21"/>
  <c r="O134" i="21"/>
  <c r="O35" i="21"/>
  <c r="R59" i="21"/>
  <c r="O66" i="21"/>
  <c r="I80" i="21"/>
  <c r="F87" i="21"/>
  <c r="V89" i="21"/>
  <c r="P91" i="21"/>
  <c r="T92" i="21"/>
  <c r="O93" i="21"/>
  <c r="G94" i="21"/>
  <c r="T94" i="21"/>
  <c r="M95" i="21"/>
  <c r="E96" i="21"/>
  <c r="R96" i="21"/>
  <c r="B98" i="21"/>
  <c r="O98" i="21"/>
  <c r="G99" i="21"/>
  <c r="S99" i="21"/>
  <c r="V100" i="21"/>
  <c r="M101" i="21"/>
  <c r="D102" i="21"/>
  <c r="B124" i="25" s="1"/>
  <c r="P102" i="21"/>
  <c r="G103" i="21"/>
  <c r="S103" i="21"/>
  <c r="V104" i="21"/>
  <c r="M105" i="21"/>
  <c r="D106" i="21"/>
  <c r="B128" i="25" s="1"/>
  <c r="P106" i="21"/>
  <c r="G107" i="21"/>
  <c r="S107" i="21"/>
  <c r="V108" i="21"/>
  <c r="M109" i="21"/>
  <c r="D110" i="21"/>
  <c r="P110" i="21"/>
  <c r="G111" i="21"/>
  <c r="S111" i="21"/>
  <c r="V112" i="21"/>
  <c r="M113" i="21"/>
  <c r="D114" i="21"/>
  <c r="B136" i="25" s="1"/>
  <c r="P114" i="21"/>
  <c r="G115" i="21"/>
  <c r="S115" i="21"/>
  <c r="V116" i="21"/>
  <c r="M117" i="21"/>
  <c r="D118" i="21"/>
  <c r="B140" i="25" s="1"/>
  <c r="P118" i="21"/>
  <c r="G119" i="21"/>
  <c r="S119" i="21"/>
  <c r="V120" i="21"/>
  <c r="M121" i="21"/>
  <c r="D122" i="21"/>
  <c r="B144" i="25" s="1"/>
  <c r="P122" i="21"/>
  <c r="G123" i="21"/>
  <c r="S123" i="21"/>
  <c r="V124" i="21"/>
  <c r="M125" i="21"/>
  <c r="D126" i="21"/>
  <c r="P126" i="21"/>
  <c r="G127" i="21"/>
  <c r="S127" i="21"/>
  <c r="V128" i="21"/>
  <c r="M129" i="21"/>
  <c r="D130" i="21"/>
  <c r="P130" i="21"/>
  <c r="G131" i="21"/>
  <c r="S131" i="21"/>
  <c r="V132" i="21"/>
  <c r="D43" i="21"/>
  <c r="B62" i="25" s="1"/>
  <c r="I60" i="21"/>
  <c r="F67" i="21"/>
  <c r="C74" i="21"/>
  <c r="U80" i="21"/>
  <c r="R87" i="21"/>
  <c r="B90" i="21"/>
  <c r="Q91" i="21"/>
  <c r="U92" i="21"/>
  <c r="P93" i="21"/>
  <c r="H94" i="21"/>
  <c r="V94" i="21"/>
  <c r="N95" i="21"/>
  <c r="F96" i="21"/>
  <c r="S96" i="21"/>
  <c r="K97" i="21"/>
  <c r="C98" i="21"/>
  <c r="P98" i="21"/>
  <c r="H99" i="21"/>
  <c r="T99" i="21"/>
  <c r="K100" i="21"/>
  <c r="B101" i="21"/>
  <c r="N101" i="21"/>
  <c r="E102" i="21"/>
  <c r="Q102" i="21"/>
  <c r="H103" i="21"/>
  <c r="T103" i="21"/>
  <c r="K104" i="21"/>
  <c r="B105" i="21"/>
  <c r="N105" i="21"/>
  <c r="E106" i="21"/>
  <c r="Q106" i="21"/>
  <c r="H107" i="21"/>
  <c r="T107" i="21"/>
  <c r="K108" i="21"/>
  <c r="B109" i="21"/>
  <c r="N109" i="21"/>
  <c r="E110" i="21"/>
  <c r="Q110" i="21"/>
  <c r="H111" i="21"/>
  <c r="T111" i="21"/>
  <c r="K112" i="21"/>
  <c r="B113" i="21"/>
  <c r="N113" i="21"/>
  <c r="E114" i="21"/>
  <c r="Q114" i="21"/>
  <c r="H115" i="21"/>
  <c r="T115" i="21"/>
  <c r="K116" i="21"/>
  <c r="B117" i="21"/>
  <c r="N117" i="21"/>
  <c r="E118" i="21"/>
  <c r="Q118" i="21"/>
  <c r="H119" i="21"/>
  <c r="T119" i="21"/>
  <c r="K120" i="21"/>
  <c r="B121" i="21"/>
  <c r="N121" i="21"/>
  <c r="E122" i="21"/>
  <c r="J122" i="21" s="1"/>
  <c r="Q122" i="21"/>
  <c r="H123" i="21"/>
  <c r="T123" i="21"/>
  <c r="K124" i="21"/>
  <c r="B125" i="21"/>
  <c r="N125" i="21"/>
  <c r="E126" i="21"/>
  <c r="J126" i="21" s="1"/>
  <c r="Q126" i="21"/>
  <c r="H127" i="21"/>
  <c r="T127" i="21"/>
  <c r="K128" i="21"/>
  <c r="B129" i="21"/>
  <c r="N129" i="21"/>
  <c r="E130" i="21"/>
  <c r="J130" i="21" s="1"/>
  <c r="Q130" i="21"/>
  <c r="H131" i="21"/>
  <c r="T131" i="21"/>
  <c r="K132" i="21"/>
  <c r="B133" i="21"/>
  <c r="N133" i="21"/>
  <c r="E134" i="21"/>
  <c r="Q134" i="21"/>
  <c r="H135" i="21"/>
  <c r="T135" i="21"/>
  <c r="K136" i="21"/>
  <c r="B137" i="21"/>
  <c r="D49" i="21"/>
  <c r="U60" i="21"/>
  <c r="R67" i="21"/>
  <c r="O74" i="21"/>
  <c r="G88" i="21"/>
  <c r="C90" i="21"/>
  <c r="R91" i="21"/>
  <c r="V92" i="21"/>
  <c r="Q93" i="21"/>
  <c r="B95" i="21"/>
  <c r="O95" i="21"/>
  <c r="G96" i="21"/>
  <c r="T96" i="21"/>
  <c r="D98" i="21"/>
  <c r="B120" i="25" s="1"/>
  <c r="Q98" i="21"/>
  <c r="I99" i="21"/>
  <c r="U99" i="21"/>
  <c r="C101" i="21"/>
  <c r="O101" i="21"/>
  <c r="F102" i="21"/>
  <c r="R102" i="21"/>
  <c r="I103" i="21"/>
  <c r="U103" i="21"/>
  <c r="C105" i="21"/>
  <c r="O105" i="21"/>
  <c r="F106" i="21"/>
  <c r="R106" i="21"/>
  <c r="I107" i="21"/>
  <c r="U107" i="21"/>
  <c r="C109" i="21"/>
  <c r="O109" i="21"/>
  <c r="F110" i="21"/>
  <c r="R110" i="21"/>
  <c r="I111" i="21"/>
  <c r="U111" i="21"/>
  <c r="C113" i="21"/>
  <c r="O113" i="21"/>
  <c r="F114" i="21"/>
  <c r="R114" i="21"/>
  <c r="I115" i="21"/>
  <c r="U115" i="21"/>
  <c r="C117" i="21"/>
  <c r="O117" i="21"/>
  <c r="F118" i="21"/>
  <c r="R118" i="21"/>
  <c r="I119" i="21"/>
  <c r="U119" i="21"/>
  <c r="C121" i="21"/>
  <c r="O121" i="21"/>
  <c r="F122" i="21"/>
  <c r="R122" i="21"/>
  <c r="I123" i="21"/>
  <c r="U123" i="21"/>
  <c r="C125" i="21"/>
  <c r="O125" i="21"/>
  <c r="F126" i="21"/>
  <c r="R126" i="21"/>
  <c r="I127" i="21"/>
  <c r="U127" i="21"/>
  <c r="C129" i="21"/>
  <c r="O129" i="21"/>
  <c r="F130" i="21"/>
  <c r="R130" i="21"/>
  <c r="I131" i="21"/>
  <c r="U131" i="21"/>
  <c r="T50" i="21"/>
  <c r="I68" i="21"/>
  <c r="F75" i="21"/>
  <c r="C82" i="21"/>
  <c r="H88" i="21"/>
  <c r="D92" i="21"/>
  <c r="B111" i="25" s="1"/>
  <c r="D93" i="21"/>
  <c r="S93" i="21"/>
  <c r="K94" i="21"/>
  <c r="C95" i="21"/>
  <c r="P95" i="21"/>
  <c r="H96" i="21"/>
  <c r="U96" i="21"/>
  <c r="M97" i="21"/>
  <c r="E98" i="21"/>
  <c r="R98" i="21"/>
  <c r="V99" i="21"/>
  <c r="M100" i="21"/>
  <c r="D101" i="21"/>
  <c r="B123" i="25" s="1"/>
  <c r="P101" i="21"/>
  <c r="G102" i="21"/>
  <c r="S102" i="21"/>
  <c r="V103" i="21"/>
  <c r="M104" i="21"/>
  <c r="D105" i="21"/>
  <c r="P105" i="21"/>
  <c r="G106" i="21"/>
  <c r="S106" i="21"/>
  <c r="V107" i="21"/>
  <c r="M108" i="21"/>
  <c r="D109" i="21"/>
  <c r="B131" i="25" s="1"/>
  <c r="P109" i="21"/>
  <c r="G110" i="21"/>
  <c r="S110" i="21"/>
  <c r="V111" i="21"/>
  <c r="M112" i="21"/>
  <c r="D113" i="21"/>
  <c r="B135" i="25" s="1"/>
  <c r="P113" i="21"/>
  <c r="G114" i="21"/>
  <c r="S114" i="21"/>
  <c r="V115" i="21"/>
  <c r="M116" i="21"/>
  <c r="D117" i="21"/>
  <c r="P117" i="21"/>
  <c r="G118" i="21"/>
  <c r="S118" i="21"/>
  <c r="V119" i="21"/>
  <c r="M120" i="21"/>
  <c r="D121" i="21"/>
  <c r="P121" i="21"/>
  <c r="G122" i="21"/>
  <c r="S122" i="21"/>
  <c r="V123" i="21"/>
  <c r="M124" i="21"/>
  <c r="D125" i="21"/>
  <c r="P125" i="21"/>
  <c r="G126" i="21"/>
  <c r="S126" i="21"/>
  <c r="V127" i="21"/>
  <c r="M128" i="21"/>
  <c r="D129" i="21"/>
  <c r="B151" i="25" s="1"/>
  <c r="P129" i="21"/>
  <c r="D52" i="21"/>
  <c r="B71" i="25" s="1"/>
  <c r="C62" i="21"/>
  <c r="U68" i="21"/>
  <c r="R75" i="21"/>
  <c r="O82" i="21"/>
  <c r="I88" i="21"/>
  <c r="M90" i="21"/>
  <c r="F92" i="21"/>
  <c r="E93" i="21"/>
  <c r="T93" i="21"/>
  <c r="D95" i="21"/>
  <c r="B117" i="25" s="1"/>
  <c r="Q95" i="21"/>
  <c r="I96" i="21"/>
  <c r="V96" i="21"/>
  <c r="N97" i="21"/>
  <c r="F98" i="21"/>
  <c r="S98" i="21"/>
  <c r="K99" i="21"/>
  <c r="B100" i="21"/>
  <c r="N100" i="21"/>
  <c r="E101" i="21"/>
  <c r="J101" i="21" s="1"/>
  <c r="Q101" i="21"/>
  <c r="H102" i="21"/>
  <c r="T102" i="21"/>
  <c r="K103" i="21"/>
  <c r="B104" i="21"/>
  <c r="N104" i="21"/>
  <c r="E105" i="21"/>
  <c r="Q105" i="21"/>
  <c r="H106" i="21"/>
  <c r="T106" i="21"/>
  <c r="K107" i="21"/>
  <c r="B108" i="21"/>
  <c r="N108" i="21"/>
  <c r="E109" i="21"/>
  <c r="J109" i="21" s="1"/>
  <c r="Q109" i="21"/>
  <c r="H110" i="21"/>
  <c r="T110" i="21"/>
  <c r="K111" i="21"/>
  <c r="B112" i="21"/>
  <c r="N112" i="21"/>
  <c r="E113" i="21"/>
  <c r="J113" i="21" s="1"/>
  <c r="Q113" i="21"/>
  <c r="H114" i="21"/>
  <c r="T114" i="21"/>
  <c r="K115" i="21"/>
  <c r="B116" i="21"/>
  <c r="N116" i="21"/>
  <c r="E117" i="21"/>
  <c r="Q117" i="21"/>
  <c r="H118" i="21"/>
  <c r="T118" i="21"/>
  <c r="K119" i="21"/>
  <c r="B120" i="21"/>
  <c r="N120" i="21"/>
  <c r="E121" i="21"/>
  <c r="Q121" i="21"/>
  <c r="H122" i="21"/>
  <c r="T122" i="21"/>
  <c r="K123" i="21"/>
  <c r="B124" i="21"/>
  <c r="N124" i="21"/>
  <c r="E125" i="21"/>
  <c r="Q125" i="21"/>
  <c r="H126" i="21"/>
  <c r="T126" i="21"/>
  <c r="K127" i="21"/>
  <c r="B128" i="21"/>
  <c r="N128" i="21"/>
  <c r="E129" i="21"/>
  <c r="Q129" i="21"/>
  <c r="H130" i="21"/>
  <c r="T130" i="21"/>
  <c r="K131" i="21"/>
  <c r="B132" i="21"/>
  <c r="N132" i="21"/>
  <c r="E133" i="21"/>
  <c r="Q133" i="21"/>
  <c r="H134" i="21"/>
  <c r="I53" i="21"/>
  <c r="O62" i="21"/>
  <c r="I76" i="21"/>
  <c r="F83" i="21"/>
  <c r="S88" i="21"/>
  <c r="N90" i="21"/>
  <c r="G92" i="21"/>
  <c r="G93" i="21"/>
  <c r="U93" i="21"/>
  <c r="M94" i="21"/>
  <c r="E95" i="21"/>
  <c r="J95" i="21" s="1"/>
  <c r="R95" i="21"/>
  <c r="B97" i="21"/>
  <c r="O97" i="21"/>
  <c r="G98" i="21"/>
  <c r="T98" i="21"/>
  <c r="C100" i="21"/>
  <c r="O100" i="21"/>
  <c r="F101" i="21"/>
  <c r="R101" i="21"/>
  <c r="I102" i="21"/>
  <c r="U102" i="21"/>
  <c r="C104" i="21"/>
  <c r="O104" i="21"/>
  <c r="F105" i="21"/>
  <c r="R105" i="21"/>
  <c r="I106" i="21"/>
  <c r="U106" i="21"/>
  <c r="C108" i="21"/>
  <c r="O108" i="21"/>
  <c r="F109" i="21"/>
  <c r="R109" i="21"/>
  <c r="I110" i="21"/>
  <c r="U110" i="21"/>
  <c r="C112" i="21"/>
  <c r="O112" i="21"/>
  <c r="F113" i="21"/>
  <c r="R113" i="21"/>
  <c r="I114" i="21"/>
  <c r="U114" i="21"/>
  <c r="C116" i="21"/>
  <c r="O116" i="21"/>
  <c r="F117" i="21"/>
  <c r="R117" i="21"/>
  <c r="I118" i="21"/>
  <c r="U118" i="21"/>
  <c r="C120" i="21"/>
  <c r="O120" i="21"/>
  <c r="F121" i="21"/>
  <c r="R121" i="21"/>
  <c r="I122" i="21"/>
  <c r="U122" i="21"/>
  <c r="C124" i="21"/>
  <c r="O124" i="21"/>
  <c r="F125" i="21"/>
  <c r="R125" i="21"/>
  <c r="I126" i="21"/>
  <c r="U126" i="21"/>
  <c r="C128" i="21"/>
  <c r="O128" i="21"/>
  <c r="F129" i="21"/>
  <c r="R129" i="21"/>
  <c r="I130" i="21"/>
  <c r="U130" i="21"/>
  <c r="F63" i="21"/>
  <c r="C70" i="21"/>
  <c r="U76" i="21"/>
  <c r="R83" i="21"/>
  <c r="T88" i="21"/>
  <c r="O90" i="21"/>
  <c r="H92" i="21"/>
  <c r="I93" i="21"/>
  <c r="V93" i="21"/>
  <c r="N94" i="21"/>
  <c r="F95" i="21"/>
  <c r="S95" i="21"/>
  <c r="K96" i="21"/>
  <c r="C97" i="21"/>
  <c r="P97" i="21"/>
  <c r="H98" i="21"/>
  <c r="V98" i="21"/>
  <c r="M99" i="21"/>
  <c r="D100" i="21"/>
  <c r="B122" i="25" s="1"/>
  <c r="P100" i="21"/>
  <c r="G101" i="21"/>
  <c r="S101" i="21"/>
  <c r="V102" i="21"/>
  <c r="M103" i="21"/>
  <c r="D104" i="21"/>
  <c r="P104" i="21"/>
  <c r="G105" i="21"/>
  <c r="S105" i="21"/>
  <c r="V106" i="21"/>
  <c r="M107" i="21"/>
  <c r="D108" i="21"/>
  <c r="P108" i="21"/>
  <c r="G109" i="21"/>
  <c r="S109" i="21"/>
  <c r="V110" i="21"/>
  <c r="M111" i="21"/>
  <c r="D112" i="21"/>
  <c r="P112" i="21"/>
  <c r="G113" i="21"/>
  <c r="S113" i="21"/>
  <c r="V114" i="21"/>
  <c r="M115" i="21"/>
  <c r="D116" i="21"/>
  <c r="P116" i="21"/>
  <c r="G117" i="21"/>
  <c r="S117" i="21"/>
  <c r="V118" i="21"/>
  <c r="M119" i="21"/>
  <c r="D120" i="21"/>
  <c r="P120" i="21"/>
  <c r="G121" i="21"/>
  <c r="S121" i="21"/>
  <c r="V122" i="21"/>
  <c r="M123" i="21"/>
  <c r="D124" i="21"/>
  <c r="B146" i="25" s="1"/>
  <c r="P124" i="21"/>
  <c r="G125" i="21"/>
  <c r="S125" i="21"/>
  <c r="V126" i="21"/>
  <c r="M127" i="21"/>
  <c r="D128" i="21"/>
  <c r="B150" i="25" s="1"/>
  <c r="P128" i="21"/>
  <c r="G129" i="21"/>
  <c r="S129" i="21"/>
  <c r="O55" i="21"/>
  <c r="R63" i="21"/>
  <c r="O70" i="21"/>
  <c r="I84" i="21"/>
  <c r="U88" i="21"/>
  <c r="C91" i="21"/>
  <c r="I92" i="21"/>
  <c r="B94" i="21"/>
  <c r="O94" i="21"/>
  <c r="G95" i="21"/>
  <c r="T95" i="21"/>
  <c r="D97" i="21"/>
  <c r="Q97" i="21"/>
  <c r="B99" i="21"/>
  <c r="N99" i="21"/>
  <c r="E100" i="21"/>
  <c r="J100" i="21" s="1"/>
  <c r="Q100" i="21"/>
  <c r="H101" i="21"/>
  <c r="T101" i="21"/>
  <c r="K102" i="21"/>
  <c r="B103" i="21"/>
  <c r="N103" i="21"/>
  <c r="E104" i="21"/>
  <c r="J104" i="21" s="1"/>
  <c r="Q104" i="21"/>
  <c r="H105" i="21"/>
  <c r="T105" i="21"/>
  <c r="K106" i="21"/>
  <c r="B107" i="21"/>
  <c r="N107" i="21"/>
  <c r="E108" i="21"/>
  <c r="J108" i="21" s="1"/>
  <c r="Q108" i="21"/>
  <c r="H109" i="21"/>
  <c r="T109" i="21"/>
  <c r="K110" i="21"/>
  <c r="B111" i="21"/>
  <c r="N111" i="21"/>
  <c r="E112" i="21"/>
  <c r="Q112" i="21"/>
  <c r="H113" i="21"/>
  <c r="T113" i="21"/>
  <c r="K114" i="21"/>
  <c r="B115" i="21"/>
  <c r="N115" i="21"/>
  <c r="E116" i="21"/>
  <c r="J116" i="21" s="1"/>
  <c r="Q116" i="21"/>
  <c r="H117" i="21"/>
  <c r="T117" i="21"/>
  <c r="K118" i="21"/>
  <c r="B119" i="21"/>
  <c r="N119" i="21"/>
  <c r="E120" i="21"/>
  <c r="Q120" i="21"/>
  <c r="H121" i="21"/>
  <c r="T121" i="21"/>
  <c r="K122" i="21"/>
  <c r="B123" i="21"/>
  <c r="N123" i="21"/>
  <c r="E124" i="21"/>
  <c r="Q124" i="21"/>
  <c r="H125" i="21"/>
  <c r="T125" i="21"/>
  <c r="K126" i="21"/>
  <c r="B127" i="21"/>
  <c r="N127" i="21"/>
  <c r="E128" i="21"/>
  <c r="Q128" i="21"/>
  <c r="H129" i="21"/>
  <c r="T129" i="21"/>
  <c r="K130" i="21"/>
  <c r="R56" i="21"/>
  <c r="U95" i="21"/>
  <c r="C103" i="21"/>
  <c r="U109" i="21"/>
  <c r="R116" i="21"/>
  <c r="O123" i="21"/>
  <c r="G130" i="21"/>
  <c r="D132" i="21"/>
  <c r="G133" i="21"/>
  <c r="G134" i="21"/>
  <c r="C135" i="21"/>
  <c r="R135" i="21"/>
  <c r="E137" i="21"/>
  <c r="R137" i="21"/>
  <c r="B139" i="21"/>
  <c r="O139" i="21"/>
  <c r="H140" i="21"/>
  <c r="U140" i="21"/>
  <c r="M141" i="21"/>
  <c r="E142" i="21"/>
  <c r="R142" i="21"/>
  <c r="B144" i="21"/>
  <c r="O144" i="21"/>
  <c r="G145" i="21"/>
  <c r="T145" i="21"/>
  <c r="E147" i="21"/>
  <c r="Q147" i="21"/>
  <c r="H148" i="21"/>
  <c r="T148" i="21"/>
  <c r="K149" i="21"/>
  <c r="B150" i="21"/>
  <c r="N150" i="21"/>
  <c r="E151" i="21"/>
  <c r="Q151" i="21"/>
  <c r="H152" i="21"/>
  <c r="T152" i="21"/>
  <c r="K153" i="21"/>
  <c r="B154" i="21"/>
  <c r="N154" i="21"/>
  <c r="E155" i="21"/>
  <c r="Q155" i="21"/>
  <c r="H156" i="21"/>
  <c r="T156" i="21"/>
  <c r="K157" i="21"/>
  <c r="B158" i="21"/>
  <c r="N158" i="21"/>
  <c r="E159" i="21"/>
  <c r="Q159" i="21"/>
  <c r="H160" i="21"/>
  <c r="T160" i="21"/>
  <c r="K161" i="21"/>
  <c r="B162" i="21"/>
  <c r="N162" i="21"/>
  <c r="E163" i="21"/>
  <c r="Q163" i="21"/>
  <c r="H164" i="21"/>
  <c r="T164" i="21"/>
  <c r="K165" i="21"/>
  <c r="B166" i="21"/>
  <c r="N166" i="21"/>
  <c r="E167" i="21"/>
  <c r="Q167" i="21"/>
  <c r="H168" i="21"/>
  <c r="T168" i="21"/>
  <c r="K169" i="21"/>
  <c r="B170" i="21"/>
  <c r="N170" i="21"/>
  <c r="E171" i="21"/>
  <c r="J171" i="21" s="1"/>
  <c r="Q171" i="21"/>
  <c r="H172" i="21"/>
  <c r="T172" i="21"/>
  <c r="K173" i="21"/>
  <c r="B174" i="21"/>
  <c r="N174" i="21"/>
  <c r="E175" i="21"/>
  <c r="J175" i="21" s="1"/>
  <c r="Q175" i="21"/>
  <c r="H176" i="21"/>
  <c r="T176" i="21"/>
  <c r="K177" i="21"/>
  <c r="B178" i="21"/>
  <c r="N178" i="21"/>
  <c r="E179" i="21"/>
  <c r="Q179" i="21"/>
  <c r="H180" i="21"/>
  <c r="T180" i="21"/>
  <c r="K181" i="21"/>
  <c r="B182" i="21"/>
  <c r="N182" i="21"/>
  <c r="E183" i="21"/>
  <c r="J183" i="21" s="1"/>
  <c r="Q183" i="21"/>
  <c r="H184" i="21"/>
  <c r="T184" i="21"/>
  <c r="K185" i="21"/>
  <c r="B186" i="21"/>
  <c r="N186" i="21"/>
  <c r="E187" i="21"/>
  <c r="Q187" i="21"/>
  <c r="H188" i="21"/>
  <c r="T188" i="21"/>
  <c r="K189" i="21"/>
  <c r="B190" i="21"/>
  <c r="N190" i="21"/>
  <c r="E191" i="21"/>
  <c r="J191" i="21" s="1"/>
  <c r="Q191" i="21"/>
  <c r="H192" i="21"/>
  <c r="T192" i="21"/>
  <c r="I64" i="21"/>
  <c r="M96" i="21"/>
  <c r="O103" i="21"/>
  <c r="I117" i="21"/>
  <c r="F124" i="21"/>
  <c r="E132" i="21"/>
  <c r="H133" i="21"/>
  <c r="I134" i="21"/>
  <c r="E135" i="21"/>
  <c r="S135" i="21"/>
  <c r="M136" i="21"/>
  <c r="F137" i="21"/>
  <c r="S137" i="21"/>
  <c r="K138" i="21"/>
  <c r="C139" i="21"/>
  <c r="Q139" i="21"/>
  <c r="I140" i="21"/>
  <c r="V140" i="21"/>
  <c r="N141" i="21"/>
  <c r="F142" i="21"/>
  <c r="S142" i="21"/>
  <c r="K143" i="21"/>
  <c r="C144" i="21"/>
  <c r="P144" i="21"/>
  <c r="H145" i="21"/>
  <c r="U145" i="21"/>
  <c r="N146" i="21"/>
  <c r="F147" i="21"/>
  <c r="R147" i="21"/>
  <c r="I148" i="21"/>
  <c r="U148" i="21"/>
  <c r="C150" i="21"/>
  <c r="O150" i="21"/>
  <c r="F151" i="21"/>
  <c r="R151" i="21"/>
  <c r="I152" i="21"/>
  <c r="U152" i="21"/>
  <c r="C154" i="21"/>
  <c r="O154" i="21"/>
  <c r="F155" i="21"/>
  <c r="R155" i="21"/>
  <c r="I156" i="21"/>
  <c r="U156" i="21"/>
  <c r="C158" i="21"/>
  <c r="O158" i="21"/>
  <c r="F159" i="21"/>
  <c r="R159" i="21"/>
  <c r="I160" i="21"/>
  <c r="U160" i="21"/>
  <c r="C162" i="21"/>
  <c r="O162" i="21"/>
  <c r="F163" i="21"/>
  <c r="R163" i="21"/>
  <c r="I164" i="21"/>
  <c r="U164" i="21"/>
  <c r="C166" i="21"/>
  <c r="O166" i="21"/>
  <c r="F167" i="21"/>
  <c r="R167" i="21"/>
  <c r="I168" i="21"/>
  <c r="U168" i="21"/>
  <c r="C170" i="21"/>
  <c r="O170" i="21"/>
  <c r="F171" i="21"/>
  <c r="R171" i="21"/>
  <c r="I172" i="21"/>
  <c r="U172" i="21"/>
  <c r="C174" i="21"/>
  <c r="O174" i="21"/>
  <c r="F175" i="21"/>
  <c r="R175" i="21"/>
  <c r="I176" i="21"/>
  <c r="U176" i="21"/>
  <c r="C178" i="21"/>
  <c r="O178" i="21"/>
  <c r="F179" i="21"/>
  <c r="R179" i="21"/>
  <c r="F71" i="21"/>
  <c r="E97" i="21"/>
  <c r="J97" i="21" s="1"/>
  <c r="F104" i="21"/>
  <c r="C111" i="21"/>
  <c r="U117" i="21"/>
  <c r="R124" i="21"/>
  <c r="S130" i="21"/>
  <c r="F132" i="21"/>
  <c r="I133" i="21"/>
  <c r="F135" i="21"/>
  <c r="U135" i="21"/>
  <c r="N136" i="21"/>
  <c r="G137" i="21"/>
  <c r="T137" i="21"/>
  <c r="E139" i="21"/>
  <c r="R139" i="21"/>
  <c r="B141" i="21"/>
  <c r="O141" i="21"/>
  <c r="G142" i="21"/>
  <c r="T142" i="21"/>
  <c r="D144" i="21"/>
  <c r="Q144" i="21"/>
  <c r="I145" i="21"/>
  <c r="B146" i="21"/>
  <c r="O146" i="21"/>
  <c r="G147" i="21"/>
  <c r="S147" i="21"/>
  <c r="V148" i="21"/>
  <c r="M149" i="21"/>
  <c r="D150" i="21"/>
  <c r="P150" i="21"/>
  <c r="G151" i="21"/>
  <c r="S151" i="21"/>
  <c r="V152" i="21"/>
  <c r="M153" i="21"/>
  <c r="D154" i="21"/>
  <c r="B381" i="25" s="1"/>
  <c r="P154" i="21"/>
  <c r="G155" i="21"/>
  <c r="S155" i="21"/>
  <c r="V156" i="21"/>
  <c r="M157" i="21"/>
  <c r="D158" i="21"/>
  <c r="P158" i="21"/>
  <c r="G159" i="21"/>
  <c r="S159" i="21"/>
  <c r="V160" i="21"/>
  <c r="M161" i="21"/>
  <c r="D162" i="21"/>
  <c r="P162" i="21"/>
  <c r="G163" i="21"/>
  <c r="S163" i="21"/>
  <c r="V164" i="21"/>
  <c r="M165" i="21"/>
  <c r="D166" i="21"/>
  <c r="P166" i="21"/>
  <c r="G167" i="21"/>
  <c r="S167" i="21"/>
  <c r="V168" i="21"/>
  <c r="M169" i="21"/>
  <c r="D170" i="21"/>
  <c r="P170" i="21"/>
  <c r="G171" i="21"/>
  <c r="S171" i="21"/>
  <c r="V172" i="21"/>
  <c r="M173" i="21"/>
  <c r="D174" i="21"/>
  <c r="P174" i="21"/>
  <c r="G175" i="21"/>
  <c r="S175" i="21"/>
  <c r="V176" i="21"/>
  <c r="M177" i="21"/>
  <c r="D178" i="21"/>
  <c r="P178" i="21"/>
  <c r="G179" i="21"/>
  <c r="S179" i="21"/>
  <c r="C78" i="21"/>
  <c r="S97" i="21"/>
  <c r="R104" i="21"/>
  <c r="O111" i="21"/>
  <c r="I125" i="21"/>
  <c r="V130" i="21"/>
  <c r="M133" i="21"/>
  <c r="K134" i="21"/>
  <c r="G135" i="21"/>
  <c r="V135" i="21"/>
  <c r="O136" i="21"/>
  <c r="H137" i="21"/>
  <c r="U137" i="21"/>
  <c r="N138" i="21"/>
  <c r="F139" i="21"/>
  <c r="S139" i="21"/>
  <c r="K140" i="21"/>
  <c r="C141" i="21"/>
  <c r="P141" i="21"/>
  <c r="H142" i="21"/>
  <c r="U142" i="21"/>
  <c r="M143" i="21"/>
  <c r="E144" i="21"/>
  <c r="J144" i="21" s="1"/>
  <c r="R144" i="21"/>
  <c r="K145" i="21"/>
  <c r="C146" i="21"/>
  <c r="P146" i="21"/>
  <c r="H147" i="21"/>
  <c r="T147" i="21"/>
  <c r="K148" i="21"/>
  <c r="B149" i="21"/>
  <c r="N149" i="21"/>
  <c r="E150" i="21"/>
  <c r="J150" i="21" s="1"/>
  <c r="Q150" i="21"/>
  <c r="H151" i="21"/>
  <c r="T151" i="21"/>
  <c r="K152" i="21"/>
  <c r="B153" i="21"/>
  <c r="N153" i="21"/>
  <c r="E154" i="21"/>
  <c r="Q154" i="21"/>
  <c r="H155" i="21"/>
  <c r="T155" i="21"/>
  <c r="K156" i="21"/>
  <c r="B157" i="21"/>
  <c r="N157" i="21"/>
  <c r="E158" i="21"/>
  <c r="J158" i="21" s="1"/>
  <c r="Q158" i="21"/>
  <c r="H159" i="21"/>
  <c r="T159" i="21"/>
  <c r="K160" i="21"/>
  <c r="B161" i="21"/>
  <c r="N161" i="21"/>
  <c r="E162" i="21"/>
  <c r="Q162" i="21"/>
  <c r="H163" i="21"/>
  <c r="T163" i="21"/>
  <c r="K164" i="21"/>
  <c r="B165" i="21"/>
  <c r="N165" i="21"/>
  <c r="E166" i="21"/>
  <c r="J166" i="21" s="1"/>
  <c r="Q166" i="21"/>
  <c r="H167" i="21"/>
  <c r="T167" i="21"/>
  <c r="K168" i="21"/>
  <c r="B169" i="21"/>
  <c r="N169" i="21"/>
  <c r="E170" i="21"/>
  <c r="Q170" i="21"/>
  <c r="H171" i="21"/>
  <c r="T171" i="21"/>
  <c r="K172" i="21"/>
  <c r="B173" i="21"/>
  <c r="N173" i="21"/>
  <c r="E174" i="21"/>
  <c r="Q174" i="21"/>
  <c r="H175" i="21"/>
  <c r="T175" i="21"/>
  <c r="K176" i="21"/>
  <c r="B177" i="21"/>
  <c r="N177" i="21"/>
  <c r="U84" i="21"/>
  <c r="K98" i="21"/>
  <c r="I105" i="21"/>
  <c r="F112" i="21"/>
  <c r="C119" i="21"/>
  <c r="U125" i="21"/>
  <c r="B131" i="21"/>
  <c r="M132" i="21"/>
  <c r="O133" i="21"/>
  <c r="I135" i="21"/>
  <c r="B136" i="21"/>
  <c r="P136" i="21"/>
  <c r="I137" i="21"/>
  <c r="B138" i="21"/>
  <c r="O138" i="21"/>
  <c r="G139" i="21"/>
  <c r="T139" i="21"/>
  <c r="D141" i="21"/>
  <c r="Q141" i="21"/>
  <c r="I142" i="21"/>
  <c r="V142" i="21"/>
  <c r="N143" i="21"/>
  <c r="F144" i="21"/>
  <c r="T144" i="21"/>
  <c r="D146" i="21"/>
  <c r="B262" i="25" s="1"/>
  <c r="Q146" i="21"/>
  <c r="I147" i="21"/>
  <c r="U147" i="21"/>
  <c r="C149" i="21"/>
  <c r="O149" i="21"/>
  <c r="F150" i="21"/>
  <c r="R150" i="21"/>
  <c r="I151" i="21"/>
  <c r="U151" i="21"/>
  <c r="C153" i="21"/>
  <c r="O153" i="21"/>
  <c r="F154" i="21"/>
  <c r="R154" i="21"/>
  <c r="I155" i="21"/>
  <c r="U155" i="21"/>
  <c r="C157" i="21"/>
  <c r="O157" i="21"/>
  <c r="F158" i="21"/>
  <c r="R158" i="21"/>
  <c r="I159" i="21"/>
  <c r="U159" i="21"/>
  <c r="C161" i="21"/>
  <c r="O161" i="21"/>
  <c r="F162" i="21"/>
  <c r="R162" i="21"/>
  <c r="I163" i="21"/>
  <c r="U163" i="21"/>
  <c r="C165" i="21"/>
  <c r="O165" i="21"/>
  <c r="F166" i="21"/>
  <c r="R166" i="21"/>
  <c r="I167" i="21"/>
  <c r="U167" i="21"/>
  <c r="C169" i="21"/>
  <c r="O169" i="21"/>
  <c r="F170" i="21"/>
  <c r="R170" i="21"/>
  <c r="I171" i="21"/>
  <c r="U171" i="21"/>
  <c r="C173" i="21"/>
  <c r="O173" i="21"/>
  <c r="F174" i="21"/>
  <c r="R174" i="21"/>
  <c r="I175" i="21"/>
  <c r="U175" i="21"/>
  <c r="C177" i="21"/>
  <c r="O177" i="21"/>
  <c r="F178" i="21"/>
  <c r="R178" i="21"/>
  <c r="I179" i="21"/>
  <c r="U179" i="21"/>
  <c r="C181" i="21"/>
  <c r="O181" i="21"/>
  <c r="F182" i="21"/>
  <c r="R182" i="21"/>
  <c r="I183" i="21"/>
  <c r="U183" i="21"/>
  <c r="C99" i="21"/>
  <c r="U105" i="21"/>
  <c r="R112" i="21"/>
  <c r="O119" i="21"/>
  <c r="C131" i="21"/>
  <c r="O132" i="21"/>
  <c r="P133" i="21"/>
  <c r="P134" i="21"/>
  <c r="C136" i="21"/>
  <c r="Q136" i="21"/>
  <c r="K137" i="21"/>
  <c r="C138" i="21"/>
  <c r="P138" i="21"/>
  <c r="H139" i="21"/>
  <c r="U139" i="21"/>
  <c r="M140" i="21"/>
  <c r="E141" i="21"/>
  <c r="R141" i="21"/>
  <c r="B143" i="21"/>
  <c r="O143" i="21"/>
  <c r="H144" i="21"/>
  <c r="U144" i="21"/>
  <c r="M145" i="21"/>
  <c r="E146" i="21"/>
  <c r="J146" i="21" s="1"/>
  <c r="R146" i="21"/>
  <c r="V147" i="21"/>
  <c r="M148" i="21"/>
  <c r="D149" i="21"/>
  <c r="P149" i="21"/>
  <c r="G150" i="21"/>
  <c r="S150" i="21"/>
  <c r="V151" i="21"/>
  <c r="M152" i="21"/>
  <c r="D153" i="21"/>
  <c r="B380" i="25" s="1"/>
  <c r="P153" i="21"/>
  <c r="G154" i="21"/>
  <c r="S154" i="21"/>
  <c r="V155" i="21"/>
  <c r="M156" i="21"/>
  <c r="D157" i="21"/>
  <c r="P157" i="21"/>
  <c r="G158" i="21"/>
  <c r="S158" i="21"/>
  <c r="V159" i="21"/>
  <c r="M160" i="21"/>
  <c r="D161" i="21"/>
  <c r="B388" i="25" s="1"/>
  <c r="P161" i="21"/>
  <c r="G162" i="21"/>
  <c r="S162" i="21"/>
  <c r="V163" i="21"/>
  <c r="M164" i="21"/>
  <c r="D165" i="21"/>
  <c r="P165" i="21"/>
  <c r="G166" i="21"/>
  <c r="S166" i="21"/>
  <c r="V167" i="21"/>
  <c r="M168" i="21"/>
  <c r="D169" i="21"/>
  <c r="P169" i="21"/>
  <c r="G170" i="21"/>
  <c r="S170" i="21"/>
  <c r="V171" i="21"/>
  <c r="M172" i="21"/>
  <c r="D173" i="21"/>
  <c r="P173" i="21"/>
  <c r="G174" i="21"/>
  <c r="S174" i="21"/>
  <c r="V175" i="21"/>
  <c r="D91" i="21"/>
  <c r="O99" i="21"/>
  <c r="I113" i="21"/>
  <c r="F120" i="21"/>
  <c r="C127" i="21"/>
  <c r="P132" i="21"/>
  <c r="R133" i="21"/>
  <c r="R134" i="21"/>
  <c r="K135" i="21"/>
  <c r="D136" i="21"/>
  <c r="R136" i="21"/>
  <c r="D138" i="21"/>
  <c r="Q138" i="21"/>
  <c r="I139" i="21"/>
  <c r="V139" i="21"/>
  <c r="N140" i="21"/>
  <c r="F141" i="21"/>
  <c r="S141" i="21"/>
  <c r="K142" i="21"/>
  <c r="C143" i="21"/>
  <c r="Q143" i="21"/>
  <c r="I144" i="21"/>
  <c r="V144" i="21"/>
  <c r="N145" i="21"/>
  <c r="F146" i="21"/>
  <c r="S146" i="21"/>
  <c r="K147" i="21"/>
  <c r="B148" i="21"/>
  <c r="N148" i="21"/>
  <c r="E149" i="21"/>
  <c r="Q149" i="21"/>
  <c r="H150" i="21"/>
  <c r="T150" i="21"/>
  <c r="K151" i="21"/>
  <c r="B152" i="21"/>
  <c r="N152" i="21"/>
  <c r="E153" i="21"/>
  <c r="Q153" i="21"/>
  <c r="H154" i="21"/>
  <c r="T154" i="21"/>
  <c r="K155" i="21"/>
  <c r="B156" i="21"/>
  <c r="N156" i="21"/>
  <c r="E157" i="21"/>
  <c r="J157" i="21" s="1"/>
  <c r="Q157" i="21"/>
  <c r="H158" i="21"/>
  <c r="T158" i="21"/>
  <c r="K159" i="21"/>
  <c r="B160" i="21"/>
  <c r="N160" i="21"/>
  <c r="E161" i="21"/>
  <c r="J161" i="21" s="1"/>
  <c r="Q161" i="21"/>
  <c r="H162" i="21"/>
  <c r="T162" i="21"/>
  <c r="K163" i="21"/>
  <c r="B164" i="21"/>
  <c r="N164" i="21"/>
  <c r="E165" i="21"/>
  <c r="Q165" i="21"/>
  <c r="H166" i="21"/>
  <c r="T166" i="21"/>
  <c r="K167" i="21"/>
  <c r="B168" i="21"/>
  <c r="N168" i="21"/>
  <c r="E169" i="21"/>
  <c r="J169" i="21" s="1"/>
  <c r="Q169" i="21"/>
  <c r="H170" i="21"/>
  <c r="T170" i="21"/>
  <c r="K171" i="21"/>
  <c r="B172" i="21"/>
  <c r="N172" i="21"/>
  <c r="E173" i="21"/>
  <c r="Q173" i="21"/>
  <c r="H174" i="21"/>
  <c r="N92" i="21"/>
  <c r="F100" i="21"/>
  <c r="C107" i="21"/>
  <c r="U113" i="21"/>
  <c r="R120" i="21"/>
  <c r="O127" i="21"/>
  <c r="M131" i="21"/>
  <c r="Q132" i="21"/>
  <c r="S133" i="21"/>
  <c r="S134" i="21"/>
  <c r="E136" i="21"/>
  <c r="T136" i="21"/>
  <c r="M137" i="21"/>
  <c r="E138" i="21"/>
  <c r="J138" i="21" s="1"/>
  <c r="R138" i="21"/>
  <c r="B140" i="21"/>
  <c r="O140" i="21"/>
  <c r="G141" i="21"/>
  <c r="T141" i="21"/>
  <c r="E143" i="21"/>
  <c r="R143" i="21"/>
  <c r="B145" i="21"/>
  <c r="O145" i="21"/>
  <c r="G146" i="21"/>
  <c r="T146" i="21"/>
  <c r="C148" i="21"/>
  <c r="O148" i="21"/>
  <c r="F149" i="21"/>
  <c r="R149" i="21"/>
  <c r="I150" i="21"/>
  <c r="U150" i="21"/>
  <c r="C152" i="21"/>
  <c r="O152" i="21"/>
  <c r="F153" i="21"/>
  <c r="R153" i="21"/>
  <c r="I154" i="21"/>
  <c r="U154" i="21"/>
  <c r="C156" i="21"/>
  <c r="O156" i="21"/>
  <c r="F157" i="21"/>
  <c r="R157" i="21"/>
  <c r="I158" i="21"/>
  <c r="U158" i="21"/>
  <c r="C160" i="21"/>
  <c r="O160" i="21"/>
  <c r="F161" i="21"/>
  <c r="R161" i="21"/>
  <c r="I162" i="21"/>
  <c r="U162" i="21"/>
  <c r="C164" i="21"/>
  <c r="O164" i="21"/>
  <c r="F165" i="21"/>
  <c r="R165" i="21"/>
  <c r="I166" i="21"/>
  <c r="U166" i="21"/>
  <c r="C168" i="21"/>
  <c r="O168" i="21"/>
  <c r="F169" i="21"/>
  <c r="R169" i="21"/>
  <c r="I170" i="21"/>
  <c r="U170" i="21"/>
  <c r="C172" i="21"/>
  <c r="O172" i="21"/>
  <c r="F173" i="21"/>
  <c r="R173" i="21"/>
  <c r="I174" i="21"/>
  <c r="U174" i="21"/>
  <c r="C176" i="21"/>
  <c r="O176" i="21"/>
  <c r="F177" i="21"/>
  <c r="R177" i="21"/>
  <c r="I178" i="21"/>
  <c r="U178" i="21"/>
  <c r="K93" i="21"/>
  <c r="R100" i="21"/>
  <c r="O107" i="21"/>
  <c r="I121" i="21"/>
  <c r="F128" i="21"/>
  <c r="N131" i="21"/>
  <c r="R132" i="21"/>
  <c r="T133" i="21"/>
  <c r="T134" i="21"/>
  <c r="M135" i="21"/>
  <c r="F136" i="21"/>
  <c r="U136" i="21"/>
  <c r="N137" i="21"/>
  <c r="F138" i="21"/>
  <c r="S138" i="21"/>
  <c r="K139" i="21"/>
  <c r="C140" i="21"/>
  <c r="P140" i="21"/>
  <c r="H141" i="21"/>
  <c r="U141" i="21"/>
  <c r="N142" i="21"/>
  <c r="F143" i="21"/>
  <c r="S143" i="21"/>
  <c r="K144" i="21"/>
  <c r="C145" i="21"/>
  <c r="P145" i="21"/>
  <c r="H146" i="21"/>
  <c r="U146" i="21"/>
  <c r="M147" i="21"/>
  <c r="D148" i="21"/>
  <c r="P148" i="21"/>
  <c r="G149" i="21"/>
  <c r="S149" i="21"/>
  <c r="V150" i="21"/>
  <c r="M151" i="21"/>
  <c r="D152" i="21"/>
  <c r="B379" i="25" s="1"/>
  <c r="P152" i="21"/>
  <c r="G153" i="21"/>
  <c r="S153" i="21"/>
  <c r="V154" i="21"/>
  <c r="M155" i="21"/>
  <c r="D156" i="21"/>
  <c r="P156" i="21"/>
  <c r="G157" i="21"/>
  <c r="S157" i="21"/>
  <c r="V158" i="21"/>
  <c r="M159" i="21"/>
  <c r="D160" i="21"/>
  <c r="B387" i="25" s="1"/>
  <c r="P160" i="21"/>
  <c r="G161" i="21"/>
  <c r="S161" i="21"/>
  <c r="V162" i="21"/>
  <c r="M163" i="21"/>
  <c r="D164" i="21"/>
  <c r="P164" i="21"/>
  <c r="G165" i="21"/>
  <c r="S165" i="21"/>
  <c r="V166" i="21"/>
  <c r="M167" i="21"/>
  <c r="D168" i="21"/>
  <c r="P168" i="21"/>
  <c r="G169" i="21"/>
  <c r="S169" i="21"/>
  <c r="V170" i="21"/>
  <c r="M171" i="21"/>
  <c r="D172" i="21"/>
  <c r="P172" i="21"/>
  <c r="G173" i="21"/>
  <c r="S173" i="21"/>
  <c r="V174" i="21"/>
  <c r="M175" i="21"/>
  <c r="D176" i="21"/>
  <c r="P176" i="21"/>
  <c r="G177" i="21"/>
  <c r="S177" i="21"/>
  <c r="V178" i="21"/>
  <c r="C94" i="21"/>
  <c r="I101" i="21"/>
  <c r="F108" i="21"/>
  <c r="C115" i="21"/>
  <c r="U121" i="21"/>
  <c r="R128" i="21"/>
  <c r="O131" i="21"/>
  <c r="C133" i="21"/>
  <c r="U133" i="21"/>
  <c r="U134" i="21"/>
  <c r="N135" i="21"/>
  <c r="H136" i="21"/>
  <c r="V136" i="21"/>
  <c r="O137" i="21"/>
  <c r="G138" i="21"/>
  <c r="T138" i="21"/>
  <c r="D140" i="21"/>
  <c r="Q140" i="21"/>
  <c r="I141" i="21"/>
  <c r="B142" i="21"/>
  <c r="O142" i="21"/>
  <c r="G143" i="21"/>
  <c r="T143" i="21"/>
  <c r="D145" i="21"/>
  <c r="Q145" i="21"/>
  <c r="I146" i="21"/>
  <c r="V146" i="21"/>
  <c r="N147" i="21"/>
  <c r="E148" i="21"/>
  <c r="Q148" i="21"/>
  <c r="H149" i="21"/>
  <c r="T149" i="21"/>
  <c r="K150" i="21"/>
  <c r="B151" i="21"/>
  <c r="N151" i="21"/>
  <c r="E152" i="21"/>
  <c r="Q152" i="21"/>
  <c r="H153" i="21"/>
  <c r="T153" i="21"/>
  <c r="K154" i="21"/>
  <c r="B155" i="21"/>
  <c r="N155" i="21"/>
  <c r="E156" i="21"/>
  <c r="Q156" i="21"/>
  <c r="H157" i="21"/>
  <c r="T157" i="21"/>
  <c r="K158" i="21"/>
  <c r="B159" i="21"/>
  <c r="N159" i="21"/>
  <c r="E160" i="21"/>
  <c r="Q160" i="21"/>
  <c r="H161" i="21"/>
  <c r="T161" i="21"/>
  <c r="K162" i="21"/>
  <c r="B163" i="21"/>
  <c r="N163" i="21"/>
  <c r="E164" i="21"/>
  <c r="J164" i="21" s="1"/>
  <c r="Q164" i="21"/>
  <c r="H165" i="21"/>
  <c r="T165" i="21"/>
  <c r="K166" i="21"/>
  <c r="B167" i="21"/>
  <c r="N167" i="21"/>
  <c r="E168" i="21"/>
  <c r="Q168" i="21"/>
  <c r="H169" i="21"/>
  <c r="T169" i="21"/>
  <c r="K170" i="21"/>
  <c r="B171" i="21"/>
  <c r="N171" i="21"/>
  <c r="E172" i="21"/>
  <c r="J172" i="21" s="1"/>
  <c r="Q172" i="21"/>
  <c r="H173" i="21"/>
  <c r="T173" i="21"/>
  <c r="K174" i="21"/>
  <c r="P94" i="21"/>
  <c r="U101" i="21"/>
  <c r="R108" i="21"/>
  <c r="O115" i="21"/>
  <c r="I129" i="21"/>
  <c r="V131" i="21"/>
  <c r="D133" i="21"/>
  <c r="B155" i="25" s="1"/>
  <c r="D134" i="21"/>
  <c r="V134" i="21"/>
  <c r="O135" i="21"/>
  <c r="I136" i="21"/>
  <c r="C137" i="21"/>
  <c r="P137" i="21"/>
  <c r="H138" i="21"/>
  <c r="U138" i="21"/>
  <c r="M139" i="21"/>
  <c r="E140" i="21"/>
  <c r="J140" i="21" s="1"/>
  <c r="R140" i="21"/>
  <c r="K141" i="21"/>
  <c r="C142" i="21"/>
  <c r="P142" i="21"/>
  <c r="H143" i="21"/>
  <c r="U143" i="21"/>
  <c r="M144" i="21"/>
  <c r="E145" i="21"/>
  <c r="R145" i="21"/>
  <c r="B147" i="21"/>
  <c r="O147" i="21"/>
  <c r="F148" i="21"/>
  <c r="R148" i="21"/>
  <c r="I149" i="21"/>
  <c r="U149" i="21"/>
  <c r="C151" i="21"/>
  <c r="O151" i="21"/>
  <c r="F152" i="21"/>
  <c r="R152" i="21"/>
  <c r="I153" i="21"/>
  <c r="U153" i="21"/>
  <c r="C155" i="21"/>
  <c r="O155" i="21"/>
  <c r="F156" i="21"/>
  <c r="R156" i="21"/>
  <c r="I157" i="21"/>
  <c r="U157" i="21"/>
  <c r="C159" i="21"/>
  <c r="O159" i="21"/>
  <c r="F160" i="21"/>
  <c r="R160" i="21"/>
  <c r="I161" i="21"/>
  <c r="U161" i="21"/>
  <c r="C163" i="21"/>
  <c r="O163" i="21"/>
  <c r="F164" i="21"/>
  <c r="R164" i="21"/>
  <c r="I165" i="21"/>
  <c r="U165" i="21"/>
  <c r="C167" i="21"/>
  <c r="O167" i="21"/>
  <c r="F168" i="21"/>
  <c r="R168" i="21"/>
  <c r="I169" i="21"/>
  <c r="U169" i="21"/>
  <c r="C171" i="21"/>
  <c r="O171" i="21"/>
  <c r="F172" i="21"/>
  <c r="R172" i="21"/>
  <c r="I173" i="21"/>
  <c r="H95" i="21"/>
  <c r="D137" i="21"/>
  <c r="N144" i="21"/>
  <c r="P151" i="21"/>
  <c r="M158" i="21"/>
  <c r="G172" i="21"/>
  <c r="N175" i="21"/>
  <c r="D177" i="21"/>
  <c r="H178" i="21"/>
  <c r="K179" i="21"/>
  <c r="F180" i="21"/>
  <c r="U180" i="21"/>
  <c r="N181" i="21"/>
  <c r="H182" i="21"/>
  <c r="V182" i="21"/>
  <c r="O183" i="21"/>
  <c r="I184" i="21"/>
  <c r="V184" i="21"/>
  <c r="N185" i="21"/>
  <c r="F186" i="21"/>
  <c r="S186" i="21"/>
  <c r="K187" i="21"/>
  <c r="C188" i="21"/>
  <c r="P188" i="21"/>
  <c r="H189" i="21"/>
  <c r="U189" i="21"/>
  <c r="M190" i="21"/>
  <c r="F191" i="21"/>
  <c r="S191" i="21"/>
  <c r="K192" i="21"/>
  <c r="C193" i="21"/>
  <c r="O193" i="21"/>
  <c r="F194" i="21"/>
  <c r="R194" i="21"/>
  <c r="I195" i="21"/>
  <c r="U195" i="21"/>
  <c r="C197" i="21"/>
  <c r="O197" i="21"/>
  <c r="F198" i="21"/>
  <c r="R198" i="21"/>
  <c r="I199" i="21"/>
  <c r="U199" i="21"/>
  <c r="C201" i="21"/>
  <c r="O201" i="21"/>
  <c r="F202" i="21"/>
  <c r="R202" i="21"/>
  <c r="I203" i="21"/>
  <c r="U203" i="21"/>
  <c r="C205" i="21"/>
  <c r="O205" i="21"/>
  <c r="F206" i="21"/>
  <c r="R206" i="21"/>
  <c r="I207" i="21"/>
  <c r="U207" i="21"/>
  <c r="C209" i="21"/>
  <c r="O209" i="21"/>
  <c r="F210" i="21"/>
  <c r="R210" i="21"/>
  <c r="I211" i="21"/>
  <c r="U211" i="21"/>
  <c r="C213" i="21"/>
  <c r="O213" i="21"/>
  <c r="F214" i="21"/>
  <c r="R214" i="21"/>
  <c r="I215" i="21"/>
  <c r="U215" i="21"/>
  <c r="C217" i="21"/>
  <c r="O217" i="21"/>
  <c r="F218" i="21"/>
  <c r="R218" i="21"/>
  <c r="I219" i="21"/>
  <c r="U219" i="21"/>
  <c r="C221" i="21"/>
  <c r="O221" i="21"/>
  <c r="F222" i="21"/>
  <c r="R222" i="21"/>
  <c r="I223" i="21"/>
  <c r="U223" i="21"/>
  <c r="C225" i="21"/>
  <c r="O225" i="21"/>
  <c r="F226" i="21"/>
  <c r="R226" i="21"/>
  <c r="I227" i="21"/>
  <c r="U227" i="21"/>
  <c r="C229" i="21"/>
  <c r="O229" i="21"/>
  <c r="F230" i="21"/>
  <c r="R230" i="21"/>
  <c r="I231" i="21"/>
  <c r="U231" i="21"/>
  <c r="C233" i="21"/>
  <c r="O233" i="21"/>
  <c r="F234" i="21"/>
  <c r="R234" i="21"/>
  <c r="I235" i="21"/>
  <c r="U235" i="21"/>
  <c r="C237" i="21"/>
  <c r="O237" i="21"/>
  <c r="F238" i="21"/>
  <c r="R238" i="21"/>
  <c r="I239" i="21"/>
  <c r="U239" i="21"/>
  <c r="C241" i="21"/>
  <c r="O241" i="21"/>
  <c r="F242" i="21"/>
  <c r="R242" i="21"/>
  <c r="I243" i="21"/>
  <c r="U243" i="21"/>
  <c r="C245" i="21"/>
  <c r="Q137" i="21"/>
  <c r="F145" i="21"/>
  <c r="G152" i="21"/>
  <c r="D159" i="21"/>
  <c r="B386" i="25" s="1"/>
  <c r="V165" i="21"/>
  <c r="S172" i="21"/>
  <c r="O175" i="21"/>
  <c r="E177" i="21"/>
  <c r="K178" i="21"/>
  <c r="G180" i="21"/>
  <c r="V180" i="21"/>
  <c r="P181" i="21"/>
  <c r="I182" i="21"/>
  <c r="B183" i="21"/>
  <c r="P183" i="21"/>
  <c r="B185" i="21"/>
  <c r="O185" i="21"/>
  <c r="G186" i="21"/>
  <c r="T186" i="21"/>
  <c r="D188" i="21"/>
  <c r="B156" i="25" s="1"/>
  <c r="Q188" i="21"/>
  <c r="I189" i="21"/>
  <c r="V189" i="21"/>
  <c r="O190" i="21"/>
  <c r="G191" i="21"/>
  <c r="T191" i="21"/>
  <c r="D193" i="21"/>
  <c r="P193" i="21"/>
  <c r="G194" i="21"/>
  <c r="S194" i="21"/>
  <c r="V195" i="21"/>
  <c r="M196" i="21"/>
  <c r="D197" i="21"/>
  <c r="P197" i="21"/>
  <c r="G198" i="21"/>
  <c r="S198" i="21"/>
  <c r="V199" i="21"/>
  <c r="M200" i="21"/>
  <c r="D201" i="21"/>
  <c r="P201" i="21"/>
  <c r="G202" i="21"/>
  <c r="S202" i="21"/>
  <c r="V203" i="21"/>
  <c r="M204" i="21"/>
  <c r="D205" i="21"/>
  <c r="P205" i="21"/>
  <c r="G206" i="21"/>
  <c r="S206" i="21"/>
  <c r="V207" i="21"/>
  <c r="M208" i="21"/>
  <c r="D209" i="21"/>
  <c r="B177" i="25" s="1"/>
  <c r="P209" i="21"/>
  <c r="G210" i="21"/>
  <c r="S210" i="21"/>
  <c r="V211" i="21"/>
  <c r="M212" i="21"/>
  <c r="D213" i="21"/>
  <c r="P213" i="21"/>
  <c r="G214" i="21"/>
  <c r="S214" i="21"/>
  <c r="V215" i="21"/>
  <c r="M216" i="21"/>
  <c r="D217" i="21"/>
  <c r="B185" i="25" s="1"/>
  <c r="P217" i="21"/>
  <c r="G218" i="21"/>
  <c r="S218" i="21"/>
  <c r="V219" i="21"/>
  <c r="M220" i="21"/>
  <c r="D221" i="21"/>
  <c r="P221" i="21"/>
  <c r="G222" i="21"/>
  <c r="S222" i="21"/>
  <c r="V223" i="21"/>
  <c r="M224" i="21"/>
  <c r="D225" i="21"/>
  <c r="B193" i="25" s="1"/>
  <c r="P225" i="21"/>
  <c r="G226" i="21"/>
  <c r="S226" i="21"/>
  <c r="I109" i="21"/>
  <c r="I138" i="21"/>
  <c r="S145" i="21"/>
  <c r="S152" i="21"/>
  <c r="P159" i="21"/>
  <c r="M166" i="21"/>
  <c r="P175" i="21"/>
  <c r="H177" i="21"/>
  <c r="M179" i="21"/>
  <c r="I180" i="21"/>
  <c r="B181" i="21"/>
  <c r="Q181" i="21"/>
  <c r="C183" i="21"/>
  <c r="R183" i="21"/>
  <c r="K184" i="21"/>
  <c r="C185" i="21"/>
  <c r="P185" i="21"/>
  <c r="H186" i="21"/>
  <c r="U186" i="21"/>
  <c r="M187" i="21"/>
  <c r="E188" i="21"/>
  <c r="R188" i="21"/>
  <c r="C190" i="21"/>
  <c r="P190" i="21"/>
  <c r="H191" i="21"/>
  <c r="U191" i="21"/>
  <c r="M192" i="21"/>
  <c r="E193" i="21"/>
  <c r="Q193" i="21"/>
  <c r="H194" i="21"/>
  <c r="T194" i="21"/>
  <c r="K195" i="21"/>
  <c r="B196" i="21"/>
  <c r="N196" i="21"/>
  <c r="E197" i="21"/>
  <c r="Q197" i="21"/>
  <c r="H198" i="21"/>
  <c r="T198" i="21"/>
  <c r="K199" i="21"/>
  <c r="B200" i="21"/>
  <c r="N200" i="21"/>
  <c r="E201" i="21"/>
  <c r="Q201" i="21"/>
  <c r="H202" i="21"/>
  <c r="T202" i="21"/>
  <c r="K203" i="21"/>
  <c r="B204" i="21"/>
  <c r="N204" i="21"/>
  <c r="E205" i="21"/>
  <c r="J205" i="21" s="1"/>
  <c r="Q205" i="21"/>
  <c r="H206" i="21"/>
  <c r="T206" i="21"/>
  <c r="K207" i="21"/>
  <c r="B208" i="21"/>
  <c r="N208" i="21"/>
  <c r="E209" i="21"/>
  <c r="Q209" i="21"/>
  <c r="H210" i="21"/>
  <c r="T210" i="21"/>
  <c r="K211" i="21"/>
  <c r="B212" i="21"/>
  <c r="N212" i="21"/>
  <c r="E213" i="21"/>
  <c r="J213" i="21" s="1"/>
  <c r="Q213" i="21"/>
  <c r="H214" i="21"/>
  <c r="T214" i="21"/>
  <c r="K215" i="21"/>
  <c r="B216" i="21"/>
  <c r="N216" i="21"/>
  <c r="E217" i="21"/>
  <c r="Q217" i="21"/>
  <c r="H218" i="21"/>
  <c r="T218" i="21"/>
  <c r="K219" i="21"/>
  <c r="B220" i="21"/>
  <c r="N220" i="21"/>
  <c r="E221" i="21"/>
  <c r="J221" i="21" s="1"/>
  <c r="Q221" i="21"/>
  <c r="H222" i="21"/>
  <c r="T222" i="21"/>
  <c r="K223" i="21"/>
  <c r="B224" i="21"/>
  <c r="N224" i="21"/>
  <c r="E225" i="21"/>
  <c r="J225" i="21" s="1"/>
  <c r="Q225" i="21"/>
  <c r="F116" i="21"/>
  <c r="V138" i="21"/>
  <c r="K146" i="21"/>
  <c r="G160" i="21"/>
  <c r="D167" i="21"/>
  <c r="U173" i="21"/>
  <c r="B176" i="21"/>
  <c r="I177" i="21"/>
  <c r="M178" i="21"/>
  <c r="N179" i="21"/>
  <c r="D181" i="21"/>
  <c r="R181" i="21"/>
  <c r="K182" i="21"/>
  <c r="D183" i="21"/>
  <c r="B410" i="25" s="1"/>
  <c r="S183" i="21"/>
  <c r="D185" i="21"/>
  <c r="Q185" i="21"/>
  <c r="I186" i="21"/>
  <c r="V186" i="21"/>
  <c r="N187" i="21"/>
  <c r="F188" i="21"/>
  <c r="S188" i="21"/>
  <c r="D190" i="21"/>
  <c r="Q190" i="21"/>
  <c r="I191" i="21"/>
  <c r="V191" i="21"/>
  <c r="N192" i="21"/>
  <c r="F193" i="21"/>
  <c r="R193" i="21"/>
  <c r="I194" i="21"/>
  <c r="U194" i="21"/>
  <c r="C196" i="21"/>
  <c r="O196" i="21"/>
  <c r="F197" i="21"/>
  <c r="R197" i="21"/>
  <c r="I198" i="21"/>
  <c r="U198" i="21"/>
  <c r="C200" i="21"/>
  <c r="O200" i="21"/>
  <c r="F201" i="21"/>
  <c r="R201" i="21"/>
  <c r="I202" i="21"/>
  <c r="U202" i="21"/>
  <c r="C204" i="21"/>
  <c r="O204" i="21"/>
  <c r="F205" i="21"/>
  <c r="R205" i="21"/>
  <c r="I206" i="21"/>
  <c r="U206" i="21"/>
  <c r="C208" i="21"/>
  <c r="O208" i="21"/>
  <c r="F209" i="21"/>
  <c r="R209" i="21"/>
  <c r="I210" i="21"/>
  <c r="U210" i="21"/>
  <c r="C212" i="21"/>
  <c r="O212" i="21"/>
  <c r="F213" i="21"/>
  <c r="R213" i="21"/>
  <c r="I214" i="21"/>
  <c r="U214" i="21"/>
  <c r="C216" i="21"/>
  <c r="O216" i="21"/>
  <c r="F217" i="21"/>
  <c r="R217" i="21"/>
  <c r="I218" i="21"/>
  <c r="U218" i="21"/>
  <c r="C220" i="21"/>
  <c r="O220" i="21"/>
  <c r="F221" i="21"/>
  <c r="R221" i="21"/>
  <c r="I222" i="21"/>
  <c r="U222" i="21"/>
  <c r="C123" i="21"/>
  <c r="N139" i="21"/>
  <c r="C147" i="21"/>
  <c r="V153" i="21"/>
  <c r="S160" i="21"/>
  <c r="P167" i="21"/>
  <c r="V173" i="21"/>
  <c r="E176" i="21"/>
  <c r="Q178" i="21"/>
  <c r="O179" i="21"/>
  <c r="K180" i="21"/>
  <c r="E181" i="21"/>
  <c r="S181" i="21"/>
  <c r="F183" i="21"/>
  <c r="T183" i="21"/>
  <c r="M184" i="21"/>
  <c r="E185" i="21"/>
  <c r="R185" i="21"/>
  <c r="B187" i="21"/>
  <c r="O187" i="21"/>
  <c r="G188" i="21"/>
  <c r="U188" i="21"/>
  <c r="M189" i="21"/>
  <c r="E190" i="21"/>
  <c r="R190" i="21"/>
  <c r="B192" i="21"/>
  <c r="O192" i="21"/>
  <c r="G193" i="21"/>
  <c r="S193" i="21"/>
  <c r="V194" i="21"/>
  <c r="M195" i="21"/>
  <c r="D196" i="21"/>
  <c r="P196" i="21"/>
  <c r="G197" i="21"/>
  <c r="S197" i="21"/>
  <c r="V198" i="21"/>
  <c r="M199" i="21"/>
  <c r="D200" i="21"/>
  <c r="P200" i="21"/>
  <c r="G201" i="21"/>
  <c r="S201" i="21"/>
  <c r="V202" i="21"/>
  <c r="M203" i="21"/>
  <c r="D204" i="21"/>
  <c r="P204" i="21"/>
  <c r="G205" i="21"/>
  <c r="S205" i="21"/>
  <c r="V206" i="21"/>
  <c r="M207" i="21"/>
  <c r="D208" i="21"/>
  <c r="P208" i="21"/>
  <c r="G209" i="21"/>
  <c r="S209" i="21"/>
  <c r="V210" i="21"/>
  <c r="M211" i="21"/>
  <c r="D212" i="21"/>
  <c r="P212" i="21"/>
  <c r="G213" i="21"/>
  <c r="S213" i="21"/>
  <c r="V214" i="21"/>
  <c r="M215" i="21"/>
  <c r="D216" i="21"/>
  <c r="B184" i="25" s="1"/>
  <c r="P216" i="21"/>
  <c r="G217" i="21"/>
  <c r="S217" i="21"/>
  <c r="V218" i="21"/>
  <c r="M219" i="21"/>
  <c r="D220" i="21"/>
  <c r="P220" i="21"/>
  <c r="G221" i="21"/>
  <c r="S221" i="21"/>
  <c r="V222" i="21"/>
  <c r="M223" i="21"/>
  <c r="D224" i="21"/>
  <c r="B192" i="25" s="1"/>
  <c r="P224" i="21"/>
  <c r="G225" i="21"/>
  <c r="S225" i="21"/>
  <c r="U129" i="21"/>
  <c r="F140" i="21"/>
  <c r="P147" i="21"/>
  <c r="M154" i="21"/>
  <c r="G168" i="21"/>
  <c r="F176" i="21"/>
  <c r="P177" i="21"/>
  <c r="S178" i="21"/>
  <c r="P179" i="21"/>
  <c r="M180" i="21"/>
  <c r="F181" i="21"/>
  <c r="T181" i="21"/>
  <c r="M182" i="21"/>
  <c r="G183" i="21"/>
  <c r="V183" i="21"/>
  <c r="N184" i="21"/>
  <c r="F185" i="21"/>
  <c r="S185" i="21"/>
  <c r="K186" i="21"/>
  <c r="C187" i="21"/>
  <c r="P187" i="21"/>
  <c r="I188" i="21"/>
  <c r="V188" i="21"/>
  <c r="N189" i="21"/>
  <c r="F190" i="21"/>
  <c r="S190" i="21"/>
  <c r="K191" i="21"/>
  <c r="C192" i="21"/>
  <c r="P192" i="21"/>
  <c r="H193" i="21"/>
  <c r="T193" i="21"/>
  <c r="K194" i="21"/>
  <c r="B195" i="21"/>
  <c r="N195" i="21"/>
  <c r="E196" i="21"/>
  <c r="Q196" i="21"/>
  <c r="H197" i="21"/>
  <c r="T197" i="21"/>
  <c r="K198" i="21"/>
  <c r="B199" i="21"/>
  <c r="N199" i="21"/>
  <c r="E200" i="21"/>
  <c r="J200" i="21" s="1"/>
  <c r="Q200" i="21"/>
  <c r="H201" i="21"/>
  <c r="T201" i="21"/>
  <c r="K202" i="21"/>
  <c r="B203" i="21"/>
  <c r="N203" i="21"/>
  <c r="E204" i="21"/>
  <c r="Q204" i="21"/>
  <c r="H205" i="21"/>
  <c r="T205" i="21"/>
  <c r="K206" i="21"/>
  <c r="B207" i="21"/>
  <c r="N207" i="21"/>
  <c r="E208" i="21"/>
  <c r="J208" i="21" s="1"/>
  <c r="Q208" i="21"/>
  <c r="H209" i="21"/>
  <c r="T209" i="21"/>
  <c r="K210" i="21"/>
  <c r="B211" i="21"/>
  <c r="N211" i="21"/>
  <c r="E212" i="21"/>
  <c r="Q212" i="21"/>
  <c r="H213" i="21"/>
  <c r="T213" i="21"/>
  <c r="K214" i="21"/>
  <c r="B215" i="21"/>
  <c r="N215" i="21"/>
  <c r="E216" i="21"/>
  <c r="Q216" i="21"/>
  <c r="H217" i="21"/>
  <c r="T217" i="21"/>
  <c r="K218" i="21"/>
  <c r="B219" i="21"/>
  <c r="N219" i="21"/>
  <c r="E220" i="21"/>
  <c r="Q220" i="21"/>
  <c r="H221" i="21"/>
  <c r="T221" i="21"/>
  <c r="K222" i="21"/>
  <c r="B223" i="21"/>
  <c r="N223" i="21"/>
  <c r="E224" i="21"/>
  <c r="Q224" i="21"/>
  <c r="H225" i="21"/>
  <c r="C132" i="21"/>
  <c r="T140" i="21"/>
  <c r="G148" i="21"/>
  <c r="D155" i="21"/>
  <c r="B382" i="25" s="1"/>
  <c r="V161" i="21"/>
  <c r="S168" i="21"/>
  <c r="M174" i="21"/>
  <c r="G176" i="21"/>
  <c r="Q177" i="21"/>
  <c r="T178" i="21"/>
  <c r="T179" i="21"/>
  <c r="N180" i="21"/>
  <c r="G181" i="21"/>
  <c r="U181" i="21"/>
  <c r="O182" i="21"/>
  <c r="H183" i="21"/>
  <c r="B184" i="21"/>
  <c r="O184" i="21"/>
  <c r="G185" i="21"/>
  <c r="T185" i="21"/>
  <c r="D187" i="21"/>
  <c r="R187" i="21"/>
  <c r="B189" i="21"/>
  <c r="O189" i="21"/>
  <c r="G190" i="21"/>
  <c r="T190" i="21"/>
  <c r="D192" i="21"/>
  <c r="B160" i="25" s="1"/>
  <c r="Q192" i="21"/>
  <c r="I193" i="21"/>
  <c r="U193" i="21"/>
  <c r="C195" i="21"/>
  <c r="O195" i="21"/>
  <c r="F196" i="21"/>
  <c r="R196" i="21"/>
  <c r="I197" i="21"/>
  <c r="U197" i="21"/>
  <c r="C199" i="21"/>
  <c r="O199" i="21"/>
  <c r="F200" i="21"/>
  <c r="R200" i="21"/>
  <c r="I201" i="21"/>
  <c r="U201" i="21"/>
  <c r="C203" i="21"/>
  <c r="O203" i="21"/>
  <c r="F204" i="21"/>
  <c r="R204" i="21"/>
  <c r="I205" i="21"/>
  <c r="U205" i="21"/>
  <c r="C207" i="21"/>
  <c r="O207" i="21"/>
  <c r="F208" i="21"/>
  <c r="R208" i="21"/>
  <c r="I209" i="21"/>
  <c r="U209" i="21"/>
  <c r="C211" i="21"/>
  <c r="O211" i="21"/>
  <c r="F212" i="21"/>
  <c r="R212" i="21"/>
  <c r="I213" i="21"/>
  <c r="U213" i="21"/>
  <c r="C215" i="21"/>
  <c r="O215" i="21"/>
  <c r="F216" i="21"/>
  <c r="R216" i="21"/>
  <c r="I217" i="21"/>
  <c r="U217" i="21"/>
  <c r="C219" i="21"/>
  <c r="O219" i="21"/>
  <c r="F220" i="21"/>
  <c r="R220" i="21"/>
  <c r="I221" i="21"/>
  <c r="U221" i="21"/>
  <c r="F133" i="21"/>
  <c r="S148" i="21"/>
  <c r="P155" i="21"/>
  <c r="M162" i="21"/>
  <c r="T174" i="21"/>
  <c r="M176" i="21"/>
  <c r="T177" i="21"/>
  <c r="B179" i="21"/>
  <c r="V179" i="21"/>
  <c r="O180" i="21"/>
  <c r="H181" i="21"/>
  <c r="V181" i="21"/>
  <c r="P182" i="21"/>
  <c r="C184" i="21"/>
  <c r="P184" i="21"/>
  <c r="H185" i="21"/>
  <c r="U185" i="21"/>
  <c r="M186" i="21"/>
  <c r="F187" i="21"/>
  <c r="S187" i="21"/>
  <c r="K188" i="21"/>
  <c r="C189" i="21"/>
  <c r="P189" i="21"/>
  <c r="H190" i="21"/>
  <c r="U190" i="21"/>
  <c r="M191" i="21"/>
  <c r="E192" i="21"/>
  <c r="J192" i="21" s="1"/>
  <c r="R192" i="21"/>
  <c r="V193" i="21"/>
  <c r="M194" i="21"/>
  <c r="D195" i="21"/>
  <c r="P195" i="21"/>
  <c r="G196" i="21"/>
  <c r="S196" i="21"/>
  <c r="V197" i="21"/>
  <c r="M198" i="21"/>
  <c r="D199" i="21"/>
  <c r="B167" i="25" s="1"/>
  <c r="P199" i="21"/>
  <c r="G200" i="21"/>
  <c r="S200" i="21"/>
  <c r="V201" i="21"/>
  <c r="M202" i="21"/>
  <c r="D203" i="21"/>
  <c r="P203" i="21"/>
  <c r="G204" i="21"/>
  <c r="S204" i="21"/>
  <c r="V205" i="21"/>
  <c r="M206" i="21"/>
  <c r="D207" i="21"/>
  <c r="B175" i="25" s="1"/>
  <c r="P207" i="21"/>
  <c r="G208" i="21"/>
  <c r="S208" i="21"/>
  <c r="V209" i="21"/>
  <c r="M210" i="21"/>
  <c r="D211" i="21"/>
  <c r="P211" i="21"/>
  <c r="G212" i="21"/>
  <c r="S212" i="21"/>
  <c r="V213" i="21"/>
  <c r="M214" i="21"/>
  <c r="D215" i="21"/>
  <c r="P215" i="21"/>
  <c r="G216" i="21"/>
  <c r="S216" i="21"/>
  <c r="V217" i="21"/>
  <c r="M218" i="21"/>
  <c r="D219" i="21"/>
  <c r="P219" i="21"/>
  <c r="G220" i="21"/>
  <c r="S220" i="21"/>
  <c r="V221" i="21"/>
  <c r="M222" i="21"/>
  <c r="D223" i="21"/>
  <c r="P223" i="21"/>
  <c r="G224" i="21"/>
  <c r="S224" i="21"/>
  <c r="F134" i="21"/>
  <c r="D142" i="21"/>
  <c r="B234" i="25" s="1"/>
  <c r="G156" i="21"/>
  <c r="D163" i="21"/>
  <c r="V169" i="21"/>
  <c r="B175" i="21"/>
  <c r="N176" i="21"/>
  <c r="U177" i="21"/>
  <c r="C179" i="21"/>
  <c r="B180" i="21"/>
  <c r="P180" i="21"/>
  <c r="I181" i="21"/>
  <c r="C182" i="21"/>
  <c r="Q182" i="21"/>
  <c r="K183" i="21"/>
  <c r="D184" i="21"/>
  <c r="B411" i="25" s="1"/>
  <c r="Q184" i="21"/>
  <c r="I185" i="21"/>
  <c r="V185" i="21"/>
  <c r="O186" i="21"/>
  <c r="G187" i="21"/>
  <c r="T187" i="21"/>
  <c r="D189" i="21"/>
  <c r="Q189" i="21"/>
  <c r="I190" i="21"/>
  <c r="V190" i="21"/>
  <c r="N191" i="21"/>
  <c r="F192" i="21"/>
  <c r="S192" i="21"/>
  <c r="K193" i="21"/>
  <c r="B194" i="21"/>
  <c r="N194" i="21"/>
  <c r="E195" i="21"/>
  <c r="Q195" i="21"/>
  <c r="H196" i="21"/>
  <c r="T196" i="21"/>
  <c r="K197" i="21"/>
  <c r="B198" i="21"/>
  <c r="N198" i="21"/>
  <c r="E199" i="21"/>
  <c r="Q199" i="21"/>
  <c r="H200" i="21"/>
  <c r="T200" i="21"/>
  <c r="K201" i="21"/>
  <c r="B202" i="21"/>
  <c r="N202" i="21"/>
  <c r="E203" i="21"/>
  <c r="Q203" i="21"/>
  <c r="H204" i="21"/>
  <c r="T204" i="21"/>
  <c r="K205" i="21"/>
  <c r="B206" i="21"/>
  <c r="N206" i="21"/>
  <c r="E207" i="21"/>
  <c r="Q207" i="21"/>
  <c r="H208" i="21"/>
  <c r="T208" i="21"/>
  <c r="K209" i="21"/>
  <c r="B210" i="21"/>
  <c r="N210" i="21"/>
  <c r="E211" i="21"/>
  <c r="Q211" i="21"/>
  <c r="H212" i="21"/>
  <c r="T212" i="21"/>
  <c r="K213" i="21"/>
  <c r="B214" i="21"/>
  <c r="N214" i="21"/>
  <c r="E215" i="21"/>
  <c r="Q215" i="21"/>
  <c r="H216" i="21"/>
  <c r="T216" i="21"/>
  <c r="K217" i="21"/>
  <c r="B218" i="21"/>
  <c r="N218" i="21"/>
  <c r="E219" i="21"/>
  <c r="J219" i="21" s="1"/>
  <c r="Q219" i="21"/>
  <c r="H220" i="21"/>
  <c r="T220" i="21"/>
  <c r="K221" i="21"/>
  <c r="B222" i="21"/>
  <c r="N222" i="21"/>
  <c r="E223" i="21"/>
  <c r="Q223" i="21"/>
  <c r="H224" i="21"/>
  <c r="T224" i="21"/>
  <c r="K225" i="21"/>
  <c r="B226" i="21"/>
  <c r="B135" i="21"/>
  <c r="Q142" i="21"/>
  <c r="V149" i="21"/>
  <c r="S156" i="21"/>
  <c r="P163" i="21"/>
  <c r="M170" i="21"/>
  <c r="C175" i="21"/>
  <c r="Q176" i="21"/>
  <c r="V177" i="21"/>
  <c r="D179" i="21"/>
  <c r="C180" i="21"/>
  <c r="Q180" i="21"/>
  <c r="D182" i="21"/>
  <c r="S182" i="21"/>
  <c r="E184" i="21"/>
  <c r="J184" i="21" s="1"/>
  <c r="R184" i="21"/>
  <c r="C186" i="21"/>
  <c r="P186" i="21"/>
  <c r="H187" i="21"/>
  <c r="U187" i="21"/>
  <c r="M188" i="21"/>
  <c r="E189" i="21"/>
  <c r="R189" i="21"/>
  <c r="B191" i="21"/>
  <c r="O191" i="21"/>
  <c r="G192" i="21"/>
  <c r="U192" i="21"/>
  <c r="C194" i="21"/>
  <c r="O194" i="21"/>
  <c r="F195" i="21"/>
  <c r="R195" i="21"/>
  <c r="I196" i="21"/>
  <c r="U196" i="21"/>
  <c r="C198" i="21"/>
  <c r="O198" i="21"/>
  <c r="F199" i="21"/>
  <c r="R199" i="21"/>
  <c r="I200" i="21"/>
  <c r="U200" i="21"/>
  <c r="C202" i="21"/>
  <c r="O202" i="21"/>
  <c r="F203" i="21"/>
  <c r="R203" i="21"/>
  <c r="I204" i="21"/>
  <c r="U204" i="21"/>
  <c r="C206" i="21"/>
  <c r="O206" i="21"/>
  <c r="F207" i="21"/>
  <c r="R207" i="21"/>
  <c r="I208" i="21"/>
  <c r="U208" i="21"/>
  <c r="C210" i="21"/>
  <c r="O210" i="21"/>
  <c r="F211" i="21"/>
  <c r="R211" i="21"/>
  <c r="I212" i="21"/>
  <c r="U212" i="21"/>
  <c r="C214" i="21"/>
  <c r="O214" i="21"/>
  <c r="F215" i="21"/>
  <c r="R215" i="21"/>
  <c r="I216" i="21"/>
  <c r="U216" i="21"/>
  <c r="C218" i="21"/>
  <c r="O218" i="21"/>
  <c r="F219" i="21"/>
  <c r="R219" i="21"/>
  <c r="I220" i="21"/>
  <c r="U220" i="21"/>
  <c r="C222" i="21"/>
  <c r="O222" i="21"/>
  <c r="Q135" i="21"/>
  <c r="I143" i="21"/>
  <c r="M150" i="21"/>
  <c r="G164" i="21"/>
  <c r="D171" i="21"/>
  <c r="D175" i="21"/>
  <c r="R176" i="21"/>
  <c r="E178" i="21"/>
  <c r="H179" i="21"/>
  <c r="D180" i="21"/>
  <c r="R180" i="21"/>
  <c r="E182" i="21"/>
  <c r="T182" i="21"/>
  <c r="M183" i="21"/>
  <c r="F184" i="21"/>
  <c r="S184" i="21"/>
  <c r="D186" i="21"/>
  <c r="B413" i="25" s="1"/>
  <c r="Q186" i="21"/>
  <c r="I187" i="21"/>
  <c r="V187" i="21"/>
  <c r="N188" i="21"/>
  <c r="F189" i="21"/>
  <c r="S189" i="21"/>
  <c r="K190" i="21"/>
  <c r="C191" i="21"/>
  <c r="P191" i="21"/>
  <c r="I192" i="21"/>
  <c r="V192" i="21"/>
  <c r="M193" i="21"/>
  <c r="D194" i="21"/>
  <c r="P194" i="21"/>
  <c r="G195" i="21"/>
  <c r="S195" i="21"/>
  <c r="V196" i="21"/>
  <c r="M197" i="21"/>
  <c r="D198" i="21"/>
  <c r="P198" i="21"/>
  <c r="G199" i="21"/>
  <c r="S199" i="21"/>
  <c r="V200" i="21"/>
  <c r="M201" i="21"/>
  <c r="D202" i="21"/>
  <c r="P202" i="21"/>
  <c r="G203" i="21"/>
  <c r="S203" i="21"/>
  <c r="V204" i="21"/>
  <c r="M205" i="21"/>
  <c r="D206" i="21"/>
  <c r="P206" i="21"/>
  <c r="G207" i="21"/>
  <c r="S207" i="21"/>
  <c r="V208" i="21"/>
  <c r="M209" i="21"/>
  <c r="D210" i="21"/>
  <c r="P210" i="21"/>
  <c r="G211" i="21"/>
  <c r="S211" i="21"/>
  <c r="V212" i="21"/>
  <c r="M213" i="21"/>
  <c r="D214" i="21"/>
  <c r="P214" i="21"/>
  <c r="G215" i="21"/>
  <c r="S215" i="21"/>
  <c r="V216" i="21"/>
  <c r="M217" i="21"/>
  <c r="D218" i="21"/>
  <c r="P218" i="21"/>
  <c r="G219" i="21"/>
  <c r="S219" i="21"/>
  <c r="V220" i="21"/>
  <c r="M221" i="21"/>
  <c r="D222" i="21"/>
  <c r="B190" i="25" s="1"/>
  <c r="P222" i="21"/>
  <c r="G223" i="21"/>
  <c r="S223" i="21"/>
  <c r="M181" i="21"/>
  <c r="G189" i="21"/>
  <c r="K196" i="21"/>
  <c r="H203" i="21"/>
  <c r="E210" i="21"/>
  <c r="B217" i="21"/>
  <c r="C223" i="21"/>
  <c r="O224" i="21"/>
  <c r="U225" i="21"/>
  <c r="P226" i="21"/>
  <c r="B228" i="21"/>
  <c r="O228" i="21"/>
  <c r="G229" i="21"/>
  <c r="T229" i="21"/>
  <c r="D231" i="21"/>
  <c r="Q231" i="21"/>
  <c r="I232" i="21"/>
  <c r="V232" i="21"/>
  <c r="N233" i="21"/>
  <c r="G234" i="21"/>
  <c r="T234" i="21"/>
  <c r="D236" i="21"/>
  <c r="Q236" i="21"/>
  <c r="I237" i="21"/>
  <c r="V237" i="21"/>
  <c r="N238" i="21"/>
  <c r="F239" i="21"/>
  <c r="S239" i="21"/>
  <c r="K240" i="21"/>
  <c r="D241" i="21"/>
  <c r="Q241" i="21"/>
  <c r="I242" i="21"/>
  <c r="V242" i="21"/>
  <c r="N243" i="21"/>
  <c r="F244" i="21"/>
  <c r="S244" i="21"/>
  <c r="K245" i="21"/>
  <c r="B246" i="21"/>
  <c r="N246" i="21"/>
  <c r="E247" i="21"/>
  <c r="Q247" i="21"/>
  <c r="H248" i="21"/>
  <c r="T248" i="21"/>
  <c r="K249" i="21"/>
  <c r="B250" i="21"/>
  <c r="N250" i="21"/>
  <c r="E251" i="21"/>
  <c r="Q251" i="21"/>
  <c r="H252" i="21"/>
  <c r="T252" i="21"/>
  <c r="K253" i="21"/>
  <c r="B254" i="21"/>
  <c r="N254" i="21"/>
  <c r="E255" i="21"/>
  <c r="Q255" i="21"/>
  <c r="H256" i="21"/>
  <c r="T256" i="21"/>
  <c r="K257" i="21"/>
  <c r="B258" i="21"/>
  <c r="N258" i="21"/>
  <c r="E259" i="21"/>
  <c r="Q259" i="21"/>
  <c r="H260" i="21"/>
  <c r="T260" i="21"/>
  <c r="K261" i="21"/>
  <c r="B262" i="21"/>
  <c r="N262" i="21"/>
  <c r="V143" i="21"/>
  <c r="G182" i="21"/>
  <c r="T189" i="21"/>
  <c r="B197" i="21"/>
  <c r="T203" i="21"/>
  <c r="Q210" i="21"/>
  <c r="N217" i="21"/>
  <c r="F223" i="21"/>
  <c r="R224" i="21"/>
  <c r="V225" i="21"/>
  <c r="Q226" i="21"/>
  <c r="K227" i="21"/>
  <c r="C228" i="21"/>
  <c r="P228" i="21"/>
  <c r="H229" i="21"/>
  <c r="U229" i="21"/>
  <c r="M230" i="21"/>
  <c r="E231" i="21"/>
  <c r="R231" i="21"/>
  <c r="B233" i="21"/>
  <c r="P233" i="21"/>
  <c r="H234" i="21"/>
  <c r="U234" i="21"/>
  <c r="M235" i="21"/>
  <c r="E236" i="21"/>
  <c r="R236" i="21"/>
  <c r="B238" i="21"/>
  <c r="O238" i="21"/>
  <c r="G239" i="21"/>
  <c r="T239" i="21"/>
  <c r="M240" i="21"/>
  <c r="E241" i="21"/>
  <c r="J241" i="21" s="1"/>
  <c r="R241" i="21"/>
  <c r="B243" i="21"/>
  <c r="O243" i="21"/>
  <c r="G244" i="21"/>
  <c r="T244" i="21"/>
  <c r="C246" i="21"/>
  <c r="O246" i="21"/>
  <c r="F247" i="21"/>
  <c r="R247" i="21"/>
  <c r="I248" i="21"/>
  <c r="U248" i="21"/>
  <c r="C250" i="21"/>
  <c r="O250" i="21"/>
  <c r="F251" i="21"/>
  <c r="R251" i="21"/>
  <c r="I252" i="21"/>
  <c r="U252" i="21"/>
  <c r="C254" i="21"/>
  <c r="O254" i="21"/>
  <c r="F255" i="21"/>
  <c r="R255" i="21"/>
  <c r="I256" i="21"/>
  <c r="U256" i="21"/>
  <c r="C258" i="21"/>
  <c r="O258" i="21"/>
  <c r="F259" i="21"/>
  <c r="R259" i="21"/>
  <c r="I260" i="21"/>
  <c r="U260" i="21"/>
  <c r="C262" i="21"/>
  <c r="O262" i="21"/>
  <c r="F263" i="21"/>
  <c r="R263" i="21"/>
  <c r="I264" i="21"/>
  <c r="U264" i="21"/>
  <c r="C266" i="21"/>
  <c r="O266" i="21"/>
  <c r="F267" i="21"/>
  <c r="R267" i="21"/>
  <c r="I268" i="21"/>
  <c r="U268" i="21"/>
  <c r="C270" i="21"/>
  <c r="O270" i="21"/>
  <c r="F271" i="21"/>
  <c r="R271" i="21"/>
  <c r="I272" i="21"/>
  <c r="U272" i="21"/>
  <c r="D151" i="21"/>
  <c r="U182" i="21"/>
  <c r="N197" i="21"/>
  <c r="K204" i="21"/>
  <c r="H211" i="21"/>
  <c r="E218" i="21"/>
  <c r="H223" i="21"/>
  <c r="U224" i="21"/>
  <c r="C226" i="21"/>
  <c r="T226" i="21"/>
  <c r="D228" i="21"/>
  <c r="Q228" i="21"/>
  <c r="I229" i="21"/>
  <c r="V229" i="21"/>
  <c r="N230" i="21"/>
  <c r="F231" i="21"/>
  <c r="S231" i="21"/>
  <c r="K232" i="21"/>
  <c r="D233" i="21"/>
  <c r="Q233" i="21"/>
  <c r="I234" i="21"/>
  <c r="V234" i="21"/>
  <c r="N235" i="21"/>
  <c r="F236" i="21"/>
  <c r="S236" i="21"/>
  <c r="K237" i="21"/>
  <c r="C238" i="21"/>
  <c r="P238" i="21"/>
  <c r="H239" i="21"/>
  <c r="V239" i="21"/>
  <c r="N240" i="21"/>
  <c r="F241" i="21"/>
  <c r="S241" i="21"/>
  <c r="K242" i="21"/>
  <c r="C243" i="21"/>
  <c r="P243" i="21"/>
  <c r="H244" i="21"/>
  <c r="U244" i="21"/>
  <c r="M245" i="21"/>
  <c r="D246" i="21"/>
  <c r="P246" i="21"/>
  <c r="G247" i="21"/>
  <c r="S247" i="21"/>
  <c r="V248" i="21"/>
  <c r="M249" i="21"/>
  <c r="D250" i="21"/>
  <c r="P250" i="21"/>
  <c r="G251" i="21"/>
  <c r="S251" i="21"/>
  <c r="V252" i="21"/>
  <c r="M253" i="21"/>
  <c r="D254" i="21"/>
  <c r="P254" i="21"/>
  <c r="G255" i="21"/>
  <c r="S255" i="21"/>
  <c r="V256" i="21"/>
  <c r="M257" i="21"/>
  <c r="D258" i="21"/>
  <c r="P258" i="21"/>
  <c r="G259" i="21"/>
  <c r="S259" i="21"/>
  <c r="V260" i="21"/>
  <c r="M261" i="21"/>
  <c r="D262" i="21"/>
  <c r="P262" i="21"/>
  <c r="G263" i="21"/>
  <c r="S263" i="21"/>
  <c r="V264" i="21"/>
  <c r="M265" i="21"/>
  <c r="D266" i="21"/>
  <c r="P266" i="21"/>
  <c r="G267" i="21"/>
  <c r="S267" i="21"/>
  <c r="V268" i="21"/>
  <c r="M269" i="21"/>
  <c r="D270" i="21"/>
  <c r="B446" i="25" s="1"/>
  <c r="P270" i="21"/>
  <c r="G271" i="21"/>
  <c r="S271" i="21"/>
  <c r="V272" i="21"/>
  <c r="M273" i="21"/>
  <c r="V157" i="21"/>
  <c r="N183" i="21"/>
  <c r="D191" i="21"/>
  <c r="E198" i="21"/>
  <c r="B205" i="21"/>
  <c r="T211" i="21"/>
  <c r="Q218" i="21"/>
  <c r="V224" i="21"/>
  <c r="D226" i="21"/>
  <c r="B194" i="25" s="1"/>
  <c r="U226" i="21"/>
  <c r="M227" i="21"/>
  <c r="E228" i="21"/>
  <c r="J228" i="21" s="1"/>
  <c r="R228" i="21"/>
  <c r="B230" i="21"/>
  <c r="O230" i="21"/>
  <c r="G231" i="21"/>
  <c r="T231" i="21"/>
  <c r="M232" i="21"/>
  <c r="E233" i="21"/>
  <c r="R233" i="21"/>
  <c r="B235" i="21"/>
  <c r="O235" i="21"/>
  <c r="G236" i="21"/>
  <c r="T236" i="21"/>
  <c r="D238" i="21"/>
  <c r="Q238" i="21"/>
  <c r="B240" i="21"/>
  <c r="O240" i="21"/>
  <c r="G241" i="21"/>
  <c r="T241" i="21"/>
  <c r="D243" i="21"/>
  <c r="B293" i="25" s="1"/>
  <c r="Q243" i="21"/>
  <c r="I244" i="21"/>
  <c r="V244" i="21"/>
  <c r="N245" i="21"/>
  <c r="E246" i="21"/>
  <c r="Q246" i="21"/>
  <c r="H247" i="21"/>
  <c r="T247" i="21"/>
  <c r="K248" i="21"/>
  <c r="B249" i="21"/>
  <c r="N249" i="21"/>
  <c r="E250" i="21"/>
  <c r="Q250" i="21"/>
  <c r="H251" i="21"/>
  <c r="T251" i="21"/>
  <c r="K252" i="21"/>
  <c r="B253" i="21"/>
  <c r="N253" i="21"/>
  <c r="E254" i="21"/>
  <c r="Q254" i="21"/>
  <c r="H255" i="21"/>
  <c r="T255" i="21"/>
  <c r="K256" i="21"/>
  <c r="B257" i="21"/>
  <c r="N257" i="21"/>
  <c r="E258" i="21"/>
  <c r="Q258" i="21"/>
  <c r="H259" i="21"/>
  <c r="T259" i="21"/>
  <c r="K260" i="21"/>
  <c r="B261" i="21"/>
  <c r="N261" i="21"/>
  <c r="E262" i="21"/>
  <c r="J262" i="21" s="1"/>
  <c r="Q262" i="21"/>
  <c r="H263" i="21"/>
  <c r="T263" i="21"/>
  <c r="K264" i="21"/>
  <c r="B265" i="21"/>
  <c r="N265" i="21"/>
  <c r="E266" i="21"/>
  <c r="Q266" i="21"/>
  <c r="H267" i="21"/>
  <c r="T267" i="21"/>
  <c r="K268" i="21"/>
  <c r="S164" i="21"/>
  <c r="G184" i="21"/>
  <c r="R191" i="21"/>
  <c r="Q198" i="21"/>
  <c r="N205" i="21"/>
  <c r="K212" i="21"/>
  <c r="H219" i="21"/>
  <c r="O223" i="21"/>
  <c r="B225" i="21"/>
  <c r="E226" i="21"/>
  <c r="V226" i="21"/>
  <c r="N227" i="21"/>
  <c r="F228" i="21"/>
  <c r="S228" i="21"/>
  <c r="K229" i="21"/>
  <c r="C230" i="21"/>
  <c r="P230" i="21"/>
  <c r="H231" i="21"/>
  <c r="V231" i="21"/>
  <c r="N232" i="21"/>
  <c r="F233" i="21"/>
  <c r="S233" i="21"/>
  <c r="K234" i="21"/>
  <c r="C235" i="21"/>
  <c r="P235" i="21"/>
  <c r="H236" i="21"/>
  <c r="U236" i="21"/>
  <c r="M237" i="21"/>
  <c r="E238" i="21"/>
  <c r="S238" i="21"/>
  <c r="K239" i="21"/>
  <c r="C240" i="21"/>
  <c r="P240" i="21"/>
  <c r="H241" i="21"/>
  <c r="U241" i="21"/>
  <c r="M242" i="21"/>
  <c r="E243" i="21"/>
  <c r="J243" i="21" s="1"/>
  <c r="R243" i="21"/>
  <c r="B245" i="21"/>
  <c r="O245" i="21"/>
  <c r="F246" i="21"/>
  <c r="R246" i="21"/>
  <c r="I247" i="21"/>
  <c r="U247" i="21"/>
  <c r="C249" i="21"/>
  <c r="O249" i="21"/>
  <c r="F250" i="21"/>
  <c r="R250" i="21"/>
  <c r="I251" i="21"/>
  <c r="U251" i="21"/>
  <c r="C253" i="21"/>
  <c r="O253" i="21"/>
  <c r="F254" i="21"/>
  <c r="R254" i="21"/>
  <c r="I255" i="21"/>
  <c r="U255" i="21"/>
  <c r="C257" i="21"/>
  <c r="O257" i="21"/>
  <c r="F258" i="21"/>
  <c r="R258" i="21"/>
  <c r="I259" i="21"/>
  <c r="U259" i="21"/>
  <c r="C261" i="21"/>
  <c r="O261" i="21"/>
  <c r="F262" i="21"/>
  <c r="R262" i="21"/>
  <c r="I263" i="21"/>
  <c r="U263" i="21"/>
  <c r="C265" i="21"/>
  <c r="O265" i="21"/>
  <c r="F266" i="21"/>
  <c r="R266" i="21"/>
  <c r="P171" i="21"/>
  <c r="U184" i="21"/>
  <c r="H199" i="21"/>
  <c r="E206" i="21"/>
  <c r="B213" i="21"/>
  <c r="T219" i="21"/>
  <c r="R223" i="21"/>
  <c r="F225" i="21"/>
  <c r="H226" i="21"/>
  <c r="B227" i="21"/>
  <c r="O227" i="21"/>
  <c r="G228" i="21"/>
  <c r="T228" i="21"/>
  <c r="D230" i="21"/>
  <c r="Q230" i="21"/>
  <c r="B232" i="21"/>
  <c r="O232" i="21"/>
  <c r="G233" i="21"/>
  <c r="T233" i="21"/>
  <c r="D235" i="21"/>
  <c r="Q235" i="21"/>
  <c r="I236" i="21"/>
  <c r="V236" i="21"/>
  <c r="N237" i="21"/>
  <c r="G238" i="21"/>
  <c r="T238" i="21"/>
  <c r="D240" i="21"/>
  <c r="B290" i="25" s="1"/>
  <c r="Q240" i="21"/>
  <c r="I241" i="21"/>
  <c r="V241" i="21"/>
  <c r="N242" i="21"/>
  <c r="F243" i="21"/>
  <c r="S243" i="21"/>
  <c r="K244" i="21"/>
  <c r="D245" i="21"/>
  <c r="P245" i="21"/>
  <c r="G246" i="21"/>
  <c r="S246" i="21"/>
  <c r="V247" i="21"/>
  <c r="M248" i="21"/>
  <c r="D249" i="21"/>
  <c r="P249" i="21"/>
  <c r="G250" i="21"/>
  <c r="S250" i="21"/>
  <c r="V251" i="21"/>
  <c r="M252" i="21"/>
  <c r="D253" i="21"/>
  <c r="P253" i="21"/>
  <c r="G254" i="21"/>
  <c r="S254" i="21"/>
  <c r="V255" i="21"/>
  <c r="M256" i="21"/>
  <c r="D257" i="21"/>
  <c r="P257" i="21"/>
  <c r="G258" i="21"/>
  <c r="S258" i="21"/>
  <c r="V259" i="21"/>
  <c r="M260" i="21"/>
  <c r="D261" i="21"/>
  <c r="P261" i="21"/>
  <c r="G262" i="21"/>
  <c r="S262" i="21"/>
  <c r="V263" i="21"/>
  <c r="M264" i="21"/>
  <c r="D265" i="21"/>
  <c r="P265" i="21"/>
  <c r="K175" i="21"/>
  <c r="M185" i="21"/>
  <c r="B193" i="21"/>
  <c r="T199" i="21"/>
  <c r="Q206" i="21"/>
  <c r="N213" i="21"/>
  <c r="K220" i="21"/>
  <c r="T223" i="21"/>
  <c r="I225" i="21"/>
  <c r="I226" i="21"/>
  <c r="C227" i="21"/>
  <c r="P227" i="21"/>
  <c r="H228" i="21"/>
  <c r="U228" i="21"/>
  <c r="M229" i="21"/>
  <c r="E230" i="21"/>
  <c r="S230" i="21"/>
  <c r="K231" i="21"/>
  <c r="C232" i="21"/>
  <c r="P232" i="21"/>
  <c r="H233" i="21"/>
  <c r="U233" i="21"/>
  <c r="M234" i="21"/>
  <c r="E235" i="21"/>
  <c r="R235" i="21"/>
  <c r="B237" i="21"/>
  <c r="P237" i="21"/>
  <c r="H238" i="21"/>
  <c r="U238" i="21"/>
  <c r="M239" i="21"/>
  <c r="E240" i="21"/>
  <c r="R240" i="21"/>
  <c r="B242" i="21"/>
  <c r="O242" i="21"/>
  <c r="G243" i="21"/>
  <c r="T243" i="21"/>
  <c r="M244" i="21"/>
  <c r="E245" i="21"/>
  <c r="Q245" i="21"/>
  <c r="H246" i="21"/>
  <c r="T246" i="21"/>
  <c r="K247" i="21"/>
  <c r="B248" i="21"/>
  <c r="N248" i="21"/>
  <c r="E249" i="21"/>
  <c r="Q249" i="21"/>
  <c r="H250" i="21"/>
  <c r="T250" i="21"/>
  <c r="K251" i="21"/>
  <c r="B252" i="21"/>
  <c r="N252" i="21"/>
  <c r="E253" i="21"/>
  <c r="Q253" i="21"/>
  <c r="H254" i="21"/>
  <c r="T254" i="21"/>
  <c r="K255" i="21"/>
  <c r="B256" i="21"/>
  <c r="N256" i="21"/>
  <c r="E257" i="21"/>
  <c r="Q257" i="21"/>
  <c r="H258" i="21"/>
  <c r="T258" i="21"/>
  <c r="K259" i="21"/>
  <c r="B260" i="21"/>
  <c r="N260" i="21"/>
  <c r="E261" i="21"/>
  <c r="Q261" i="21"/>
  <c r="H262" i="21"/>
  <c r="T262" i="21"/>
  <c r="K263" i="21"/>
  <c r="B264" i="21"/>
  <c r="N264" i="21"/>
  <c r="E265" i="21"/>
  <c r="J265" i="21" s="1"/>
  <c r="Q265" i="21"/>
  <c r="H266" i="21"/>
  <c r="T266" i="21"/>
  <c r="K267" i="21"/>
  <c r="B268" i="21"/>
  <c r="N268" i="21"/>
  <c r="E269" i="21"/>
  <c r="Q269" i="21"/>
  <c r="H270" i="21"/>
  <c r="T270" i="21"/>
  <c r="S176" i="21"/>
  <c r="E186" i="21"/>
  <c r="J186" i="21" s="1"/>
  <c r="N193" i="21"/>
  <c r="K200" i="21"/>
  <c r="H207" i="21"/>
  <c r="E214" i="21"/>
  <c r="B221" i="21"/>
  <c r="C224" i="21"/>
  <c r="K226" i="21"/>
  <c r="D227" i="21"/>
  <c r="Q227" i="21"/>
  <c r="I228" i="21"/>
  <c r="V228" i="21"/>
  <c r="N229" i="21"/>
  <c r="G230" i="21"/>
  <c r="T230" i="21"/>
  <c r="D232" i="21"/>
  <c r="Q232" i="21"/>
  <c r="I233" i="21"/>
  <c r="V233" i="21"/>
  <c r="N234" i="21"/>
  <c r="F235" i="21"/>
  <c r="S235" i="21"/>
  <c r="K236" i="21"/>
  <c r="D237" i="21"/>
  <c r="Q237" i="21"/>
  <c r="I238" i="21"/>
  <c r="V238" i="21"/>
  <c r="N239" i="21"/>
  <c r="F240" i="21"/>
  <c r="S240" i="21"/>
  <c r="K241" i="21"/>
  <c r="C242" i="21"/>
  <c r="P242" i="21"/>
  <c r="H243" i="21"/>
  <c r="V243" i="21"/>
  <c r="N244" i="21"/>
  <c r="F245" i="21"/>
  <c r="R245" i="21"/>
  <c r="I246" i="21"/>
  <c r="U246" i="21"/>
  <c r="C248" i="21"/>
  <c r="O248" i="21"/>
  <c r="F249" i="21"/>
  <c r="R249" i="21"/>
  <c r="I250" i="21"/>
  <c r="U250" i="21"/>
  <c r="C252" i="21"/>
  <c r="O252" i="21"/>
  <c r="F253" i="21"/>
  <c r="R253" i="21"/>
  <c r="I254" i="21"/>
  <c r="U254" i="21"/>
  <c r="C256" i="21"/>
  <c r="O256" i="21"/>
  <c r="F257" i="21"/>
  <c r="R257" i="21"/>
  <c r="I258" i="21"/>
  <c r="U258" i="21"/>
  <c r="C260" i="21"/>
  <c r="O260" i="21"/>
  <c r="F261" i="21"/>
  <c r="R261" i="21"/>
  <c r="I262" i="21"/>
  <c r="U262" i="21"/>
  <c r="C264" i="21"/>
  <c r="O264" i="21"/>
  <c r="F265" i="21"/>
  <c r="R265" i="21"/>
  <c r="I266" i="21"/>
  <c r="U266" i="21"/>
  <c r="G178" i="21"/>
  <c r="R186" i="21"/>
  <c r="E194" i="21"/>
  <c r="B201" i="21"/>
  <c r="T207" i="21"/>
  <c r="Q214" i="21"/>
  <c r="N221" i="21"/>
  <c r="F224" i="21"/>
  <c r="M225" i="21"/>
  <c r="E227" i="21"/>
  <c r="R227" i="21"/>
  <c r="B229" i="21"/>
  <c r="P229" i="21"/>
  <c r="H230" i="21"/>
  <c r="U230" i="21"/>
  <c r="M231" i="21"/>
  <c r="E232" i="21"/>
  <c r="J232" i="21" s="1"/>
  <c r="R232" i="21"/>
  <c r="B234" i="21"/>
  <c r="O234" i="21"/>
  <c r="G235" i="21"/>
  <c r="T235" i="21"/>
  <c r="M236" i="21"/>
  <c r="E237" i="21"/>
  <c r="R237" i="21"/>
  <c r="B239" i="21"/>
  <c r="O239" i="21"/>
  <c r="G240" i="21"/>
  <c r="T240" i="21"/>
  <c r="D242" i="21"/>
  <c r="Q242" i="21"/>
  <c r="B244" i="21"/>
  <c r="O244" i="21"/>
  <c r="G245" i="21"/>
  <c r="S245" i="21"/>
  <c r="V246" i="21"/>
  <c r="M247" i="21"/>
  <c r="D248" i="21"/>
  <c r="P248" i="21"/>
  <c r="G249" i="21"/>
  <c r="S249" i="21"/>
  <c r="V250" i="21"/>
  <c r="M251" i="21"/>
  <c r="D252" i="21"/>
  <c r="P252" i="21"/>
  <c r="G253" i="21"/>
  <c r="S253" i="21"/>
  <c r="V254" i="21"/>
  <c r="M255" i="21"/>
  <c r="D256" i="21"/>
  <c r="P256" i="21"/>
  <c r="G257" i="21"/>
  <c r="S257" i="21"/>
  <c r="V258" i="21"/>
  <c r="M259" i="21"/>
  <c r="D260" i="21"/>
  <c r="P260" i="21"/>
  <c r="G261" i="21"/>
  <c r="S261" i="21"/>
  <c r="V262" i="21"/>
  <c r="M263" i="21"/>
  <c r="D264" i="21"/>
  <c r="P264" i="21"/>
  <c r="G265" i="21"/>
  <c r="S265" i="21"/>
  <c r="V266" i="21"/>
  <c r="M267" i="21"/>
  <c r="D268" i="21"/>
  <c r="Q194" i="21"/>
  <c r="N201" i="21"/>
  <c r="K208" i="21"/>
  <c r="H215" i="21"/>
  <c r="E222" i="21"/>
  <c r="I224" i="21"/>
  <c r="N225" i="21"/>
  <c r="M226" i="21"/>
  <c r="F227" i="21"/>
  <c r="S227" i="21"/>
  <c r="K228" i="21"/>
  <c r="D229" i="21"/>
  <c r="Q229" i="21"/>
  <c r="I230" i="21"/>
  <c r="V230" i="21"/>
  <c r="N231" i="21"/>
  <c r="F232" i="21"/>
  <c r="S232" i="21"/>
  <c r="K233" i="21"/>
  <c r="C234" i="21"/>
  <c r="P234" i="21"/>
  <c r="H235" i="21"/>
  <c r="V235" i="21"/>
  <c r="N236" i="21"/>
  <c r="F237" i="21"/>
  <c r="S237" i="21"/>
  <c r="K238" i="21"/>
  <c r="C239" i="21"/>
  <c r="P239" i="21"/>
  <c r="H240" i="21"/>
  <c r="U240" i="21"/>
  <c r="M241" i="21"/>
  <c r="E242" i="21"/>
  <c r="J242" i="21" s="1"/>
  <c r="S242" i="21"/>
  <c r="K243" i="21"/>
  <c r="C244" i="21"/>
  <c r="P244" i="21"/>
  <c r="H245" i="21"/>
  <c r="T245" i="21"/>
  <c r="K246" i="21"/>
  <c r="B247" i="21"/>
  <c r="N247" i="21"/>
  <c r="E248" i="21"/>
  <c r="Q248" i="21"/>
  <c r="H249" i="21"/>
  <c r="T249" i="21"/>
  <c r="K250" i="21"/>
  <c r="B251" i="21"/>
  <c r="N251" i="21"/>
  <c r="E252" i="21"/>
  <c r="Q252" i="21"/>
  <c r="H253" i="21"/>
  <c r="T253" i="21"/>
  <c r="K254" i="21"/>
  <c r="B255" i="21"/>
  <c r="N255" i="21"/>
  <c r="E256" i="21"/>
  <c r="J256" i="21" s="1"/>
  <c r="Q256" i="21"/>
  <c r="H257" i="21"/>
  <c r="T257" i="21"/>
  <c r="K258" i="21"/>
  <c r="B259" i="21"/>
  <c r="N259" i="21"/>
  <c r="E260" i="21"/>
  <c r="Q260" i="21"/>
  <c r="H261" i="21"/>
  <c r="T261" i="21"/>
  <c r="E180" i="21"/>
  <c r="B188" i="21"/>
  <c r="H195" i="21"/>
  <c r="E202" i="21"/>
  <c r="B209" i="21"/>
  <c r="T215" i="21"/>
  <c r="R225" i="21"/>
  <c r="N226" i="21"/>
  <c r="G227" i="21"/>
  <c r="T227" i="21"/>
  <c r="M228" i="21"/>
  <c r="E229" i="21"/>
  <c r="J229" i="21" s="1"/>
  <c r="R229" i="21"/>
  <c r="B231" i="21"/>
  <c r="O231" i="21"/>
  <c r="G232" i="21"/>
  <c r="T232" i="21"/>
  <c r="D234" i="21"/>
  <c r="B488" i="25" s="1"/>
  <c r="Q234" i="21"/>
  <c r="B236" i="21"/>
  <c r="O236" i="21"/>
  <c r="G237" i="21"/>
  <c r="T237" i="21"/>
  <c r="D239" i="21"/>
  <c r="Q239" i="21"/>
  <c r="I240" i="21"/>
  <c r="V240" i="21"/>
  <c r="N241" i="21"/>
  <c r="G242" i="21"/>
  <c r="T242" i="21"/>
  <c r="D244" i="21"/>
  <c r="B294" i="25" s="1"/>
  <c r="Q244" i="21"/>
  <c r="I245" i="21"/>
  <c r="U245" i="21"/>
  <c r="C247" i="21"/>
  <c r="O247" i="21"/>
  <c r="F248" i="21"/>
  <c r="R248" i="21"/>
  <c r="I249" i="21"/>
  <c r="U249" i="21"/>
  <c r="C251" i="21"/>
  <c r="O251" i="21"/>
  <c r="F252" i="21"/>
  <c r="R252" i="21"/>
  <c r="I253" i="21"/>
  <c r="U253" i="21"/>
  <c r="C255" i="21"/>
  <c r="O255" i="21"/>
  <c r="F256" i="21"/>
  <c r="R256" i="21"/>
  <c r="I257" i="21"/>
  <c r="U257" i="21"/>
  <c r="C259" i="21"/>
  <c r="O259" i="21"/>
  <c r="F260" i="21"/>
  <c r="R260" i="21"/>
  <c r="I261" i="21"/>
  <c r="U261" i="21"/>
  <c r="S180" i="21"/>
  <c r="N228" i="21"/>
  <c r="C236" i="21"/>
  <c r="M243" i="21"/>
  <c r="M250" i="21"/>
  <c r="C263" i="21"/>
  <c r="R264" i="21"/>
  <c r="K266" i="21"/>
  <c r="O267" i="21"/>
  <c r="O268" i="21"/>
  <c r="I269" i="21"/>
  <c r="E270" i="21"/>
  <c r="J270" i="21" s="1"/>
  <c r="U270" i="21"/>
  <c r="N271" i="21"/>
  <c r="G272" i="21"/>
  <c r="B273" i="21"/>
  <c r="P273" i="21"/>
  <c r="G274" i="21"/>
  <c r="S274" i="21"/>
  <c r="V275" i="21"/>
  <c r="M276" i="21"/>
  <c r="D277" i="21"/>
  <c r="P277" i="21"/>
  <c r="G278" i="21"/>
  <c r="S278" i="21"/>
  <c r="V279" i="21"/>
  <c r="M280" i="21"/>
  <c r="D281" i="21"/>
  <c r="P281" i="21"/>
  <c r="G282" i="21"/>
  <c r="S282" i="21"/>
  <c r="V283" i="21"/>
  <c r="M284" i="21"/>
  <c r="D285" i="21"/>
  <c r="P285" i="21"/>
  <c r="G286" i="21"/>
  <c r="S286" i="21"/>
  <c r="V287" i="21"/>
  <c r="M288" i="21"/>
  <c r="D289" i="21"/>
  <c r="P289" i="21"/>
  <c r="G290" i="21"/>
  <c r="S290" i="21"/>
  <c r="V291" i="21"/>
  <c r="M292" i="21"/>
  <c r="D293" i="21"/>
  <c r="B198" i="25" s="1"/>
  <c r="P293" i="21"/>
  <c r="G294" i="21"/>
  <c r="S294" i="21"/>
  <c r="V295" i="21"/>
  <c r="M296" i="21"/>
  <c r="D297" i="21"/>
  <c r="P297" i="21"/>
  <c r="G298" i="21"/>
  <c r="S298" i="21"/>
  <c r="V299" i="21"/>
  <c r="M300" i="21"/>
  <c r="D301" i="21"/>
  <c r="P301" i="21"/>
  <c r="G302" i="21"/>
  <c r="S302" i="21"/>
  <c r="V303" i="21"/>
  <c r="M304" i="21"/>
  <c r="D305" i="21"/>
  <c r="P305" i="21"/>
  <c r="G306" i="21"/>
  <c r="S306" i="21"/>
  <c r="V307" i="21"/>
  <c r="M308" i="21"/>
  <c r="D309" i="21"/>
  <c r="P309" i="21"/>
  <c r="G310" i="21"/>
  <c r="S310" i="21"/>
  <c r="V311" i="21"/>
  <c r="M312" i="21"/>
  <c r="D313" i="21"/>
  <c r="P313" i="21"/>
  <c r="G314" i="21"/>
  <c r="S314" i="21"/>
  <c r="V315" i="21"/>
  <c r="M316" i="21"/>
  <c r="O188" i="21"/>
  <c r="F229" i="21"/>
  <c r="P236" i="21"/>
  <c r="E244" i="21"/>
  <c r="D251" i="21"/>
  <c r="V257" i="21"/>
  <c r="D263" i="21"/>
  <c r="S264" i="21"/>
  <c r="P267" i="21"/>
  <c r="P268" i="21"/>
  <c r="F270" i="21"/>
  <c r="V270" i="21"/>
  <c r="O271" i="21"/>
  <c r="H272" i="21"/>
  <c r="C273" i="21"/>
  <c r="Q273" i="21"/>
  <c r="H274" i="21"/>
  <c r="T274" i="21"/>
  <c r="K275" i="21"/>
  <c r="B276" i="21"/>
  <c r="N276" i="21"/>
  <c r="E277" i="21"/>
  <c r="Q277" i="21"/>
  <c r="H278" i="21"/>
  <c r="T278" i="21"/>
  <c r="K279" i="21"/>
  <c r="B280" i="21"/>
  <c r="N280" i="21"/>
  <c r="E281" i="21"/>
  <c r="J281" i="21" s="1"/>
  <c r="Q281" i="21"/>
  <c r="H282" i="21"/>
  <c r="T282" i="21"/>
  <c r="K283" i="21"/>
  <c r="B284" i="21"/>
  <c r="N284" i="21"/>
  <c r="E285" i="21"/>
  <c r="Q285" i="21"/>
  <c r="H286" i="21"/>
  <c r="T286" i="21"/>
  <c r="K287" i="21"/>
  <c r="B288" i="21"/>
  <c r="N288" i="21"/>
  <c r="E289" i="21"/>
  <c r="Q289" i="21"/>
  <c r="H290" i="21"/>
  <c r="T290" i="21"/>
  <c r="K291" i="21"/>
  <c r="B292" i="21"/>
  <c r="N292" i="21"/>
  <c r="E293" i="21"/>
  <c r="Q293" i="21"/>
  <c r="H294" i="21"/>
  <c r="T294" i="21"/>
  <c r="K295" i="21"/>
  <c r="B296" i="21"/>
  <c r="N296" i="21"/>
  <c r="E297" i="21"/>
  <c r="Q297" i="21"/>
  <c r="H298" i="21"/>
  <c r="T298" i="21"/>
  <c r="K299" i="21"/>
  <c r="B300" i="21"/>
  <c r="N300" i="21"/>
  <c r="E301" i="21"/>
  <c r="Q301" i="21"/>
  <c r="H302" i="21"/>
  <c r="T302" i="21"/>
  <c r="K303" i="21"/>
  <c r="B304" i="21"/>
  <c r="N304" i="21"/>
  <c r="E305" i="21"/>
  <c r="Q305" i="21"/>
  <c r="H306" i="21"/>
  <c r="T306" i="21"/>
  <c r="K307" i="21"/>
  <c r="B308" i="21"/>
  <c r="N308" i="21"/>
  <c r="E309" i="21"/>
  <c r="Q309" i="21"/>
  <c r="H310" i="21"/>
  <c r="T310" i="21"/>
  <c r="K311" i="21"/>
  <c r="B312" i="21"/>
  <c r="N312" i="21"/>
  <c r="E313" i="21"/>
  <c r="Q313" i="21"/>
  <c r="H314" i="21"/>
  <c r="T314" i="21"/>
  <c r="K315" i="21"/>
  <c r="B316" i="21"/>
  <c r="N316" i="21"/>
  <c r="E317" i="21"/>
  <c r="T195" i="21"/>
  <c r="S229" i="21"/>
  <c r="H237" i="21"/>
  <c r="R244" i="21"/>
  <c r="P251" i="21"/>
  <c r="M258" i="21"/>
  <c r="E263" i="21"/>
  <c r="J263" i="21" s="1"/>
  <c r="T264" i="21"/>
  <c r="M266" i="21"/>
  <c r="Q267" i="21"/>
  <c r="Q268" i="21"/>
  <c r="K269" i="21"/>
  <c r="G270" i="21"/>
  <c r="B271" i="21"/>
  <c r="P271" i="21"/>
  <c r="K272" i="21"/>
  <c r="D273" i="21"/>
  <c r="R273" i="21"/>
  <c r="I274" i="21"/>
  <c r="U274" i="21"/>
  <c r="C276" i="21"/>
  <c r="O276" i="21"/>
  <c r="F277" i="21"/>
  <c r="R277" i="21"/>
  <c r="I278" i="21"/>
  <c r="U278" i="21"/>
  <c r="C280" i="21"/>
  <c r="O280" i="21"/>
  <c r="F281" i="21"/>
  <c r="R281" i="21"/>
  <c r="I282" i="21"/>
  <c r="U282" i="21"/>
  <c r="C284" i="21"/>
  <c r="O284" i="21"/>
  <c r="F285" i="21"/>
  <c r="R285" i="21"/>
  <c r="I286" i="21"/>
  <c r="U286" i="21"/>
  <c r="C288" i="21"/>
  <c r="O288" i="21"/>
  <c r="F289" i="21"/>
  <c r="R289" i="21"/>
  <c r="I290" i="21"/>
  <c r="U290" i="21"/>
  <c r="C292" i="21"/>
  <c r="O292" i="21"/>
  <c r="F293" i="21"/>
  <c r="R293" i="21"/>
  <c r="I294" i="21"/>
  <c r="U294" i="21"/>
  <c r="C296" i="21"/>
  <c r="O296" i="21"/>
  <c r="F297" i="21"/>
  <c r="R297" i="21"/>
  <c r="I298" i="21"/>
  <c r="U298" i="21"/>
  <c r="C300" i="21"/>
  <c r="O300" i="21"/>
  <c r="F301" i="21"/>
  <c r="R301" i="21"/>
  <c r="I302" i="21"/>
  <c r="U302" i="21"/>
  <c r="C304" i="21"/>
  <c r="O304" i="21"/>
  <c r="F305" i="21"/>
  <c r="R305" i="21"/>
  <c r="I306" i="21"/>
  <c r="U306" i="21"/>
  <c r="C308" i="21"/>
  <c r="O308" i="21"/>
  <c r="F309" i="21"/>
  <c r="R309" i="21"/>
  <c r="I310" i="21"/>
  <c r="U310" i="21"/>
  <c r="C312" i="21"/>
  <c r="O312" i="21"/>
  <c r="F313" i="21"/>
  <c r="R313" i="21"/>
  <c r="I314" i="21"/>
  <c r="U314" i="21"/>
  <c r="C316" i="21"/>
  <c r="O316" i="21"/>
  <c r="Q202" i="21"/>
  <c r="K230" i="21"/>
  <c r="U237" i="21"/>
  <c r="G252" i="21"/>
  <c r="D259" i="21"/>
  <c r="N263" i="21"/>
  <c r="H265" i="21"/>
  <c r="N266" i="21"/>
  <c r="U267" i="21"/>
  <c r="R268" i="21"/>
  <c r="N269" i="21"/>
  <c r="I270" i="21"/>
  <c r="C271" i="21"/>
  <c r="Q271" i="21"/>
  <c r="E273" i="21"/>
  <c r="S273" i="21"/>
  <c r="V274" i="21"/>
  <c r="M275" i="21"/>
  <c r="D276" i="21"/>
  <c r="P276" i="21"/>
  <c r="G277" i="21"/>
  <c r="S277" i="21"/>
  <c r="V278" i="21"/>
  <c r="M279" i="21"/>
  <c r="D280" i="21"/>
  <c r="P280" i="21"/>
  <c r="G281" i="21"/>
  <c r="S281" i="21"/>
  <c r="V282" i="21"/>
  <c r="M283" i="21"/>
  <c r="D284" i="21"/>
  <c r="B460" i="25" s="1"/>
  <c r="P284" i="21"/>
  <c r="G285" i="21"/>
  <c r="S285" i="21"/>
  <c r="V286" i="21"/>
  <c r="M287" i="21"/>
  <c r="D288" i="21"/>
  <c r="P288" i="21"/>
  <c r="G289" i="21"/>
  <c r="S289" i="21"/>
  <c r="V290" i="21"/>
  <c r="M291" i="21"/>
  <c r="D292" i="21"/>
  <c r="P292" i="21"/>
  <c r="G293" i="21"/>
  <c r="S293" i="21"/>
  <c r="V294" i="21"/>
  <c r="M295" i="21"/>
  <c r="D296" i="21"/>
  <c r="P296" i="21"/>
  <c r="G297" i="21"/>
  <c r="S297" i="21"/>
  <c r="V298" i="21"/>
  <c r="M299" i="21"/>
  <c r="D300" i="21"/>
  <c r="P300" i="21"/>
  <c r="G301" i="21"/>
  <c r="S301" i="21"/>
  <c r="V302" i="21"/>
  <c r="M303" i="21"/>
  <c r="D304" i="21"/>
  <c r="P304" i="21"/>
  <c r="G305" i="21"/>
  <c r="S305" i="21"/>
  <c r="V306" i="21"/>
  <c r="M307" i="21"/>
  <c r="D308" i="21"/>
  <c r="P308" i="21"/>
  <c r="G309" i="21"/>
  <c r="S309" i="21"/>
  <c r="V310" i="21"/>
  <c r="M311" i="21"/>
  <c r="D312" i="21"/>
  <c r="N209" i="21"/>
  <c r="C231" i="21"/>
  <c r="M238" i="21"/>
  <c r="V245" i="21"/>
  <c r="S252" i="21"/>
  <c r="P259" i="21"/>
  <c r="O263" i="21"/>
  <c r="I265" i="21"/>
  <c r="S266" i="21"/>
  <c r="V267" i="21"/>
  <c r="S268" i="21"/>
  <c r="O269" i="21"/>
  <c r="D271" i="21"/>
  <c r="T271" i="21"/>
  <c r="M272" i="21"/>
  <c r="F273" i="21"/>
  <c r="T273" i="21"/>
  <c r="K274" i="21"/>
  <c r="B275" i="21"/>
  <c r="N275" i="21"/>
  <c r="E276" i="21"/>
  <c r="Q276" i="21"/>
  <c r="H277" i="21"/>
  <c r="T277" i="21"/>
  <c r="K278" i="21"/>
  <c r="B279" i="21"/>
  <c r="N279" i="21"/>
  <c r="E280" i="21"/>
  <c r="Q280" i="21"/>
  <c r="H281" i="21"/>
  <c r="T281" i="21"/>
  <c r="K282" i="21"/>
  <c r="B283" i="21"/>
  <c r="N283" i="21"/>
  <c r="E284" i="21"/>
  <c r="Q284" i="21"/>
  <c r="H285" i="21"/>
  <c r="T285" i="21"/>
  <c r="K286" i="21"/>
  <c r="B287" i="21"/>
  <c r="N287" i="21"/>
  <c r="E288" i="21"/>
  <c r="Q288" i="21"/>
  <c r="H289" i="21"/>
  <c r="T289" i="21"/>
  <c r="K290" i="21"/>
  <c r="B291" i="21"/>
  <c r="N291" i="21"/>
  <c r="E292" i="21"/>
  <c r="Q292" i="21"/>
  <c r="H293" i="21"/>
  <c r="T293" i="21"/>
  <c r="K294" i="21"/>
  <c r="B295" i="21"/>
  <c r="N295" i="21"/>
  <c r="E296" i="21"/>
  <c r="Q296" i="21"/>
  <c r="H297" i="21"/>
  <c r="T297" i="21"/>
  <c r="K298" i="21"/>
  <c r="B299" i="21"/>
  <c r="N299" i="21"/>
  <c r="E300" i="21"/>
  <c r="Q300" i="21"/>
  <c r="H301" i="21"/>
  <c r="T301" i="21"/>
  <c r="K302" i="21"/>
  <c r="B303" i="21"/>
  <c r="N303" i="21"/>
  <c r="E304" i="21"/>
  <c r="J304" i="21" s="1"/>
  <c r="Q304" i="21"/>
  <c r="H305" i="21"/>
  <c r="T305" i="21"/>
  <c r="K306" i="21"/>
  <c r="B307" i="21"/>
  <c r="N307" i="21"/>
  <c r="E308" i="21"/>
  <c r="Q308" i="21"/>
  <c r="H309" i="21"/>
  <c r="T309" i="21"/>
  <c r="K310" i="21"/>
  <c r="B311" i="21"/>
  <c r="N311" i="21"/>
  <c r="E312" i="21"/>
  <c r="Q312" i="21"/>
  <c r="H313" i="21"/>
  <c r="T313" i="21"/>
  <c r="K314" i="21"/>
  <c r="K216" i="21"/>
  <c r="P231" i="21"/>
  <c r="E239" i="21"/>
  <c r="M246" i="21"/>
  <c r="G260" i="21"/>
  <c r="P263" i="21"/>
  <c r="B267" i="21"/>
  <c r="C268" i="21"/>
  <c r="T268" i="21"/>
  <c r="P269" i="21"/>
  <c r="K270" i="21"/>
  <c r="E271" i="21"/>
  <c r="U271" i="21"/>
  <c r="N272" i="21"/>
  <c r="G273" i="21"/>
  <c r="U273" i="21"/>
  <c r="C275" i="21"/>
  <c r="O275" i="21"/>
  <c r="F276" i="21"/>
  <c r="R276" i="21"/>
  <c r="I277" i="21"/>
  <c r="U277" i="21"/>
  <c r="C279" i="21"/>
  <c r="O279" i="21"/>
  <c r="F280" i="21"/>
  <c r="R280" i="21"/>
  <c r="I281" i="21"/>
  <c r="U281" i="21"/>
  <c r="C283" i="21"/>
  <c r="O283" i="21"/>
  <c r="F284" i="21"/>
  <c r="R284" i="21"/>
  <c r="I285" i="21"/>
  <c r="U285" i="21"/>
  <c r="C287" i="21"/>
  <c r="O287" i="21"/>
  <c r="F288" i="21"/>
  <c r="R288" i="21"/>
  <c r="I289" i="21"/>
  <c r="U289" i="21"/>
  <c r="C291" i="21"/>
  <c r="O291" i="21"/>
  <c r="F292" i="21"/>
  <c r="R292" i="21"/>
  <c r="I293" i="21"/>
  <c r="U293" i="21"/>
  <c r="C295" i="21"/>
  <c r="O295" i="21"/>
  <c r="F296" i="21"/>
  <c r="R296" i="21"/>
  <c r="I297" i="21"/>
  <c r="U297" i="21"/>
  <c r="C299" i="21"/>
  <c r="O299" i="21"/>
  <c r="F300" i="21"/>
  <c r="R300" i="21"/>
  <c r="I301" i="21"/>
  <c r="U301" i="21"/>
  <c r="C303" i="21"/>
  <c r="O303" i="21"/>
  <c r="F304" i="21"/>
  <c r="R304" i="21"/>
  <c r="I305" i="21"/>
  <c r="U305" i="21"/>
  <c r="C307" i="21"/>
  <c r="O307" i="21"/>
  <c r="F308" i="21"/>
  <c r="R308" i="21"/>
  <c r="I309" i="21"/>
  <c r="U309" i="21"/>
  <c r="C311" i="21"/>
  <c r="O311" i="21"/>
  <c r="F312" i="21"/>
  <c r="R312" i="21"/>
  <c r="I313" i="21"/>
  <c r="U313" i="21"/>
  <c r="C315" i="21"/>
  <c r="O315" i="21"/>
  <c r="F316" i="21"/>
  <c r="R316" i="21"/>
  <c r="I317" i="21"/>
  <c r="U317" i="21"/>
  <c r="C319" i="21"/>
  <c r="O319" i="21"/>
  <c r="F320" i="21"/>
  <c r="R320" i="21"/>
  <c r="I321" i="21"/>
  <c r="Q222" i="21"/>
  <c r="H232" i="21"/>
  <c r="R239" i="21"/>
  <c r="D247" i="21"/>
  <c r="V253" i="21"/>
  <c r="S260" i="21"/>
  <c r="Q263" i="21"/>
  <c r="K265" i="21"/>
  <c r="C267" i="21"/>
  <c r="E268" i="21"/>
  <c r="B269" i="21"/>
  <c r="R269" i="21"/>
  <c r="H271" i="21"/>
  <c r="V271" i="21"/>
  <c r="O272" i="21"/>
  <c r="H273" i="21"/>
  <c r="V273" i="21"/>
  <c r="M274" i="21"/>
  <c r="D275" i="21"/>
  <c r="P275" i="21"/>
  <c r="G276" i="21"/>
  <c r="S276" i="21"/>
  <c r="V277" i="21"/>
  <c r="M278" i="21"/>
  <c r="D279" i="21"/>
  <c r="P279" i="21"/>
  <c r="G280" i="21"/>
  <c r="S280" i="21"/>
  <c r="V281" i="21"/>
  <c r="M282" i="21"/>
  <c r="D283" i="21"/>
  <c r="P283" i="21"/>
  <c r="G284" i="21"/>
  <c r="S284" i="21"/>
  <c r="V285" i="21"/>
  <c r="M286" i="21"/>
  <c r="D287" i="21"/>
  <c r="P287" i="21"/>
  <c r="G288" i="21"/>
  <c r="S288" i="21"/>
  <c r="V289" i="21"/>
  <c r="M290" i="21"/>
  <c r="D291" i="21"/>
  <c r="P291" i="21"/>
  <c r="G292" i="21"/>
  <c r="S292" i="21"/>
  <c r="V293" i="21"/>
  <c r="M294" i="21"/>
  <c r="D295" i="21"/>
  <c r="P295" i="21"/>
  <c r="G296" i="21"/>
  <c r="S296" i="21"/>
  <c r="V297" i="21"/>
  <c r="M298" i="21"/>
  <c r="D299" i="21"/>
  <c r="P299" i="21"/>
  <c r="G300" i="21"/>
  <c r="S300" i="21"/>
  <c r="V301" i="21"/>
  <c r="M302" i="21"/>
  <c r="D303" i="21"/>
  <c r="P303" i="21"/>
  <c r="G304" i="21"/>
  <c r="S304" i="21"/>
  <c r="V305" i="21"/>
  <c r="M306" i="21"/>
  <c r="D307" i="21"/>
  <c r="P307" i="21"/>
  <c r="G308" i="21"/>
  <c r="S308" i="21"/>
  <c r="V309" i="21"/>
  <c r="M310" i="21"/>
  <c r="D311" i="21"/>
  <c r="P311" i="21"/>
  <c r="K224" i="21"/>
  <c r="U232" i="21"/>
  <c r="P247" i="21"/>
  <c r="M254" i="21"/>
  <c r="E264" i="21"/>
  <c r="T265" i="21"/>
  <c r="D267" i="21"/>
  <c r="F268" i="21"/>
  <c r="C269" i="21"/>
  <c r="S269" i="21"/>
  <c r="M270" i="21"/>
  <c r="I271" i="21"/>
  <c r="B272" i="21"/>
  <c r="P272" i="21"/>
  <c r="I273" i="21"/>
  <c r="B274" i="21"/>
  <c r="N274" i="21"/>
  <c r="E275" i="21"/>
  <c r="Q275" i="21"/>
  <c r="H276" i="21"/>
  <c r="T276" i="21"/>
  <c r="K277" i="21"/>
  <c r="B278" i="21"/>
  <c r="N278" i="21"/>
  <c r="E279" i="21"/>
  <c r="Q279" i="21"/>
  <c r="H280" i="21"/>
  <c r="T280" i="21"/>
  <c r="K281" i="21"/>
  <c r="B282" i="21"/>
  <c r="N282" i="21"/>
  <c r="E283" i="21"/>
  <c r="Q283" i="21"/>
  <c r="H284" i="21"/>
  <c r="T284" i="21"/>
  <c r="K285" i="21"/>
  <c r="B286" i="21"/>
  <c r="N286" i="21"/>
  <c r="E287" i="21"/>
  <c r="Q287" i="21"/>
  <c r="H288" i="21"/>
  <c r="T288" i="21"/>
  <c r="K289" i="21"/>
  <c r="B290" i="21"/>
  <c r="N290" i="21"/>
  <c r="E291" i="21"/>
  <c r="Q291" i="21"/>
  <c r="H292" i="21"/>
  <c r="T292" i="21"/>
  <c r="K293" i="21"/>
  <c r="B294" i="21"/>
  <c r="N294" i="21"/>
  <c r="E295" i="21"/>
  <c r="Q295" i="21"/>
  <c r="H296" i="21"/>
  <c r="T296" i="21"/>
  <c r="K297" i="21"/>
  <c r="B298" i="21"/>
  <c r="N298" i="21"/>
  <c r="E299" i="21"/>
  <c r="Q299" i="21"/>
  <c r="H300" i="21"/>
  <c r="T300" i="21"/>
  <c r="K301" i="21"/>
  <c r="B302" i="21"/>
  <c r="N302" i="21"/>
  <c r="E303" i="21"/>
  <c r="Q303" i="21"/>
  <c r="H304" i="21"/>
  <c r="T304" i="21"/>
  <c r="K305" i="21"/>
  <c r="B306" i="21"/>
  <c r="N306" i="21"/>
  <c r="E307" i="21"/>
  <c r="Q307" i="21"/>
  <c r="H308" i="21"/>
  <c r="T308" i="21"/>
  <c r="K309" i="21"/>
  <c r="B310" i="21"/>
  <c r="N310" i="21"/>
  <c r="E311" i="21"/>
  <c r="T225" i="21"/>
  <c r="M233" i="21"/>
  <c r="B241" i="21"/>
  <c r="G248" i="21"/>
  <c r="D255" i="21"/>
  <c r="V261" i="21"/>
  <c r="F264" i="21"/>
  <c r="U265" i="21"/>
  <c r="E267" i="21"/>
  <c r="G268" i="21"/>
  <c r="D269" i="21"/>
  <c r="T269" i="21"/>
  <c r="N270" i="21"/>
  <c r="C272" i="21"/>
  <c r="Q272" i="21"/>
  <c r="C274" i="21"/>
  <c r="O274" i="21"/>
  <c r="F275" i="21"/>
  <c r="R275" i="21"/>
  <c r="I276" i="21"/>
  <c r="U276" i="21"/>
  <c r="C278" i="21"/>
  <c r="O278" i="21"/>
  <c r="F279" i="21"/>
  <c r="R279" i="21"/>
  <c r="I280" i="21"/>
  <c r="U280" i="21"/>
  <c r="C282" i="21"/>
  <c r="O282" i="21"/>
  <c r="F283" i="21"/>
  <c r="R283" i="21"/>
  <c r="I284" i="21"/>
  <c r="U284" i="21"/>
  <c r="C286" i="21"/>
  <c r="O286" i="21"/>
  <c r="F287" i="21"/>
  <c r="R287" i="21"/>
  <c r="I288" i="21"/>
  <c r="U288" i="21"/>
  <c r="C290" i="21"/>
  <c r="O290" i="21"/>
  <c r="F291" i="21"/>
  <c r="R291" i="21"/>
  <c r="I292" i="21"/>
  <c r="U292" i="21"/>
  <c r="C294" i="21"/>
  <c r="O294" i="21"/>
  <c r="F295" i="21"/>
  <c r="R295" i="21"/>
  <c r="I296" i="21"/>
  <c r="U296" i="21"/>
  <c r="C298" i="21"/>
  <c r="O298" i="21"/>
  <c r="F299" i="21"/>
  <c r="R299" i="21"/>
  <c r="I300" i="21"/>
  <c r="U300" i="21"/>
  <c r="C302" i="21"/>
  <c r="O302" i="21"/>
  <c r="F303" i="21"/>
  <c r="R303" i="21"/>
  <c r="I304" i="21"/>
  <c r="U304" i="21"/>
  <c r="C306" i="21"/>
  <c r="O306" i="21"/>
  <c r="F307" i="21"/>
  <c r="R307" i="21"/>
  <c r="I308" i="21"/>
  <c r="U308" i="21"/>
  <c r="C310" i="21"/>
  <c r="O310" i="21"/>
  <c r="F311" i="21"/>
  <c r="R311" i="21"/>
  <c r="O226" i="21"/>
  <c r="E234" i="21"/>
  <c r="J234" i="21" s="1"/>
  <c r="P241" i="21"/>
  <c r="S248" i="21"/>
  <c r="P255" i="21"/>
  <c r="K262" i="21"/>
  <c r="G264" i="21"/>
  <c r="V265" i="21"/>
  <c r="I267" i="21"/>
  <c r="H268" i="21"/>
  <c r="F269" i="21"/>
  <c r="U269" i="21"/>
  <c r="Q270" i="21"/>
  <c r="K271" i="21"/>
  <c r="D272" i="21"/>
  <c r="R272" i="21"/>
  <c r="K273" i="21"/>
  <c r="D274" i="21"/>
  <c r="P274" i="21"/>
  <c r="G275" i="21"/>
  <c r="S275" i="21"/>
  <c r="V276" i="21"/>
  <c r="M277" i="21"/>
  <c r="D278" i="21"/>
  <c r="P278" i="21"/>
  <c r="G279" i="21"/>
  <c r="S279" i="21"/>
  <c r="V280" i="21"/>
  <c r="M281" i="21"/>
  <c r="D282" i="21"/>
  <c r="P282" i="21"/>
  <c r="G283" i="21"/>
  <c r="S283" i="21"/>
  <c r="V284" i="21"/>
  <c r="M285" i="21"/>
  <c r="D286" i="21"/>
  <c r="P286" i="21"/>
  <c r="G287" i="21"/>
  <c r="S287" i="21"/>
  <c r="V288" i="21"/>
  <c r="M289" i="21"/>
  <c r="D290" i="21"/>
  <c r="P290" i="21"/>
  <c r="G291" i="21"/>
  <c r="S291" i="21"/>
  <c r="V292" i="21"/>
  <c r="M293" i="21"/>
  <c r="D294" i="21"/>
  <c r="P294" i="21"/>
  <c r="G295" i="21"/>
  <c r="S295" i="21"/>
  <c r="V296" i="21"/>
  <c r="M297" i="21"/>
  <c r="D298" i="21"/>
  <c r="P298" i="21"/>
  <c r="G299" i="21"/>
  <c r="S299" i="21"/>
  <c r="V300" i="21"/>
  <c r="M301" i="21"/>
  <c r="D302" i="21"/>
  <c r="P302" i="21"/>
  <c r="G303" i="21"/>
  <c r="S303" i="21"/>
  <c r="V304" i="21"/>
  <c r="M305" i="21"/>
  <c r="D306" i="21"/>
  <c r="B211" i="25" s="1"/>
  <c r="P306" i="21"/>
  <c r="G307" i="21"/>
  <c r="S307" i="21"/>
  <c r="V308" i="21"/>
  <c r="M309" i="21"/>
  <c r="H227" i="21"/>
  <c r="S234" i="21"/>
  <c r="H242" i="21"/>
  <c r="G256" i="21"/>
  <c r="M262" i="21"/>
  <c r="H264" i="21"/>
  <c r="B266" i="21"/>
  <c r="G269" i="21"/>
  <c r="V269" i="21"/>
  <c r="R270" i="21"/>
  <c r="E272" i="21"/>
  <c r="S272" i="21"/>
  <c r="N273" i="21"/>
  <c r="E274" i="21"/>
  <c r="Q274" i="21"/>
  <c r="H275" i="21"/>
  <c r="T275" i="21"/>
  <c r="K276" i="21"/>
  <c r="B277" i="21"/>
  <c r="N277" i="21"/>
  <c r="E278" i="21"/>
  <c r="Q278" i="21"/>
  <c r="H279" i="21"/>
  <c r="T279" i="21"/>
  <c r="K280" i="21"/>
  <c r="B281" i="21"/>
  <c r="N281" i="21"/>
  <c r="E282" i="21"/>
  <c r="Q282" i="21"/>
  <c r="H283" i="21"/>
  <c r="T283" i="21"/>
  <c r="K284" i="21"/>
  <c r="B285" i="21"/>
  <c r="N285" i="21"/>
  <c r="E286" i="21"/>
  <c r="Q286" i="21"/>
  <c r="H287" i="21"/>
  <c r="T287" i="21"/>
  <c r="K288" i="21"/>
  <c r="B289" i="21"/>
  <c r="N289" i="21"/>
  <c r="E290" i="21"/>
  <c r="Q290" i="21"/>
  <c r="H291" i="21"/>
  <c r="T291" i="21"/>
  <c r="K292" i="21"/>
  <c r="B293" i="21"/>
  <c r="N293" i="21"/>
  <c r="E294" i="21"/>
  <c r="Q294" i="21"/>
  <c r="H295" i="21"/>
  <c r="T295" i="21"/>
  <c r="K296" i="21"/>
  <c r="B297" i="21"/>
  <c r="N297" i="21"/>
  <c r="E298" i="21"/>
  <c r="Q298" i="21"/>
  <c r="H299" i="21"/>
  <c r="T299" i="21"/>
  <c r="K300" i="21"/>
  <c r="B301" i="21"/>
  <c r="N301" i="21"/>
  <c r="E302" i="21"/>
  <c r="Q302" i="21"/>
  <c r="H303" i="21"/>
  <c r="T303" i="21"/>
  <c r="K304" i="21"/>
  <c r="B305" i="21"/>
  <c r="N305" i="21"/>
  <c r="E306" i="21"/>
  <c r="Q306" i="21"/>
  <c r="H307" i="21"/>
  <c r="T307" i="21"/>
  <c r="K308" i="21"/>
  <c r="B309" i="21"/>
  <c r="N309" i="21"/>
  <c r="E310" i="21"/>
  <c r="Q310" i="21"/>
  <c r="H311" i="21"/>
  <c r="T311" i="21"/>
  <c r="V227" i="21"/>
  <c r="S270" i="21"/>
  <c r="F278" i="21"/>
  <c r="C285" i="21"/>
  <c r="U291" i="21"/>
  <c r="R298" i="21"/>
  <c r="O305" i="21"/>
  <c r="G311" i="21"/>
  <c r="S312" i="21"/>
  <c r="O313" i="21"/>
  <c r="P314" i="21"/>
  <c r="N315" i="21"/>
  <c r="F317" i="21"/>
  <c r="S317" i="21"/>
  <c r="K318" i="21"/>
  <c r="D319" i="21"/>
  <c r="Q319" i="21"/>
  <c r="I320" i="21"/>
  <c r="V320" i="21"/>
  <c r="N321" i="21"/>
  <c r="E322" i="21"/>
  <c r="Q322" i="21"/>
  <c r="H323" i="21"/>
  <c r="T323" i="21"/>
  <c r="K324" i="21"/>
  <c r="B325" i="21"/>
  <c r="N325" i="21"/>
  <c r="E326" i="21"/>
  <c r="Q326" i="21"/>
  <c r="H327" i="21"/>
  <c r="T327" i="21"/>
  <c r="K328" i="21"/>
  <c r="B329" i="21"/>
  <c r="N329" i="21"/>
  <c r="E330" i="21"/>
  <c r="Q330" i="21"/>
  <c r="H331" i="21"/>
  <c r="T331" i="21"/>
  <c r="K332" i="21"/>
  <c r="B333" i="21"/>
  <c r="N333" i="21"/>
  <c r="E334" i="21"/>
  <c r="Q334" i="21"/>
  <c r="H335" i="21"/>
  <c r="T335" i="21"/>
  <c r="K336" i="21"/>
  <c r="B337" i="21"/>
  <c r="N337" i="21"/>
  <c r="E338" i="21"/>
  <c r="Q338" i="21"/>
  <c r="H339" i="21"/>
  <c r="T339" i="21"/>
  <c r="K340" i="21"/>
  <c r="B341" i="21"/>
  <c r="N341" i="21"/>
  <c r="E342" i="21"/>
  <c r="Q342" i="21"/>
  <c r="H343" i="21"/>
  <c r="T343" i="21"/>
  <c r="K344" i="21"/>
  <c r="B345" i="21"/>
  <c r="N345" i="21"/>
  <c r="E346" i="21"/>
  <c r="Q346" i="21"/>
  <c r="H347" i="21"/>
  <c r="T347" i="21"/>
  <c r="K348" i="21"/>
  <c r="B349" i="21"/>
  <c r="N349" i="21"/>
  <c r="E350" i="21"/>
  <c r="Q350" i="21"/>
  <c r="H351" i="21"/>
  <c r="T351" i="21"/>
  <c r="K352" i="21"/>
  <c r="B353" i="21"/>
  <c r="N353" i="21"/>
  <c r="E354" i="21"/>
  <c r="Q354" i="21"/>
  <c r="H355" i="21"/>
  <c r="T355" i="21"/>
  <c r="K356" i="21"/>
  <c r="B357" i="21"/>
  <c r="N357" i="21"/>
  <c r="E358" i="21"/>
  <c r="Q358" i="21"/>
  <c r="H359" i="21"/>
  <c r="T359" i="21"/>
  <c r="K360" i="21"/>
  <c r="B361" i="21"/>
  <c r="N361" i="21"/>
  <c r="E362" i="21"/>
  <c r="Q362" i="21"/>
  <c r="H363" i="21"/>
  <c r="T363" i="21"/>
  <c r="K364" i="21"/>
  <c r="B365" i="21"/>
  <c r="N365" i="21"/>
  <c r="E366" i="21"/>
  <c r="K235" i="21"/>
  <c r="M271" i="21"/>
  <c r="R278" i="21"/>
  <c r="O285" i="21"/>
  <c r="I299" i="21"/>
  <c r="F306" i="21"/>
  <c r="I311" i="21"/>
  <c r="T312" i="21"/>
  <c r="S313" i="21"/>
  <c r="Q314" i="21"/>
  <c r="P315" i="21"/>
  <c r="K316" i="21"/>
  <c r="G317" i="21"/>
  <c r="T317" i="21"/>
  <c r="M318" i="21"/>
  <c r="E319" i="21"/>
  <c r="R319" i="21"/>
  <c r="B321" i="21"/>
  <c r="O321" i="21"/>
  <c r="F322" i="21"/>
  <c r="R322" i="21"/>
  <c r="I323" i="21"/>
  <c r="U323" i="21"/>
  <c r="C325" i="21"/>
  <c r="O325" i="21"/>
  <c r="F326" i="21"/>
  <c r="R326" i="21"/>
  <c r="I327" i="21"/>
  <c r="U327" i="21"/>
  <c r="C329" i="21"/>
  <c r="O329" i="21"/>
  <c r="F330" i="21"/>
  <c r="R330" i="21"/>
  <c r="I331" i="21"/>
  <c r="U331" i="21"/>
  <c r="C333" i="21"/>
  <c r="O333" i="21"/>
  <c r="F334" i="21"/>
  <c r="R334" i="21"/>
  <c r="I335" i="21"/>
  <c r="U335" i="21"/>
  <c r="C337" i="21"/>
  <c r="O337" i="21"/>
  <c r="F338" i="21"/>
  <c r="R338" i="21"/>
  <c r="I339" i="21"/>
  <c r="U339" i="21"/>
  <c r="C341" i="21"/>
  <c r="O341" i="21"/>
  <c r="F342" i="21"/>
  <c r="R342" i="21"/>
  <c r="I343" i="21"/>
  <c r="U343" i="21"/>
  <c r="C345" i="21"/>
  <c r="O345" i="21"/>
  <c r="F346" i="21"/>
  <c r="R346" i="21"/>
  <c r="I347" i="21"/>
  <c r="U347" i="21"/>
  <c r="C349" i="21"/>
  <c r="O349" i="21"/>
  <c r="F350" i="21"/>
  <c r="R350" i="21"/>
  <c r="I351" i="21"/>
  <c r="U351" i="21"/>
  <c r="C353" i="21"/>
  <c r="O353" i="21"/>
  <c r="F354" i="21"/>
  <c r="R354" i="21"/>
  <c r="I355" i="21"/>
  <c r="U355" i="21"/>
  <c r="C357" i="21"/>
  <c r="O357" i="21"/>
  <c r="F358" i="21"/>
  <c r="R358" i="21"/>
  <c r="I359" i="21"/>
  <c r="U359" i="21"/>
  <c r="C361" i="21"/>
  <c r="O361" i="21"/>
  <c r="F362" i="21"/>
  <c r="R362" i="21"/>
  <c r="I363" i="21"/>
  <c r="U363" i="21"/>
  <c r="C365" i="21"/>
  <c r="O365" i="21"/>
  <c r="F366" i="21"/>
  <c r="R366" i="21"/>
  <c r="I367" i="21"/>
  <c r="U367" i="21"/>
  <c r="C369" i="21"/>
  <c r="O369" i="21"/>
  <c r="F370" i="21"/>
  <c r="R370" i="21"/>
  <c r="I371" i="21"/>
  <c r="U371" i="21"/>
  <c r="C373" i="21"/>
  <c r="O373" i="21"/>
  <c r="F374" i="21"/>
  <c r="R374" i="21"/>
  <c r="I375" i="21"/>
  <c r="U375" i="21"/>
  <c r="C377" i="21"/>
  <c r="O377" i="21"/>
  <c r="F378" i="21"/>
  <c r="U242" i="21"/>
  <c r="F272" i="21"/>
  <c r="I279" i="21"/>
  <c r="F286" i="21"/>
  <c r="C293" i="21"/>
  <c r="U299" i="21"/>
  <c r="R306" i="21"/>
  <c r="Q311" i="21"/>
  <c r="U312" i="21"/>
  <c r="V313" i="21"/>
  <c r="R314" i="21"/>
  <c r="Q315" i="21"/>
  <c r="H317" i="21"/>
  <c r="V317" i="21"/>
  <c r="N318" i="21"/>
  <c r="F319" i="21"/>
  <c r="S319" i="21"/>
  <c r="K320" i="21"/>
  <c r="C321" i="21"/>
  <c r="P321" i="21"/>
  <c r="G322" i="21"/>
  <c r="S322" i="21"/>
  <c r="V323" i="21"/>
  <c r="M324" i="21"/>
  <c r="D325" i="21"/>
  <c r="B474" i="25" s="1"/>
  <c r="P325" i="21"/>
  <c r="G326" i="21"/>
  <c r="S326" i="21"/>
  <c r="V327" i="21"/>
  <c r="M328" i="21"/>
  <c r="D329" i="21"/>
  <c r="P329" i="21"/>
  <c r="G330" i="21"/>
  <c r="S330" i="21"/>
  <c r="V331" i="21"/>
  <c r="M332" i="21"/>
  <c r="D333" i="21"/>
  <c r="P333" i="21"/>
  <c r="G334" i="21"/>
  <c r="S334" i="21"/>
  <c r="V335" i="21"/>
  <c r="M336" i="21"/>
  <c r="D337" i="21"/>
  <c r="P337" i="21"/>
  <c r="G338" i="21"/>
  <c r="S338" i="21"/>
  <c r="V339" i="21"/>
  <c r="M340" i="21"/>
  <c r="D341" i="21"/>
  <c r="P341" i="21"/>
  <c r="G342" i="21"/>
  <c r="S342" i="21"/>
  <c r="V343" i="21"/>
  <c r="M344" i="21"/>
  <c r="D345" i="21"/>
  <c r="P345" i="21"/>
  <c r="G346" i="21"/>
  <c r="S346" i="21"/>
  <c r="V347" i="21"/>
  <c r="M348" i="21"/>
  <c r="D349" i="21"/>
  <c r="P349" i="21"/>
  <c r="G350" i="21"/>
  <c r="S350" i="21"/>
  <c r="V351" i="21"/>
  <c r="M352" i="21"/>
  <c r="D353" i="21"/>
  <c r="P353" i="21"/>
  <c r="G354" i="21"/>
  <c r="S354" i="21"/>
  <c r="V355" i="21"/>
  <c r="M356" i="21"/>
  <c r="D357" i="21"/>
  <c r="P357" i="21"/>
  <c r="G358" i="21"/>
  <c r="V249" i="21"/>
  <c r="T272" i="21"/>
  <c r="U279" i="21"/>
  <c r="R286" i="21"/>
  <c r="O293" i="21"/>
  <c r="I307" i="21"/>
  <c r="S311" i="21"/>
  <c r="V312" i="21"/>
  <c r="B314" i="21"/>
  <c r="V314" i="21"/>
  <c r="R315" i="21"/>
  <c r="P316" i="21"/>
  <c r="B318" i="21"/>
  <c r="O318" i="21"/>
  <c r="G319" i="21"/>
  <c r="T319" i="21"/>
  <c r="D321" i="21"/>
  <c r="Q321" i="21"/>
  <c r="H322" i="21"/>
  <c r="T322" i="21"/>
  <c r="K323" i="21"/>
  <c r="B324" i="21"/>
  <c r="N324" i="21"/>
  <c r="E325" i="21"/>
  <c r="Q325" i="21"/>
  <c r="H326" i="21"/>
  <c r="T326" i="21"/>
  <c r="K327" i="21"/>
  <c r="B328" i="21"/>
  <c r="N328" i="21"/>
  <c r="E329" i="21"/>
  <c r="Q329" i="21"/>
  <c r="H330" i="21"/>
  <c r="T330" i="21"/>
  <c r="K331" i="21"/>
  <c r="B332" i="21"/>
  <c r="N332" i="21"/>
  <c r="E333" i="21"/>
  <c r="Q333" i="21"/>
  <c r="H334" i="21"/>
  <c r="T334" i="21"/>
  <c r="K335" i="21"/>
  <c r="B336" i="21"/>
  <c r="N336" i="21"/>
  <c r="E337" i="21"/>
  <c r="Q337" i="21"/>
  <c r="H338" i="21"/>
  <c r="T338" i="21"/>
  <c r="K339" i="21"/>
  <c r="B340" i="21"/>
  <c r="N340" i="21"/>
  <c r="E341" i="21"/>
  <c r="Q341" i="21"/>
  <c r="H342" i="21"/>
  <c r="T342" i="21"/>
  <c r="K343" i="21"/>
  <c r="B344" i="21"/>
  <c r="N344" i="21"/>
  <c r="E345" i="21"/>
  <c r="J345" i="21" s="1"/>
  <c r="Q345" i="21"/>
  <c r="H346" i="21"/>
  <c r="T346" i="21"/>
  <c r="K347" i="21"/>
  <c r="B348" i="21"/>
  <c r="N348" i="21"/>
  <c r="E349" i="21"/>
  <c r="Q349" i="21"/>
  <c r="H350" i="21"/>
  <c r="T350" i="21"/>
  <c r="K351" i="21"/>
  <c r="B352" i="21"/>
  <c r="N352" i="21"/>
  <c r="E353" i="21"/>
  <c r="Q353" i="21"/>
  <c r="H354" i="21"/>
  <c r="T354" i="21"/>
  <c r="K355" i="21"/>
  <c r="B356" i="21"/>
  <c r="N356" i="21"/>
  <c r="E357" i="21"/>
  <c r="Q357" i="21"/>
  <c r="H358" i="21"/>
  <c r="T358" i="21"/>
  <c r="K359" i="21"/>
  <c r="B360" i="21"/>
  <c r="N360" i="21"/>
  <c r="E361" i="21"/>
  <c r="Q361" i="21"/>
  <c r="H362" i="21"/>
  <c r="T362" i="21"/>
  <c r="K363" i="21"/>
  <c r="S256" i="21"/>
  <c r="O273" i="21"/>
  <c r="I287" i="21"/>
  <c r="F294" i="21"/>
  <c r="C301" i="21"/>
  <c r="U307" i="21"/>
  <c r="U311" i="21"/>
  <c r="B313" i="21"/>
  <c r="C314" i="21"/>
  <c r="B315" i="21"/>
  <c r="S315" i="21"/>
  <c r="Q316" i="21"/>
  <c r="K317" i="21"/>
  <c r="C318" i="21"/>
  <c r="P318" i="21"/>
  <c r="H319" i="21"/>
  <c r="U319" i="21"/>
  <c r="M320" i="21"/>
  <c r="E321" i="21"/>
  <c r="R321" i="21"/>
  <c r="I322" i="21"/>
  <c r="U322" i="21"/>
  <c r="C324" i="21"/>
  <c r="O324" i="21"/>
  <c r="F325" i="21"/>
  <c r="R325" i="21"/>
  <c r="I326" i="21"/>
  <c r="U326" i="21"/>
  <c r="C328" i="21"/>
  <c r="O328" i="21"/>
  <c r="F329" i="21"/>
  <c r="R329" i="21"/>
  <c r="I330" i="21"/>
  <c r="U330" i="21"/>
  <c r="C332" i="21"/>
  <c r="O332" i="21"/>
  <c r="F333" i="21"/>
  <c r="R333" i="21"/>
  <c r="I334" i="21"/>
  <c r="U334" i="21"/>
  <c r="C336" i="21"/>
  <c r="O336" i="21"/>
  <c r="F337" i="21"/>
  <c r="R337" i="21"/>
  <c r="I338" i="21"/>
  <c r="U338" i="21"/>
  <c r="C340" i="21"/>
  <c r="O340" i="21"/>
  <c r="F341" i="21"/>
  <c r="R341" i="21"/>
  <c r="I342" i="21"/>
  <c r="U342" i="21"/>
  <c r="C344" i="21"/>
  <c r="O344" i="21"/>
  <c r="F345" i="21"/>
  <c r="R345" i="21"/>
  <c r="I346" i="21"/>
  <c r="U346" i="21"/>
  <c r="C348" i="21"/>
  <c r="O348" i="21"/>
  <c r="F349" i="21"/>
  <c r="R349" i="21"/>
  <c r="I350" i="21"/>
  <c r="U350" i="21"/>
  <c r="C352" i="21"/>
  <c r="O352" i="21"/>
  <c r="F353" i="21"/>
  <c r="R353" i="21"/>
  <c r="I354" i="21"/>
  <c r="U354" i="21"/>
  <c r="C356" i="21"/>
  <c r="O356" i="21"/>
  <c r="F357" i="21"/>
  <c r="R357" i="21"/>
  <c r="I358" i="21"/>
  <c r="U358" i="21"/>
  <c r="B263" i="21"/>
  <c r="F274" i="21"/>
  <c r="C281" i="21"/>
  <c r="U287" i="21"/>
  <c r="R294" i="21"/>
  <c r="O301" i="21"/>
  <c r="G312" i="21"/>
  <c r="C313" i="21"/>
  <c r="D314" i="21"/>
  <c r="D315" i="21"/>
  <c r="T315" i="21"/>
  <c r="S316" i="21"/>
  <c r="D318" i="21"/>
  <c r="Q318" i="21"/>
  <c r="I319" i="21"/>
  <c r="V319" i="21"/>
  <c r="N320" i="21"/>
  <c r="F321" i="21"/>
  <c r="S321" i="21"/>
  <c r="V322" i="21"/>
  <c r="M323" i="21"/>
  <c r="D324" i="21"/>
  <c r="P324" i="21"/>
  <c r="G325" i="21"/>
  <c r="S325" i="21"/>
  <c r="V326" i="21"/>
  <c r="M327" i="21"/>
  <c r="D328" i="21"/>
  <c r="P328" i="21"/>
  <c r="G329" i="21"/>
  <c r="S329" i="21"/>
  <c r="V330" i="21"/>
  <c r="M331" i="21"/>
  <c r="D332" i="21"/>
  <c r="P332" i="21"/>
  <c r="G333" i="21"/>
  <c r="S333" i="21"/>
  <c r="V334" i="21"/>
  <c r="M335" i="21"/>
  <c r="D336" i="21"/>
  <c r="P336" i="21"/>
  <c r="G337" i="21"/>
  <c r="S337" i="21"/>
  <c r="V338" i="21"/>
  <c r="M339" i="21"/>
  <c r="D340" i="21"/>
  <c r="P340" i="21"/>
  <c r="G341" i="21"/>
  <c r="S341" i="21"/>
  <c r="V342" i="21"/>
  <c r="M343" i="21"/>
  <c r="D344" i="21"/>
  <c r="P344" i="21"/>
  <c r="G345" i="21"/>
  <c r="S345" i="21"/>
  <c r="V346" i="21"/>
  <c r="M347" i="21"/>
  <c r="D348" i="21"/>
  <c r="P348" i="21"/>
  <c r="G349" i="21"/>
  <c r="S349" i="21"/>
  <c r="V350" i="21"/>
  <c r="M351" i="21"/>
  <c r="D352" i="21"/>
  <c r="B282" i="25" s="1"/>
  <c r="P352" i="21"/>
  <c r="G353" i="21"/>
  <c r="S353" i="21"/>
  <c r="V354" i="21"/>
  <c r="M355" i="21"/>
  <c r="D356" i="21"/>
  <c r="P356" i="21"/>
  <c r="G357" i="21"/>
  <c r="S357" i="21"/>
  <c r="V358" i="21"/>
  <c r="M359" i="21"/>
  <c r="D360" i="21"/>
  <c r="P360" i="21"/>
  <c r="G361" i="21"/>
  <c r="S361" i="21"/>
  <c r="V362" i="21"/>
  <c r="M363" i="21"/>
  <c r="D364" i="21"/>
  <c r="P364" i="21"/>
  <c r="G365" i="21"/>
  <c r="S365" i="21"/>
  <c r="V366" i="21"/>
  <c r="M367" i="21"/>
  <c r="D368" i="21"/>
  <c r="P368" i="21"/>
  <c r="G369" i="21"/>
  <c r="S369" i="21"/>
  <c r="V370" i="21"/>
  <c r="M371" i="21"/>
  <c r="D372" i="21"/>
  <c r="P372" i="21"/>
  <c r="G373" i="21"/>
  <c r="S373" i="21"/>
  <c r="Q264" i="21"/>
  <c r="R274" i="21"/>
  <c r="O281" i="21"/>
  <c r="I295" i="21"/>
  <c r="F302" i="21"/>
  <c r="C309" i="21"/>
  <c r="H312" i="21"/>
  <c r="G313" i="21"/>
  <c r="E314" i="21"/>
  <c r="E315" i="21"/>
  <c r="U315" i="21"/>
  <c r="T316" i="21"/>
  <c r="M317" i="21"/>
  <c r="E318" i="21"/>
  <c r="R318" i="21"/>
  <c r="B320" i="21"/>
  <c r="O320" i="21"/>
  <c r="G321" i="21"/>
  <c r="T321" i="21"/>
  <c r="K322" i="21"/>
  <c r="B323" i="21"/>
  <c r="N323" i="21"/>
  <c r="E324" i="21"/>
  <c r="Q324" i="21"/>
  <c r="H325" i="21"/>
  <c r="T325" i="21"/>
  <c r="K326" i="21"/>
  <c r="B327" i="21"/>
  <c r="N327" i="21"/>
  <c r="E328" i="21"/>
  <c r="Q328" i="21"/>
  <c r="H329" i="21"/>
  <c r="T329" i="21"/>
  <c r="K330" i="21"/>
  <c r="B331" i="21"/>
  <c r="N331" i="21"/>
  <c r="E332" i="21"/>
  <c r="Q332" i="21"/>
  <c r="H333" i="21"/>
  <c r="T333" i="21"/>
  <c r="K334" i="21"/>
  <c r="B335" i="21"/>
  <c r="N335" i="21"/>
  <c r="E336" i="21"/>
  <c r="Q336" i="21"/>
  <c r="H337" i="21"/>
  <c r="T337" i="21"/>
  <c r="K338" i="21"/>
  <c r="B339" i="21"/>
  <c r="N339" i="21"/>
  <c r="E340" i="21"/>
  <c r="Q340" i="21"/>
  <c r="H341" i="21"/>
  <c r="T341" i="21"/>
  <c r="K342" i="21"/>
  <c r="B343" i="21"/>
  <c r="N343" i="21"/>
  <c r="E344" i="21"/>
  <c r="Q344" i="21"/>
  <c r="H345" i="21"/>
  <c r="T345" i="21"/>
  <c r="K346" i="21"/>
  <c r="B347" i="21"/>
  <c r="N347" i="21"/>
  <c r="E348" i="21"/>
  <c r="Q348" i="21"/>
  <c r="H349" i="21"/>
  <c r="T349" i="21"/>
  <c r="K350" i="21"/>
  <c r="B351" i="21"/>
  <c r="N351" i="21"/>
  <c r="E352" i="21"/>
  <c r="Q352" i="21"/>
  <c r="H353" i="21"/>
  <c r="T353" i="21"/>
  <c r="K354" i="21"/>
  <c r="B355" i="21"/>
  <c r="N355" i="21"/>
  <c r="E356" i="21"/>
  <c r="J356" i="21" s="1"/>
  <c r="Q356" i="21"/>
  <c r="H357" i="21"/>
  <c r="T357" i="21"/>
  <c r="G266" i="21"/>
  <c r="I275" i="21"/>
  <c r="F282" i="21"/>
  <c r="C289" i="21"/>
  <c r="U295" i="21"/>
  <c r="R302" i="21"/>
  <c r="O309" i="21"/>
  <c r="I312" i="21"/>
  <c r="F314" i="21"/>
  <c r="F315" i="21"/>
  <c r="D316" i="21"/>
  <c r="U316" i="21"/>
  <c r="N317" i="21"/>
  <c r="F318" i="21"/>
  <c r="S318" i="21"/>
  <c r="K319" i="21"/>
  <c r="C320" i="21"/>
  <c r="P320" i="21"/>
  <c r="H321" i="21"/>
  <c r="U321" i="21"/>
  <c r="C323" i="21"/>
  <c r="O323" i="21"/>
  <c r="F324" i="21"/>
  <c r="R324" i="21"/>
  <c r="I325" i="21"/>
  <c r="U325" i="21"/>
  <c r="C327" i="21"/>
  <c r="O327" i="21"/>
  <c r="F328" i="21"/>
  <c r="R328" i="21"/>
  <c r="I329" i="21"/>
  <c r="U329" i="21"/>
  <c r="C331" i="21"/>
  <c r="O331" i="21"/>
  <c r="F332" i="21"/>
  <c r="R332" i="21"/>
  <c r="I333" i="21"/>
  <c r="U333" i="21"/>
  <c r="C335" i="21"/>
  <c r="O335" i="21"/>
  <c r="F336" i="21"/>
  <c r="R336" i="21"/>
  <c r="I337" i="21"/>
  <c r="U337" i="21"/>
  <c r="C339" i="21"/>
  <c r="O339" i="21"/>
  <c r="F340" i="21"/>
  <c r="R340" i="21"/>
  <c r="I341" i="21"/>
  <c r="U341" i="21"/>
  <c r="C343" i="21"/>
  <c r="O343" i="21"/>
  <c r="F344" i="21"/>
  <c r="R344" i="21"/>
  <c r="I345" i="21"/>
  <c r="U345" i="21"/>
  <c r="C347" i="21"/>
  <c r="O347" i="21"/>
  <c r="F348" i="21"/>
  <c r="R348" i="21"/>
  <c r="I349" i="21"/>
  <c r="U349" i="21"/>
  <c r="C351" i="21"/>
  <c r="O351" i="21"/>
  <c r="F352" i="21"/>
  <c r="R352" i="21"/>
  <c r="I353" i="21"/>
  <c r="U353" i="21"/>
  <c r="C355" i="21"/>
  <c r="O355" i="21"/>
  <c r="F356" i="21"/>
  <c r="R356" i="21"/>
  <c r="I357" i="21"/>
  <c r="N267" i="21"/>
  <c r="U275" i="21"/>
  <c r="R282" i="21"/>
  <c r="O289" i="21"/>
  <c r="I303" i="21"/>
  <c r="D310" i="21"/>
  <c r="K313" i="21"/>
  <c r="G315" i="21"/>
  <c r="E316" i="21"/>
  <c r="V316" i="21"/>
  <c r="O317" i="21"/>
  <c r="G318" i="21"/>
  <c r="T318" i="21"/>
  <c r="D320" i="21"/>
  <c r="Q320" i="21"/>
  <c r="V321" i="21"/>
  <c r="M322" i="21"/>
  <c r="D323" i="21"/>
  <c r="P323" i="21"/>
  <c r="G324" i="21"/>
  <c r="S324" i="21"/>
  <c r="V325" i="21"/>
  <c r="M326" i="21"/>
  <c r="D327" i="21"/>
  <c r="P327" i="21"/>
  <c r="G328" i="21"/>
  <c r="S328" i="21"/>
  <c r="V329" i="21"/>
  <c r="M330" i="21"/>
  <c r="D331" i="21"/>
  <c r="P331" i="21"/>
  <c r="G332" i="21"/>
  <c r="S332" i="21"/>
  <c r="V333" i="21"/>
  <c r="M334" i="21"/>
  <c r="D335" i="21"/>
  <c r="P335" i="21"/>
  <c r="G336" i="21"/>
  <c r="S336" i="21"/>
  <c r="V337" i="21"/>
  <c r="M338" i="21"/>
  <c r="D339" i="21"/>
  <c r="P339" i="21"/>
  <c r="G340" i="21"/>
  <c r="S340" i="21"/>
  <c r="V341" i="21"/>
  <c r="M342" i="21"/>
  <c r="D343" i="21"/>
  <c r="P343" i="21"/>
  <c r="G344" i="21"/>
  <c r="S344" i="21"/>
  <c r="V345" i="21"/>
  <c r="M346" i="21"/>
  <c r="D347" i="21"/>
  <c r="P347" i="21"/>
  <c r="G348" i="21"/>
  <c r="S348" i="21"/>
  <c r="V349" i="21"/>
  <c r="M350" i="21"/>
  <c r="D351" i="21"/>
  <c r="P351" i="21"/>
  <c r="G352" i="21"/>
  <c r="S352" i="21"/>
  <c r="V353" i="21"/>
  <c r="M354" i="21"/>
  <c r="D355" i="21"/>
  <c r="P355" i="21"/>
  <c r="G356" i="21"/>
  <c r="S356" i="21"/>
  <c r="V357" i="21"/>
  <c r="M358" i="21"/>
  <c r="D359" i="21"/>
  <c r="P359" i="21"/>
  <c r="G360" i="21"/>
  <c r="M268" i="21"/>
  <c r="I283" i="21"/>
  <c r="F290" i="21"/>
  <c r="C297" i="21"/>
  <c r="U303" i="21"/>
  <c r="F310" i="21"/>
  <c r="K312" i="21"/>
  <c r="M314" i="21"/>
  <c r="H315" i="21"/>
  <c r="G316" i="21"/>
  <c r="B317" i="21"/>
  <c r="P317" i="21"/>
  <c r="H318" i="21"/>
  <c r="U318" i="21"/>
  <c r="M319" i="21"/>
  <c r="E320" i="21"/>
  <c r="S320" i="21"/>
  <c r="K321" i="21"/>
  <c r="B322" i="21"/>
  <c r="N322" i="21"/>
  <c r="E323" i="21"/>
  <c r="Q323" i="21"/>
  <c r="H324" i="21"/>
  <c r="T324" i="21"/>
  <c r="K325" i="21"/>
  <c r="B326" i="21"/>
  <c r="N326" i="21"/>
  <c r="E327" i="21"/>
  <c r="Q327" i="21"/>
  <c r="H328" i="21"/>
  <c r="T328" i="21"/>
  <c r="K329" i="21"/>
  <c r="B330" i="21"/>
  <c r="N330" i="21"/>
  <c r="E331" i="21"/>
  <c r="Q331" i="21"/>
  <c r="H332" i="21"/>
  <c r="T332" i="21"/>
  <c r="K333" i="21"/>
  <c r="B334" i="21"/>
  <c r="N334" i="21"/>
  <c r="E335" i="21"/>
  <c r="Q335" i="21"/>
  <c r="H336" i="21"/>
  <c r="T336" i="21"/>
  <c r="K337" i="21"/>
  <c r="B338" i="21"/>
  <c r="N338" i="21"/>
  <c r="E339" i="21"/>
  <c r="Q339" i="21"/>
  <c r="H340" i="21"/>
  <c r="T340" i="21"/>
  <c r="K341" i="21"/>
  <c r="B342" i="21"/>
  <c r="N342" i="21"/>
  <c r="E343" i="21"/>
  <c r="Q343" i="21"/>
  <c r="H344" i="21"/>
  <c r="T344" i="21"/>
  <c r="K345" i="21"/>
  <c r="B346" i="21"/>
  <c r="N346" i="21"/>
  <c r="E347" i="21"/>
  <c r="Q347" i="21"/>
  <c r="H348" i="21"/>
  <c r="T348" i="21"/>
  <c r="K349" i="21"/>
  <c r="B350" i="21"/>
  <c r="N350" i="21"/>
  <c r="E351" i="21"/>
  <c r="Q351" i="21"/>
  <c r="H352" i="21"/>
  <c r="T352" i="21"/>
  <c r="K353" i="21"/>
  <c r="B354" i="21"/>
  <c r="N354" i="21"/>
  <c r="E355" i="21"/>
  <c r="Q355" i="21"/>
  <c r="H356" i="21"/>
  <c r="T356" i="21"/>
  <c r="K357" i="21"/>
  <c r="B358" i="21"/>
  <c r="N358" i="21"/>
  <c r="H269" i="21"/>
  <c r="P310" i="21"/>
  <c r="C317" i="21"/>
  <c r="T320" i="21"/>
  <c r="I324" i="21"/>
  <c r="R327" i="21"/>
  <c r="F331" i="21"/>
  <c r="O334" i="21"/>
  <c r="C338" i="21"/>
  <c r="U344" i="21"/>
  <c r="I348" i="21"/>
  <c r="R351" i="21"/>
  <c r="F355" i="21"/>
  <c r="D358" i="21"/>
  <c r="I361" i="21"/>
  <c r="D362" i="21"/>
  <c r="C363" i="21"/>
  <c r="S363" i="21"/>
  <c r="O364" i="21"/>
  <c r="D366" i="21"/>
  <c r="T366" i="21"/>
  <c r="N367" i="21"/>
  <c r="G368" i="21"/>
  <c r="U368" i="21"/>
  <c r="N369" i="21"/>
  <c r="H370" i="21"/>
  <c r="B371" i="21"/>
  <c r="P371" i="21"/>
  <c r="I372" i="21"/>
  <c r="B373" i="21"/>
  <c r="Q373" i="21"/>
  <c r="K374" i="21"/>
  <c r="C375" i="21"/>
  <c r="P375" i="21"/>
  <c r="H376" i="21"/>
  <c r="U376" i="21"/>
  <c r="M377" i="21"/>
  <c r="E378" i="21"/>
  <c r="R378" i="21"/>
  <c r="I379" i="21"/>
  <c r="U379" i="21"/>
  <c r="C381" i="21"/>
  <c r="O381" i="21"/>
  <c r="F382" i="21"/>
  <c r="R382" i="21"/>
  <c r="I383" i="21"/>
  <c r="U383" i="21"/>
  <c r="C385" i="21"/>
  <c r="O385" i="21"/>
  <c r="F386" i="21"/>
  <c r="R386" i="21"/>
  <c r="I387" i="21"/>
  <c r="U387" i="21"/>
  <c r="C389" i="21"/>
  <c r="O389" i="21"/>
  <c r="F390" i="21"/>
  <c r="R390" i="21"/>
  <c r="I391" i="21"/>
  <c r="U391" i="21"/>
  <c r="C393" i="21"/>
  <c r="O393" i="21"/>
  <c r="F394" i="21"/>
  <c r="R394" i="21"/>
  <c r="I395" i="21"/>
  <c r="U395" i="21"/>
  <c r="C397" i="21"/>
  <c r="O397" i="21"/>
  <c r="F398" i="21"/>
  <c r="R398" i="21"/>
  <c r="I399" i="21"/>
  <c r="U399" i="21"/>
  <c r="C401" i="21"/>
  <c r="O401" i="21"/>
  <c r="F402" i="21"/>
  <c r="R402" i="21"/>
  <c r="I403" i="21"/>
  <c r="U403" i="21"/>
  <c r="C405" i="21"/>
  <c r="O405" i="21"/>
  <c r="F406" i="21"/>
  <c r="B270" i="21"/>
  <c r="R310" i="21"/>
  <c r="D317" i="21"/>
  <c r="U320" i="21"/>
  <c r="S327" i="21"/>
  <c r="G331" i="21"/>
  <c r="P334" i="21"/>
  <c r="D338" i="21"/>
  <c r="M341" i="21"/>
  <c r="V344" i="21"/>
  <c r="S351" i="21"/>
  <c r="G355" i="21"/>
  <c r="K358" i="21"/>
  <c r="N359" i="21"/>
  <c r="M360" i="21"/>
  <c r="G362" i="21"/>
  <c r="D363" i="21"/>
  <c r="V363" i="21"/>
  <c r="Q364" i="21"/>
  <c r="K365" i="21"/>
  <c r="G366" i="21"/>
  <c r="U366" i="21"/>
  <c r="O367" i="21"/>
  <c r="H368" i="21"/>
  <c r="V368" i="21"/>
  <c r="P369" i="21"/>
  <c r="I370" i="21"/>
  <c r="C371" i="21"/>
  <c r="Q371" i="21"/>
  <c r="D373" i="21"/>
  <c r="B238" i="25" s="1"/>
  <c r="R373" i="21"/>
  <c r="D375" i="21"/>
  <c r="Q375" i="21"/>
  <c r="I376" i="21"/>
  <c r="V376" i="21"/>
  <c r="N377" i="21"/>
  <c r="G378" i="21"/>
  <c r="S378" i="21"/>
  <c r="V379" i="21"/>
  <c r="M380" i="21"/>
  <c r="D381" i="21"/>
  <c r="P381" i="21"/>
  <c r="G382" i="21"/>
  <c r="S382" i="21"/>
  <c r="V383" i="21"/>
  <c r="M384" i="21"/>
  <c r="D385" i="21"/>
  <c r="P385" i="21"/>
  <c r="G386" i="21"/>
  <c r="S386" i="21"/>
  <c r="V387" i="21"/>
  <c r="M388" i="21"/>
  <c r="D389" i="21"/>
  <c r="P389" i="21"/>
  <c r="G390" i="21"/>
  <c r="S390" i="21"/>
  <c r="V391" i="21"/>
  <c r="M392" i="21"/>
  <c r="D393" i="21"/>
  <c r="P393" i="21"/>
  <c r="G394" i="21"/>
  <c r="S394" i="21"/>
  <c r="V395" i="21"/>
  <c r="M396" i="21"/>
  <c r="D397" i="21"/>
  <c r="P397" i="21"/>
  <c r="G398" i="21"/>
  <c r="S398" i="21"/>
  <c r="V399" i="21"/>
  <c r="M400" i="21"/>
  <c r="D401" i="21"/>
  <c r="B223" i="25" s="1"/>
  <c r="P401" i="21"/>
  <c r="G402" i="21"/>
  <c r="S402" i="21"/>
  <c r="V403" i="21"/>
  <c r="M404" i="21"/>
  <c r="D405" i="21"/>
  <c r="P405" i="21"/>
  <c r="G406" i="21"/>
  <c r="S406" i="21"/>
  <c r="V407" i="21"/>
  <c r="M408" i="21"/>
  <c r="D409" i="21"/>
  <c r="P409" i="21"/>
  <c r="G410" i="21"/>
  <c r="S410" i="21"/>
  <c r="V411" i="21"/>
  <c r="M412" i="21"/>
  <c r="D413" i="21"/>
  <c r="P413" i="21"/>
  <c r="G414" i="21"/>
  <c r="S414" i="21"/>
  <c r="V415" i="21"/>
  <c r="M416" i="21"/>
  <c r="D417" i="21"/>
  <c r="P417" i="21"/>
  <c r="G418" i="21"/>
  <c r="S418" i="21"/>
  <c r="C277" i="21"/>
  <c r="Q317" i="21"/>
  <c r="U324" i="21"/>
  <c r="I328" i="21"/>
  <c r="R331" i="21"/>
  <c r="F335" i="21"/>
  <c r="O338" i="21"/>
  <c r="C342" i="21"/>
  <c r="U348" i="21"/>
  <c r="I352" i="21"/>
  <c r="R355" i="21"/>
  <c r="O359" i="21"/>
  <c r="O360" i="21"/>
  <c r="K361" i="21"/>
  <c r="I362" i="21"/>
  <c r="E363" i="21"/>
  <c r="B364" i="21"/>
  <c r="R364" i="21"/>
  <c r="H366" i="21"/>
  <c r="B367" i="21"/>
  <c r="P367" i="21"/>
  <c r="I368" i="21"/>
  <c r="B369" i="21"/>
  <c r="Q369" i="21"/>
  <c r="K370" i="21"/>
  <c r="D371" i="21"/>
  <c r="R371" i="21"/>
  <c r="K372" i="21"/>
  <c r="E373" i="21"/>
  <c r="T373" i="21"/>
  <c r="M374" i="21"/>
  <c r="E375" i="21"/>
  <c r="R375" i="21"/>
  <c r="B377" i="21"/>
  <c r="P377" i="21"/>
  <c r="H378" i="21"/>
  <c r="T378" i="21"/>
  <c r="K379" i="21"/>
  <c r="B380" i="21"/>
  <c r="N380" i="21"/>
  <c r="E381" i="21"/>
  <c r="Q381" i="21"/>
  <c r="H382" i="21"/>
  <c r="T382" i="21"/>
  <c r="K383" i="21"/>
  <c r="B384" i="21"/>
  <c r="N384" i="21"/>
  <c r="E385" i="21"/>
  <c r="Q385" i="21"/>
  <c r="H386" i="21"/>
  <c r="T386" i="21"/>
  <c r="K387" i="21"/>
  <c r="B388" i="21"/>
  <c r="N388" i="21"/>
  <c r="E389" i="21"/>
  <c r="Q389" i="21"/>
  <c r="H390" i="21"/>
  <c r="T390" i="21"/>
  <c r="K391" i="21"/>
  <c r="B392" i="21"/>
  <c r="N392" i="21"/>
  <c r="E393" i="21"/>
  <c r="Q393" i="21"/>
  <c r="H394" i="21"/>
  <c r="T394" i="21"/>
  <c r="K395" i="21"/>
  <c r="B396" i="21"/>
  <c r="N396" i="21"/>
  <c r="E397" i="21"/>
  <c r="Q397" i="21"/>
  <c r="H398" i="21"/>
  <c r="T398" i="21"/>
  <c r="K399" i="21"/>
  <c r="B400" i="21"/>
  <c r="N400" i="21"/>
  <c r="E401" i="21"/>
  <c r="Q401" i="21"/>
  <c r="H402" i="21"/>
  <c r="T402" i="21"/>
  <c r="K403" i="21"/>
  <c r="B404" i="21"/>
  <c r="N404" i="21"/>
  <c r="E405" i="21"/>
  <c r="Q405" i="21"/>
  <c r="H406" i="21"/>
  <c r="T406" i="21"/>
  <c r="K407" i="21"/>
  <c r="B408" i="21"/>
  <c r="N408" i="21"/>
  <c r="E409" i="21"/>
  <c r="Q409" i="21"/>
  <c r="H410" i="21"/>
  <c r="T410" i="21"/>
  <c r="K411" i="21"/>
  <c r="B412" i="21"/>
  <c r="N412" i="21"/>
  <c r="E413" i="21"/>
  <c r="Q413" i="21"/>
  <c r="H414" i="21"/>
  <c r="T414" i="21"/>
  <c r="K415" i="21"/>
  <c r="B416" i="21"/>
  <c r="N416" i="21"/>
  <c r="E417" i="21"/>
  <c r="Q417" i="21"/>
  <c r="H418" i="21"/>
  <c r="T418" i="21"/>
  <c r="K419" i="21"/>
  <c r="O277" i="21"/>
  <c r="P312" i="21"/>
  <c r="R317" i="21"/>
  <c r="M321" i="21"/>
  <c r="V324" i="21"/>
  <c r="S331" i="21"/>
  <c r="G335" i="21"/>
  <c r="P338" i="21"/>
  <c r="D342" i="21"/>
  <c r="M345" i="21"/>
  <c r="V348" i="21"/>
  <c r="S355" i="21"/>
  <c r="O358" i="21"/>
  <c r="Q359" i="21"/>
  <c r="Q360" i="21"/>
  <c r="K362" i="21"/>
  <c r="F363" i="21"/>
  <c r="C364" i="21"/>
  <c r="S364" i="21"/>
  <c r="M365" i="21"/>
  <c r="I366" i="21"/>
  <c r="C367" i="21"/>
  <c r="Q367" i="21"/>
  <c r="D369" i="21"/>
  <c r="R369" i="21"/>
  <c r="E371" i="21"/>
  <c r="S371" i="21"/>
  <c r="M372" i="21"/>
  <c r="F373" i="21"/>
  <c r="U373" i="21"/>
  <c r="N374" i="21"/>
  <c r="F375" i="21"/>
  <c r="S375" i="21"/>
  <c r="K376" i="21"/>
  <c r="D377" i="21"/>
  <c r="Q377" i="21"/>
  <c r="I378" i="21"/>
  <c r="U378" i="21"/>
  <c r="C380" i="21"/>
  <c r="O380" i="21"/>
  <c r="F381" i="21"/>
  <c r="R381" i="21"/>
  <c r="I382" i="21"/>
  <c r="U382" i="21"/>
  <c r="C384" i="21"/>
  <c r="O384" i="21"/>
  <c r="F385" i="21"/>
  <c r="R385" i="21"/>
  <c r="I386" i="21"/>
  <c r="U386" i="21"/>
  <c r="C388" i="21"/>
  <c r="O388" i="21"/>
  <c r="F389" i="21"/>
  <c r="R389" i="21"/>
  <c r="I390" i="21"/>
  <c r="U390" i="21"/>
  <c r="C392" i="21"/>
  <c r="O392" i="21"/>
  <c r="F393" i="21"/>
  <c r="R393" i="21"/>
  <c r="I394" i="21"/>
  <c r="U394" i="21"/>
  <c r="C396" i="21"/>
  <c r="O396" i="21"/>
  <c r="F397" i="21"/>
  <c r="R397" i="21"/>
  <c r="I398" i="21"/>
  <c r="U398" i="21"/>
  <c r="C400" i="21"/>
  <c r="O400" i="21"/>
  <c r="F401" i="21"/>
  <c r="R401" i="21"/>
  <c r="I402" i="21"/>
  <c r="U402" i="21"/>
  <c r="C404" i="21"/>
  <c r="O404" i="21"/>
  <c r="F405" i="21"/>
  <c r="R405" i="21"/>
  <c r="I406" i="21"/>
  <c r="U406" i="21"/>
  <c r="C408" i="21"/>
  <c r="O408" i="21"/>
  <c r="F409" i="21"/>
  <c r="R409" i="21"/>
  <c r="I410" i="21"/>
  <c r="U410" i="21"/>
  <c r="C412" i="21"/>
  <c r="O412" i="21"/>
  <c r="F413" i="21"/>
  <c r="R413" i="21"/>
  <c r="I414" i="21"/>
  <c r="U414" i="21"/>
  <c r="C416" i="21"/>
  <c r="O416" i="21"/>
  <c r="F417" i="21"/>
  <c r="R417" i="21"/>
  <c r="I418" i="21"/>
  <c r="U418" i="21"/>
  <c r="U283" i="21"/>
  <c r="M313" i="21"/>
  <c r="I318" i="21"/>
  <c r="C322" i="21"/>
  <c r="U328" i="21"/>
  <c r="I332" i="21"/>
  <c r="R335" i="21"/>
  <c r="F339" i="21"/>
  <c r="O342" i="21"/>
  <c r="C346" i="21"/>
  <c r="U352" i="21"/>
  <c r="I356" i="21"/>
  <c r="P358" i="21"/>
  <c r="R359" i="21"/>
  <c r="R360" i="21"/>
  <c r="M361" i="21"/>
  <c r="G363" i="21"/>
  <c r="E364" i="21"/>
  <c r="T364" i="21"/>
  <c r="P365" i="21"/>
  <c r="K366" i="21"/>
  <c r="D367" i="21"/>
  <c r="R367" i="21"/>
  <c r="K368" i="21"/>
  <c r="E369" i="21"/>
  <c r="J369" i="21" s="1"/>
  <c r="T369" i="21"/>
  <c r="M370" i="21"/>
  <c r="F371" i="21"/>
  <c r="T371" i="21"/>
  <c r="N372" i="21"/>
  <c r="H373" i="21"/>
  <c r="V373" i="21"/>
  <c r="O374" i="21"/>
  <c r="G375" i="21"/>
  <c r="T375" i="21"/>
  <c r="M376" i="21"/>
  <c r="E377" i="21"/>
  <c r="R377" i="21"/>
  <c r="V378" i="21"/>
  <c r="M379" i="21"/>
  <c r="D380" i="21"/>
  <c r="P380" i="21"/>
  <c r="G381" i="21"/>
  <c r="S381" i="21"/>
  <c r="V382" i="21"/>
  <c r="M383" i="21"/>
  <c r="D384" i="21"/>
  <c r="P384" i="21"/>
  <c r="G385" i="21"/>
  <c r="S385" i="21"/>
  <c r="V386" i="21"/>
  <c r="M387" i="21"/>
  <c r="D388" i="21"/>
  <c r="P388" i="21"/>
  <c r="G389" i="21"/>
  <c r="S389" i="21"/>
  <c r="V390" i="21"/>
  <c r="M391" i="21"/>
  <c r="D392" i="21"/>
  <c r="P392" i="21"/>
  <c r="G393" i="21"/>
  <c r="S393" i="21"/>
  <c r="V394" i="21"/>
  <c r="M395" i="21"/>
  <c r="D396" i="21"/>
  <c r="P396" i="21"/>
  <c r="G397" i="21"/>
  <c r="S397" i="21"/>
  <c r="V398" i="21"/>
  <c r="M399" i="21"/>
  <c r="D400" i="21"/>
  <c r="P400" i="21"/>
  <c r="G401" i="21"/>
  <c r="S401" i="21"/>
  <c r="V402" i="21"/>
  <c r="M403" i="21"/>
  <c r="D404" i="21"/>
  <c r="P404" i="21"/>
  <c r="G405" i="21"/>
  <c r="S405" i="21"/>
  <c r="V406" i="21"/>
  <c r="M407" i="21"/>
  <c r="D408" i="21"/>
  <c r="P408" i="21"/>
  <c r="G409" i="21"/>
  <c r="S409" i="21"/>
  <c r="V410" i="21"/>
  <c r="M411" i="21"/>
  <c r="D412" i="21"/>
  <c r="P412" i="21"/>
  <c r="G413" i="21"/>
  <c r="S413" i="21"/>
  <c r="N313" i="21"/>
  <c r="D322" i="21"/>
  <c r="M325" i="21"/>
  <c r="V328" i="21"/>
  <c r="S335" i="21"/>
  <c r="G339" i="21"/>
  <c r="P342" i="21"/>
  <c r="D346" i="21"/>
  <c r="M349" i="21"/>
  <c r="V352" i="21"/>
  <c r="S358" i="21"/>
  <c r="S359" i="21"/>
  <c r="S360" i="21"/>
  <c r="P361" i="21"/>
  <c r="M362" i="21"/>
  <c r="F364" i="21"/>
  <c r="U364" i="21"/>
  <c r="Q365" i="21"/>
  <c r="E367" i="21"/>
  <c r="S367" i="21"/>
  <c r="M368" i="21"/>
  <c r="F369" i="21"/>
  <c r="U369" i="21"/>
  <c r="N370" i="21"/>
  <c r="G371" i="21"/>
  <c r="V371" i="21"/>
  <c r="O372" i="21"/>
  <c r="I373" i="21"/>
  <c r="B374" i="21"/>
  <c r="P374" i="21"/>
  <c r="H375" i="21"/>
  <c r="V375" i="21"/>
  <c r="N376" i="21"/>
  <c r="F377" i="21"/>
  <c r="S377" i="21"/>
  <c r="K378" i="21"/>
  <c r="B379" i="21"/>
  <c r="N379" i="21"/>
  <c r="E380" i="21"/>
  <c r="Q380" i="21"/>
  <c r="H381" i="21"/>
  <c r="T381" i="21"/>
  <c r="K382" i="21"/>
  <c r="B383" i="21"/>
  <c r="N383" i="21"/>
  <c r="E384" i="21"/>
  <c r="Q384" i="21"/>
  <c r="H385" i="21"/>
  <c r="T385" i="21"/>
  <c r="K386" i="21"/>
  <c r="B387" i="21"/>
  <c r="N387" i="21"/>
  <c r="E388" i="21"/>
  <c r="Q388" i="21"/>
  <c r="H389" i="21"/>
  <c r="T389" i="21"/>
  <c r="K390" i="21"/>
  <c r="B391" i="21"/>
  <c r="N391" i="21"/>
  <c r="E392" i="21"/>
  <c r="Q392" i="21"/>
  <c r="H393" i="21"/>
  <c r="T393" i="21"/>
  <c r="K394" i="21"/>
  <c r="B395" i="21"/>
  <c r="N395" i="21"/>
  <c r="E396" i="21"/>
  <c r="Q396" i="21"/>
  <c r="H397" i="21"/>
  <c r="T397" i="21"/>
  <c r="K398" i="21"/>
  <c r="B399" i="21"/>
  <c r="N399" i="21"/>
  <c r="E400" i="21"/>
  <c r="Q400" i="21"/>
  <c r="H401" i="21"/>
  <c r="T401" i="21"/>
  <c r="K402" i="21"/>
  <c r="B403" i="21"/>
  <c r="N403" i="21"/>
  <c r="E404" i="21"/>
  <c r="Q404" i="21"/>
  <c r="H405" i="21"/>
  <c r="T405" i="21"/>
  <c r="K406" i="21"/>
  <c r="B407" i="21"/>
  <c r="N407" i="21"/>
  <c r="E408" i="21"/>
  <c r="R290" i="21"/>
  <c r="N314" i="21"/>
  <c r="V318" i="21"/>
  <c r="O322" i="21"/>
  <c r="C326" i="21"/>
  <c r="U332" i="21"/>
  <c r="I336" i="21"/>
  <c r="R339" i="21"/>
  <c r="F343" i="21"/>
  <c r="O346" i="21"/>
  <c r="C350" i="21"/>
  <c r="U356" i="21"/>
  <c r="B359" i="21"/>
  <c r="V359" i="21"/>
  <c r="T360" i="21"/>
  <c r="R361" i="21"/>
  <c r="N362" i="21"/>
  <c r="G364" i="21"/>
  <c r="V364" i="21"/>
  <c r="R365" i="21"/>
  <c r="M366" i="21"/>
  <c r="F367" i="21"/>
  <c r="T367" i="21"/>
  <c r="N368" i="21"/>
  <c r="H369" i="21"/>
  <c r="V369" i="21"/>
  <c r="O370" i="21"/>
  <c r="H371" i="21"/>
  <c r="B372" i="21"/>
  <c r="Q372" i="21"/>
  <c r="C374" i="21"/>
  <c r="Q374" i="21"/>
  <c r="B376" i="21"/>
  <c r="O376" i="21"/>
  <c r="G377" i="21"/>
  <c r="T377" i="21"/>
  <c r="C379" i="21"/>
  <c r="O379" i="21"/>
  <c r="F380" i="21"/>
  <c r="R380" i="21"/>
  <c r="I381" i="21"/>
  <c r="U381" i="21"/>
  <c r="C383" i="21"/>
  <c r="O383" i="21"/>
  <c r="F384" i="21"/>
  <c r="R384" i="21"/>
  <c r="I385" i="21"/>
  <c r="U385" i="21"/>
  <c r="C387" i="21"/>
  <c r="O387" i="21"/>
  <c r="F388" i="21"/>
  <c r="R388" i="21"/>
  <c r="I389" i="21"/>
  <c r="U389" i="21"/>
  <c r="C391" i="21"/>
  <c r="O391" i="21"/>
  <c r="F392" i="21"/>
  <c r="R392" i="21"/>
  <c r="I393" i="21"/>
  <c r="U393" i="21"/>
  <c r="C395" i="21"/>
  <c r="O395" i="21"/>
  <c r="F396" i="21"/>
  <c r="R396" i="21"/>
  <c r="I397" i="21"/>
  <c r="U397" i="21"/>
  <c r="C399" i="21"/>
  <c r="O399" i="21"/>
  <c r="F400" i="21"/>
  <c r="R400" i="21"/>
  <c r="I401" i="21"/>
  <c r="U401" i="21"/>
  <c r="C403" i="21"/>
  <c r="O403" i="21"/>
  <c r="F404" i="21"/>
  <c r="R404" i="21"/>
  <c r="I405" i="21"/>
  <c r="U405" i="21"/>
  <c r="C407" i="21"/>
  <c r="I291" i="21"/>
  <c r="O314" i="21"/>
  <c r="B319" i="21"/>
  <c r="P322" i="21"/>
  <c r="D326" i="21"/>
  <c r="M329" i="21"/>
  <c r="V332" i="21"/>
  <c r="S339" i="21"/>
  <c r="G343" i="21"/>
  <c r="P346" i="21"/>
  <c r="D350" i="21"/>
  <c r="M353" i="21"/>
  <c r="V356" i="21"/>
  <c r="C359" i="21"/>
  <c r="C360" i="21"/>
  <c r="U360" i="21"/>
  <c r="T361" i="21"/>
  <c r="O362" i="21"/>
  <c r="N363" i="21"/>
  <c r="H364" i="21"/>
  <c r="D365" i="21"/>
  <c r="T365" i="21"/>
  <c r="N366" i="21"/>
  <c r="G367" i="21"/>
  <c r="V367" i="21"/>
  <c r="O368" i="21"/>
  <c r="I369" i="21"/>
  <c r="B370" i="21"/>
  <c r="P370" i="21"/>
  <c r="C372" i="21"/>
  <c r="R372" i="21"/>
  <c r="K373" i="21"/>
  <c r="D374" i="21"/>
  <c r="S374" i="21"/>
  <c r="K375" i="21"/>
  <c r="C376" i="21"/>
  <c r="P376" i="21"/>
  <c r="H377" i="21"/>
  <c r="U377" i="21"/>
  <c r="M378" i="21"/>
  <c r="D379" i="21"/>
  <c r="P379" i="21"/>
  <c r="G380" i="21"/>
  <c r="S380" i="21"/>
  <c r="V381" i="21"/>
  <c r="M382" i="21"/>
  <c r="D383" i="21"/>
  <c r="P383" i="21"/>
  <c r="G384" i="21"/>
  <c r="S384" i="21"/>
  <c r="V385" i="21"/>
  <c r="M386" i="21"/>
  <c r="D387" i="21"/>
  <c r="P387" i="21"/>
  <c r="G388" i="21"/>
  <c r="S388" i="21"/>
  <c r="V389" i="21"/>
  <c r="M390" i="21"/>
  <c r="D391" i="21"/>
  <c r="P391" i="21"/>
  <c r="G392" i="21"/>
  <c r="S392" i="21"/>
  <c r="V393" i="21"/>
  <c r="M394" i="21"/>
  <c r="D395" i="21"/>
  <c r="P395" i="21"/>
  <c r="G396" i="21"/>
  <c r="S396" i="21"/>
  <c r="V397" i="21"/>
  <c r="M398" i="21"/>
  <c r="D399" i="21"/>
  <c r="P399" i="21"/>
  <c r="G400" i="21"/>
  <c r="S400" i="21"/>
  <c r="V401" i="21"/>
  <c r="M402" i="21"/>
  <c r="D403" i="21"/>
  <c r="P403" i="21"/>
  <c r="G404" i="21"/>
  <c r="S404" i="21"/>
  <c r="V405" i="21"/>
  <c r="M406" i="21"/>
  <c r="D407" i="21"/>
  <c r="P407" i="21"/>
  <c r="G408" i="21"/>
  <c r="S408" i="21"/>
  <c r="V409" i="21"/>
  <c r="M410" i="21"/>
  <c r="D411" i="21"/>
  <c r="P411" i="21"/>
  <c r="G412" i="21"/>
  <c r="S412" i="21"/>
  <c r="O297" i="21"/>
  <c r="I315" i="21"/>
  <c r="N319" i="21"/>
  <c r="F323" i="21"/>
  <c r="O326" i="21"/>
  <c r="C330" i="21"/>
  <c r="U336" i="21"/>
  <c r="I340" i="21"/>
  <c r="R343" i="21"/>
  <c r="F347" i="21"/>
  <c r="O350" i="21"/>
  <c r="C354" i="21"/>
  <c r="E359" i="21"/>
  <c r="E360" i="21"/>
  <c r="V360" i="21"/>
  <c r="U361" i="21"/>
  <c r="P362" i="21"/>
  <c r="O363" i="21"/>
  <c r="I364" i="21"/>
  <c r="E365" i="21"/>
  <c r="U365" i="21"/>
  <c r="O366" i="21"/>
  <c r="H367" i="21"/>
  <c r="B368" i="21"/>
  <c r="Q368" i="21"/>
  <c r="C370" i="21"/>
  <c r="Q370" i="21"/>
  <c r="K371" i="21"/>
  <c r="E372" i="21"/>
  <c r="S372" i="21"/>
  <c r="E374" i="21"/>
  <c r="T374" i="21"/>
  <c r="D376" i="21"/>
  <c r="Q376" i="21"/>
  <c r="I377" i="21"/>
  <c r="V377" i="21"/>
  <c r="N378" i="21"/>
  <c r="E379" i="21"/>
  <c r="Q379" i="21"/>
  <c r="H380" i="21"/>
  <c r="T380" i="21"/>
  <c r="K381" i="21"/>
  <c r="B382" i="21"/>
  <c r="N382" i="21"/>
  <c r="E383" i="21"/>
  <c r="Q383" i="21"/>
  <c r="H384" i="21"/>
  <c r="T384" i="21"/>
  <c r="K385" i="21"/>
  <c r="B386" i="21"/>
  <c r="N386" i="21"/>
  <c r="E387" i="21"/>
  <c r="Q387" i="21"/>
  <c r="H388" i="21"/>
  <c r="T388" i="21"/>
  <c r="K389" i="21"/>
  <c r="B390" i="21"/>
  <c r="N390" i="21"/>
  <c r="E391" i="21"/>
  <c r="Q391" i="21"/>
  <c r="H392" i="21"/>
  <c r="T392" i="21"/>
  <c r="K393" i="21"/>
  <c r="B394" i="21"/>
  <c r="N394" i="21"/>
  <c r="E395" i="21"/>
  <c r="Q395" i="21"/>
  <c r="H396" i="21"/>
  <c r="T396" i="21"/>
  <c r="K397" i="21"/>
  <c r="B398" i="21"/>
  <c r="N398" i="21"/>
  <c r="E399" i="21"/>
  <c r="Q399" i="21"/>
  <c r="H400" i="21"/>
  <c r="T400" i="21"/>
  <c r="K401" i="21"/>
  <c r="B402" i="21"/>
  <c r="N402" i="21"/>
  <c r="E403" i="21"/>
  <c r="Q403" i="21"/>
  <c r="H404" i="21"/>
  <c r="T404" i="21"/>
  <c r="K405" i="21"/>
  <c r="B406" i="21"/>
  <c r="N406" i="21"/>
  <c r="E407" i="21"/>
  <c r="Q407" i="21"/>
  <c r="H408" i="21"/>
  <c r="T408" i="21"/>
  <c r="K409" i="21"/>
  <c r="B410" i="21"/>
  <c r="N410" i="21"/>
  <c r="E411" i="21"/>
  <c r="Q411" i="21"/>
  <c r="H412" i="21"/>
  <c r="T412" i="21"/>
  <c r="K413" i="21"/>
  <c r="F298" i="21"/>
  <c r="M315" i="21"/>
  <c r="P319" i="21"/>
  <c r="G323" i="21"/>
  <c r="P326" i="21"/>
  <c r="D330" i="21"/>
  <c r="M333" i="21"/>
  <c r="V336" i="21"/>
  <c r="S343" i="21"/>
  <c r="G347" i="21"/>
  <c r="P350" i="21"/>
  <c r="D354" i="21"/>
  <c r="M357" i="21"/>
  <c r="F359" i="21"/>
  <c r="F360" i="21"/>
  <c r="D361" i="21"/>
  <c r="V361" i="21"/>
  <c r="S362" i="21"/>
  <c r="P363" i="21"/>
  <c r="F365" i="21"/>
  <c r="V365" i="21"/>
  <c r="P366" i="21"/>
  <c r="C368" i="21"/>
  <c r="R368" i="21"/>
  <c r="K369" i="21"/>
  <c r="D370" i="21"/>
  <c r="S370" i="21"/>
  <c r="F372" i="21"/>
  <c r="T372" i="21"/>
  <c r="M373" i="21"/>
  <c r="G374" i="21"/>
  <c r="U374" i="21"/>
  <c r="M375" i="21"/>
  <c r="E376" i="21"/>
  <c r="R376" i="21"/>
  <c r="B378" i="21"/>
  <c r="O378" i="21"/>
  <c r="F379" i="21"/>
  <c r="R379" i="21"/>
  <c r="I380" i="21"/>
  <c r="U380" i="21"/>
  <c r="C305" i="21"/>
  <c r="I316" i="21"/>
  <c r="H320" i="21"/>
  <c r="S323" i="21"/>
  <c r="G327" i="21"/>
  <c r="P330" i="21"/>
  <c r="D334" i="21"/>
  <c r="M337" i="21"/>
  <c r="V340" i="21"/>
  <c r="S347" i="21"/>
  <c r="G351" i="21"/>
  <c r="P354" i="21"/>
  <c r="C358" i="21"/>
  <c r="I360" i="21"/>
  <c r="H361" i="21"/>
  <c r="C362" i="21"/>
  <c r="B363" i="21"/>
  <c r="R363" i="21"/>
  <c r="N364" i="21"/>
  <c r="I365" i="21"/>
  <c r="C366" i="21"/>
  <c r="S366" i="21"/>
  <c r="F368" i="21"/>
  <c r="T368" i="21"/>
  <c r="M369" i="21"/>
  <c r="G370" i="21"/>
  <c r="U370" i="21"/>
  <c r="O371" i="21"/>
  <c r="H372" i="21"/>
  <c r="V372" i="21"/>
  <c r="P373" i="21"/>
  <c r="I374" i="21"/>
  <c r="B375" i="21"/>
  <c r="O375" i="21"/>
  <c r="G376" i="21"/>
  <c r="T376" i="21"/>
  <c r="D378" i="21"/>
  <c r="Q378" i="21"/>
  <c r="H379" i="21"/>
  <c r="T379" i="21"/>
  <c r="K380" i="21"/>
  <c r="B381" i="21"/>
  <c r="N381" i="21"/>
  <c r="E382" i="21"/>
  <c r="Q382" i="21"/>
  <c r="H383" i="21"/>
  <c r="T383" i="21"/>
  <c r="K384" i="21"/>
  <c r="B385" i="21"/>
  <c r="N385" i="21"/>
  <c r="E386" i="21"/>
  <c r="Q386" i="21"/>
  <c r="H387" i="21"/>
  <c r="T387" i="21"/>
  <c r="K388" i="21"/>
  <c r="B389" i="21"/>
  <c r="N389" i="21"/>
  <c r="E390" i="21"/>
  <c r="Q390" i="21"/>
  <c r="H391" i="21"/>
  <c r="T391" i="21"/>
  <c r="K392" i="21"/>
  <c r="B393" i="21"/>
  <c r="N393" i="21"/>
  <c r="E394" i="21"/>
  <c r="Q394" i="21"/>
  <c r="H395" i="21"/>
  <c r="T395" i="21"/>
  <c r="K396" i="21"/>
  <c r="B397" i="21"/>
  <c r="N397" i="21"/>
  <c r="E398" i="21"/>
  <c r="Q398" i="21"/>
  <c r="H399" i="21"/>
  <c r="T399" i="21"/>
  <c r="K400" i="21"/>
  <c r="B401" i="21"/>
  <c r="N401" i="21"/>
  <c r="E402" i="21"/>
  <c r="Q402" i="21"/>
  <c r="H403" i="21"/>
  <c r="O354" i="21"/>
  <c r="K367" i="21"/>
  <c r="N375" i="21"/>
  <c r="D382" i="21"/>
  <c r="M385" i="21"/>
  <c r="V388" i="21"/>
  <c r="S395" i="21"/>
  <c r="G399" i="21"/>
  <c r="P402" i="21"/>
  <c r="H407" i="21"/>
  <c r="Q408" i="21"/>
  <c r="T409" i="21"/>
  <c r="B411" i="21"/>
  <c r="E412" i="21"/>
  <c r="H413" i="21"/>
  <c r="E414" i="21"/>
  <c r="C415" i="21"/>
  <c r="R415" i="21"/>
  <c r="I417" i="21"/>
  <c r="C418" i="21"/>
  <c r="R418" i="21"/>
  <c r="O419" i="21"/>
  <c r="F420" i="21"/>
  <c r="R420" i="21"/>
  <c r="I421" i="21"/>
  <c r="U421" i="21"/>
  <c r="C423" i="21"/>
  <c r="O423" i="21"/>
  <c r="F424" i="21"/>
  <c r="R424" i="21"/>
  <c r="I425" i="21"/>
  <c r="U425" i="21"/>
  <c r="C427" i="21"/>
  <c r="O427" i="21"/>
  <c r="F428" i="21"/>
  <c r="R428" i="21"/>
  <c r="I429" i="21"/>
  <c r="U429" i="21"/>
  <c r="C431" i="21"/>
  <c r="O431" i="21"/>
  <c r="F432" i="21"/>
  <c r="R432" i="21"/>
  <c r="I433" i="21"/>
  <c r="U433" i="21"/>
  <c r="C435" i="21"/>
  <c r="O435" i="21"/>
  <c r="F436" i="21"/>
  <c r="R436" i="21"/>
  <c r="I437" i="21"/>
  <c r="U437" i="21"/>
  <c r="C439" i="21"/>
  <c r="O439" i="21"/>
  <c r="F440" i="21"/>
  <c r="R440" i="21"/>
  <c r="I441" i="21"/>
  <c r="U441" i="21"/>
  <c r="C443" i="21"/>
  <c r="O443" i="21"/>
  <c r="F444" i="21"/>
  <c r="R444" i="21"/>
  <c r="I445" i="21"/>
  <c r="U445" i="21"/>
  <c r="C447" i="21"/>
  <c r="O447" i="21"/>
  <c r="F448" i="21"/>
  <c r="R448" i="21"/>
  <c r="I449" i="21"/>
  <c r="U449" i="21"/>
  <c r="C451" i="21"/>
  <c r="O451" i="21"/>
  <c r="F452" i="21"/>
  <c r="R452" i="21"/>
  <c r="I453" i="21"/>
  <c r="U453" i="21"/>
  <c r="C455" i="21"/>
  <c r="O455" i="21"/>
  <c r="F456" i="21"/>
  <c r="R456" i="21"/>
  <c r="I457" i="21"/>
  <c r="U457" i="21"/>
  <c r="C459" i="21"/>
  <c r="O459" i="21"/>
  <c r="F460" i="21"/>
  <c r="R460" i="21"/>
  <c r="I461" i="21"/>
  <c r="U461" i="21"/>
  <c r="C463" i="21"/>
  <c r="O463" i="21"/>
  <c r="F464" i="21"/>
  <c r="R464" i="21"/>
  <c r="I465" i="21"/>
  <c r="U465" i="21"/>
  <c r="C467" i="21"/>
  <c r="O467" i="21"/>
  <c r="F468" i="21"/>
  <c r="R468" i="21"/>
  <c r="I469" i="21"/>
  <c r="U469" i="21"/>
  <c r="C471" i="21"/>
  <c r="O471" i="21"/>
  <c r="F472" i="21"/>
  <c r="R472" i="21"/>
  <c r="I473" i="21"/>
  <c r="U473" i="21"/>
  <c r="C475" i="21"/>
  <c r="O475" i="21"/>
  <c r="F476" i="21"/>
  <c r="R476" i="21"/>
  <c r="I477" i="21"/>
  <c r="U477" i="21"/>
  <c r="C479" i="21"/>
  <c r="O479" i="21"/>
  <c r="F480" i="21"/>
  <c r="R480" i="21"/>
  <c r="I481" i="21"/>
  <c r="U481" i="21"/>
  <c r="C483" i="21"/>
  <c r="O483" i="21"/>
  <c r="F484" i="21"/>
  <c r="R484" i="21"/>
  <c r="I485" i="21"/>
  <c r="U485" i="21"/>
  <c r="C487" i="21"/>
  <c r="O487" i="21"/>
  <c r="F488" i="21"/>
  <c r="R488" i="21"/>
  <c r="I489" i="21"/>
  <c r="U489" i="21"/>
  <c r="C491" i="21"/>
  <c r="O491" i="21"/>
  <c r="F492" i="21"/>
  <c r="R492" i="21"/>
  <c r="I493" i="21"/>
  <c r="U493" i="21"/>
  <c r="C495" i="21"/>
  <c r="O495" i="21"/>
  <c r="F496" i="21"/>
  <c r="R496" i="21"/>
  <c r="I497" i="21"/>
  <c r="U497" i="21"/>
  <c r="C499" i="21"/>
  <c r="O499" i="21"/>
  <c r="F500" i="21"/>
  <c r="R500" i="21"/>
  <c r="I501" i="21"/>
  <c r="U501" i="21"/>
  <c r="H316" i="21"/>
  <c r="U357" i="21"/>
  <c r="E368" i="21"/>
  <c r="F376" i="21"/>
  <c r="O382" i="21"/>
  <c r="C386" i="21"/>
  <c r="U392" i="21"/>
  <c r="I396" i="21"/>
  <c r="R399" i="21"/>
  <c r="F403" i="21"/>
  <c r="M405" i="21"/>
  <c r="I407" i="21"/>
  <c r="R408" i="21"/>
  <c r="U409" i="21"/>
  <c r="C411" i="21"/>
  <c r="F412" i="21"/>
  <c r="I413" i="21"/>
  <c r="F414" i="21"/>
  <c r="D415" i="21"/>
  <c r="S415" i="21"/>
  <c r="P416" i="21"/>
  <c r="D418" i="21"/>
  <c r="V418" i="21"/>
  <c r="P419" i="21"/>
  <c r="G420" i="21"/>
  <c r="S420" i="21"/>
  <c r="V421" i="21"/>
  <c r="M422" i="21"/>
  <c r="D423" i="21"/>
  <c r="P423" i="21"/>
  <c r="G424" i="21"/>
  <c r="S424" i="21"/>
  <c r="V425" i="21"/>
  <c r="M426" i="21"/>
  <c r="D427" i="21"/>
  <c r="P427" i="21"/>
  <c r="G428" i="21"/>
  <c r="S428" i="21"/>
  <c r="V429" i="21"/>
  <c r="M430" i="21"/>
  <c r="D431" i="21"/>
  <c r="P431" i="21"/>
  <c r="G432" i="21"/>
  <c r="S432" i="21"/>
  <c r="V433" i="21"/>
  <c r="M434" i="21"/>
  <c r="D435" i="21"/>
  <c r="P435" i="21"/>
  <c r="G436" i="21"/>
  <c r="S436" i="21"/>
  <c r="V437" i="21"/>
  <c r="M438" i="21"/>
  <c r="D439" i="21"/>
  <c r="P439" i="21"/>
  <c r="G440" i="21"/>
  <c r="S440" i="21"/>
  <c r="V441" i="21"/>
  <c r="M442" i="21"/>
  <c r="D443" i="21"/>
  <c r="P443" i="21"/>
  <c r="G444" i="21"/>
  <c r="S444" i="21"/>
  <c r="V445" i="21"/>
  <c r="M446" i="21"/>
  <c r="D447" i="21"/>
  <c r="P447" i="21"/>
  <c r="G448" i="21"/>
  <c r="S448" i="21"/>
  <c r="V449" i="21"/>
  <c r="M450" i="21"/>
  <c r="D451" i="21"/>
  <c r="P451" i="21"/>
  <c r="G452" i="21"/>
  <c r="S452" i="21"/>
  <c r="V453" i="21"/>
  <c r="M454" i="21"/>
  <c r="D455" i="21"/>
  <c r="P455" i="21"/>
  <c r="G456" i="21"/>
  <c r="S456" i="21"/>
  <c r="V457" i="21"/>
  <c r="M458" i="21"/>
  <c r="D459" i="21"/>
  <c r="P459" i="21"/>
  <c r="G460" i="21"/>
  <c r="S460" i="21"/>
  <c r="V461" i="21"/>
  <c r="M462" i="21"/>
  <c r="D463" i="21"/>
  <c r="P463" i="21"/>
  <c r="G464" i="21"/>
  <c r="S464" i="21"/>
  <c r="V465" i="21"/>
  <c r="M466" i="21"/>
  <c r="D467" i="21"/>
  <c r="P467" i="21"/>
  <c r="G468" i="21"/>
  <c r="S468" i="21"/>
  <c r="V469" i="21"/>
  <c r="M470" i="21"/>
  <c r="D471" i="21"/>
  <c r="P471" i="21"/>
  <c r="G472" i="21"/>
  <c r="S472" i="21"/>
  <c r="V473" i="21"/>
  <c r="M474" i="21"/>
  <c r="D475" i="21"/>
  <c r="P475" i="21"/>
  <c r="G476" i="21"/>
  <c r="S476" i="21"/>
  <c r="V477" i="21"/>
  <c r="M478" i="21"/>
  <c r="D479" i="21"/>
  <c r="P479" i="21"/>
  <c r="G480" i="21"/>
  <c r="S480" i="21"/>
  <c r="V481" i="21"/>
  <c r="M482" i="21"/>
  <c r="D483" i="21"/>
  <c r="P483" i="21"/>
  <c r="G484" i="21"/>
  <c r="S484" i="21"/>
  <c r="V485" i="21"/>
  <c r="M486" i="21"/>
  <c r="D487" i="21"/>
  <c r="P487" i="21"/>
  <c r="G488" i="21"/>
  <c r="S488" i="21"/>
  <c r="V489" i="21"/>
  <c r="M490" i="21"/>
  <c r="D491" i="21"/>
  <c r="P491" i="21"/>
  <c r="G492" i="21"/>
  <c r="S492" i="21"/>
  <c r="G320" i="21"/>
  <c r="G359" i="21"/>
  <c r="S368" i="21"/>
  <c r="S376" i="21"/>
  <c r="P382" i="21"/>
  <c r="D386" i="21"/>
  <c r="M389" i="21"/>
  <c r="V392" i="21"/>
  <c r="S399" i="21"/>
  <c r="G403" i="21"/>
  <c r="N405" i="21"/>
  <c r="O407" i="21"/>
  <c r="U408" i="21"/>
  <c r="C410" i="21"/>
  <c r="F411" i="21"/>
  <c r="I412" i="21"/>
  <c r="K414" i="21"/>
  <c r="E415" i="21"/>
  <c r="T415" i="21"/>
  <c r="Q416" i="21"/>
  <c r="K417" i="21"/>
  <c r="E418" i="21"/>
  <c r="B419" i="21"/>
  <c r="Q419" i="21"/>
  <c r="H420" i="21"/>
  <c r="T420" i="21"/>
  <c r="K421" i="21"/>
  <c r="B422" i="21"/>
  <c r="N422" i="21"/>
  <c r="E423" i="21"/>
  <c r="Q423" i="21"/>
  <c r="H424" i="21"/>
  <c r="T424" i="21"/>
  <c r="K425" i="21"/>
  <c r="B426" i="21"/>
  <c r="N426" i="21"/>
  <c r="E427" i="21"/>
  <c r="Q427" i="21"/>
  <c r="H428" i="21"/>
  <c r="T428" i="21"/>
  <c r="K429" i="21"/>
  <c r="B430" i="21"/>
  <c r="N430" i="21"/>
  <c r="E431" i="21"/>
  <c r="Q431" i="21"/>
  <c r="H432" i="21"/>
  <c r="T432" i="21"/>
  <c r="K433" i="21"/>
  <c r="B434" i="21"/>
  <c r="N434" i="21"/>
  <c r="E435" i="21"/>
  <c r="Q435" i="21"/>
  <c r="H436" i="21"/>
  <c r="T436" i="21"/>
  <c r="K437" i="21"/>
  <c r="B438" i="21"/>
  <c r="N438" i="21"/>
  <c r="E439" i="21"/>
  <c r="Q439" i="21"/>
  <c r="H440" i="21"/>
  <c r="T440" i="21"/>
  <c r="K441" i="21"/>
  <c r="B442" i="21"/>
  <c r="N442" i="21"/>
  <c r="E443" i="21"/>
  <c r="Q443" i="21"/>
  <c r="H444" i="21"/>
  <c r="T444" i="21"/>
  <c r="K445" i="21"/>
  <c r="B446" i="21"/>
  <c r="N446" i="21"/>
  <c r="E447" i="21"/>
  <c r="Q447" i="21"/>
  <c r="H448" i="21"/>
  <c r="T448" i="21"/>
  <c r="K449" i="21"/>
  <c r="B450" i="21"/>
  <c r="N450" i="21"/>
  <c r="E451" i="21"/>
  <c r="Q451" i="21"/>
  <c r="H452" i="21"/>
  <c r="T452" i="21"/>
  <c r="K453" i="21"/>
  <c r="B454" i="21"/>
  <c r="N454" i="21"/>
  <c r="E455" i="21"/>
  <c r="Q455" i="21"/>
  <c r="H456" i="21"/>
  <c r="T456" i="21"/>
  <c r="K457" i="21"/>
  <c r="B458" i="21"/>
  <c r="N458" i="21"/>
  <c r="E459" i="21"/>
  <c r="Q459" i="21"/>
  <c r="H460" i="21"/>
  <c r="T460" i="21"/>
  <c r="K461" i="21"/>
  <c r="B462" i="21"/>
  <c r="N462" i="21"/>
  <c r="E463" i="21"/>
  <c r="Q463" i="21"/>
  <c r="H464" i="21"/>
  <c r="T464" i="21"/>
  <c r="K465" i="21"/>
  <c r="B466" i="21"/>
  <c r="N466" i="21"/>
  <c r="E467" i="21"/>
  <c r="Q467" i="21"/>
  <c r="H468" i="21"/>
  <c r="T468" i="21"/>
  <c r="K469" i="21"/>
  <c r="B470" i="21"/>
  <c r="N470" i="21"/>
  <c r="E471" i="21"/>
  <c r="Q471" i="21"/>
  <c r="H472" i="21"/>
  <c r="T472" i="21"/>
  <c r="K473" i="21"/>
  <c r="B474" i="21"/>
  <c r="N474" i="21"/>
  <c r="E475" i="21"/>
  <c r="Q475" i="21"/>
  <c r="H476" i="21"/>
  <c r="T476" i="21"/>
  <c r="K477" i="21"/>
  <c r="B478" i="21"/>
  <c r="N478" i="21"/>
  <c r="E479" i="21"/>
  <c r="Q479" i="21"/>
  <c r="H480" i="21"/>
  <c r="T480" i="21"/>
  <c r="K481" i="21"/>
  <c r="B482" i="21"/>
  <c r="N482" i="21"/>
  <c r="E483" i="21"/>
  <c r="Q483" i="21"/>
  <c r="H484" i="21"/>
  <c r="T484" i="21"/>
  <c r="K485" i="21"/>
  <c r="B486" i="21"/>
  <c r="N486" i="21"/>
  <c r="E487" i="21"/>
  <c r="Q487" i="21"/>
  <c r="H488" i="21"/>
  <c r="T488" i="21"/>
  <c r="K489" i="21"/>
  <c r="B490" i="21"/>
  <c r="N490" i="21"/>
  <c r="E491" i="21"/>
  <c r="Q491" i="21"/>
  <c r="H492" i="21"/>
  <c r="R323" i="21"/>
  <c r="H360" i="21"/>
  <c r="K377" i="21"/>
  <c r="F383" i="21"/>
  <c r="O386" i="21"/>
  <c r="C390" i="21"/>
  <c r="U396" i="21"/>
  <c r="I400" i="21"/>
  <c r="R403" i="21"/>
  <c r="C406" i="21"/>
  <c r="R407" i="21"/>
  <c r="V408" i="21"/>
  <c r="D410" i="21"/>
  <c r="G411" i="21"/>
  <c r="M413" i="21"/>
  <c r="F415" i="21"/>
  <c r="U415" i="21"/>
  <c r="R416" i="21"/>
  <c r="F418" i="21"/>
  <c r="C419" i="21"/>
  <c r="R419" i="21"/>
  <c r="I420" i="21"/>
  <c r="U420" i="21"/>
  <c r="C422" i="21"/>
  <c r="O422" i="21"/>
  <c r="F423" i="21"/>
  <c r="R423" i="21"/>
  <c r="I424" i="21"/>
  <c r="U424" i="21"/>
  <c r="C426" i="21"/>
  <c r="O426" i="21"/>
  <c r="F427" i="21"/>
  <c r="R427" i="21"/>
  <c r="I428" i="21"/>
  <c r="U428" i="21"/>
  <c r="C430" i="21"/>
  <c r="O430" i="21"/>
  <c r="F431" i="21"/>
  <c r="R431" i="21"/>
  <c r="I432" i="21"/>
  <c r="U432" i="21"/>
  <c r="C434" i="21"/>
  <c r="O434" i="21"/>
  <c r="F435" i="21"/>
  <c r="R435" i="21"/>
  <c r="I436" i="21"/>
  <c r="U436" i="21"/>
  <c r="C438" i="21"/>
  <c r="O438" i="21"/>
  <c r="F439" i="21"/>
  <c r="R439" i="21"/>
  <c r="I440" i="21"/>
  <c r="U440" i="21"/>
  <c r="C442" i="21"/>
  <c r="O442" i="21"/>
  <c r="F443" i="21"/>
  <c r="R443" i="21"/>
  <c r="I444" i="21"/>
  <c r="U444" i="21"/>
  <c r="C446" i="21"/>
  <c r="O446" i="21"/>
  <c r="F447" i="21"/>
  <c r="R447" i="21"/>
  <c r="I448" i="21"/>
  <c r="U448" i="21"/>
  <c r="C450" i="21"/>
  <c r="O450" i="21"/>
  <c r="F451" i="21"/>
  <c r="R451" i="21"/>
  <c r="I452" i="21"/>
  <c r="U452" i="21"/>
  <c r="C454" i="21"/>
  <c r="O454" i="21"/>
  <c r="F455" i="21"/>
  <c r="R455" i="21"/>
  <c r="I456" i="21"/>
  <c r="U456" i="21"/>
  <c r="C458" i="21"/>
  <c r="O458" i="21"/>
  <c r="F459" i="21"/>
  <c r="R459" i="21"/>
  <c r="I460" i="21"/>
  <c r="U460" i="21"/>
  <c r="C462" i="21"/>
  <c r="O462" i="21"/>
  <c r="F463" i="21"/>
  <c r="R463" i="21"/>
  <c r="I464" i="21"/>
  <c r="U464" i="21"/>
  <c r="C466" i="21"/>
  <c r="O466" i="21"/>
  <c r="F467" i="21"/>
  <c r="R467" i="21"/>
  <c r="I468" i="21"/>
  <c r="U468" i="21"/>
  <c r="C470" i="21"/>
  <c r="O470" i="21"/>
  <c r="F471" i="21"/>
  <c r="R471" i="21"/>
  <c r="I472" i="21"/>
  <c r="U472" i="21"/>
  <c r="C474" i="21"/>
  <c r="O474" i="21"/>
  <c r="F475" i="21"/>
  <c r="R475" i="21"/>
  <c r="I476" i="21"/>
  <c r="U476" i="21"/>
  <c r="C478" i="21"/>
  <c r="O478" i="21"/>
  <c r="F479" i="21"/>
  <c r="R479" i="21"/>
  <c r="I480" i="21"/>
  <c r="U480" i="21"/>
  <c r="C482" i="21"/>
  <c r="O482" i="21"/>
  <c r="F483" i="21"/>
  <c r="R483" i="21"/>
  <c r="I484" i="21"/>
  <c r="U484" i="21"/>
  <c r="C486" i="21"/>
  <c r="O486" i="21"/>
  <c r="F487" i="21"/>
  <c r="R487" i="21"/>
  <c r="I488" i="21"/>
  <c r="U488" i="21"/>
  <c r="C490" i="21"/>
  <c r="O490" i="21"/>
  <c r="F491" i="21"/>
  <c r="R491" i="21"/>
  <c r="I492" i="21"/>
  <c r="U492" i="21"/>
  <c r="F327" i="21"/>
  <c r="F361" i="21"/>
  <c r="E370" i="21"/>
  <c r="C378" i="21"/>
  <c r="G383" i="21"/>
  <c r="P386" i="21"/>
  <c r="D390" i="21"/>
  <c r="M393" i="21"/>
  <c r="V396" i="21"/>
  <c r="S403" i="21"/>
  <c r="D406" i="21"/>
  <c r="S407" i="21"/>
  <c r="B409" i="21"/>
  <c r="E410" i="21"/>
  <c r="H411" i="21"/>
  <c r="K412" i="21"/>
  <c r="N413" i="21"/>
  <c r="M414" i="21"/>
  <c r="G415" i="21"/>
  <c r="D416" i="21"/>
  <c r="S416" i="21"/>
  <c r="M417" i="21"/>
  <c r="D419" i="21"/>
  <c r="S419" i="21"/>
  <c r="V420" i="21"/>
  <c r="M421" i="21"/>
  <c r="D422" i="21"/>
  <c r="P422" i="21"/>
  <c r="G423" i="21"/>
  <c r="S423" i="21"/>
  <c r="V424" i="21"/>
  <c r="M425" i="21"/>
  <c r="D426" i="21"/>
  <c r="P426" i="21"/>
  <c r="G427" i="21"/>
  <c r="S427" i="21"/>
  <c r="V428" i="21"/>
  <c r="M429" i="21"/>
  <c r="D430" i="21"/>
  <c r="P430" i="21"/>
  <c r="G431" i="21"/>
  <c r="S431" i="21"/>
  <c r="V432" i="21"/>
  <c r="M433" i="21"/>
  <c r="D434" i="21"/>
  <c r="P434" i="21"/>
  <c r="G435" i="21"/>
  <c r="S435" i="21"/>
  <c r="V436" i="21"/>
  <c r="M437" i="21"/>
  <c r="D438" i="21"/>
  <c r="P438" i="21"/>
  <c r="G439" i="21"/>
  <c r="S439" i="21"/>
  <c r="V440" i="21"/>
  <c r="M441" i="21"/>
  <c r="D442" i="21"/>
  <c r="P442" i="21"/>
  <c r="G443" i="21"/>
  <c r="S443" i="21"/>
  <c r="V444" i="21"/>
  <c r="M445" i="21"/>
  <c r="D446" i="21"/>
  <c r="P446" i="21"/>
  <c r="G447" i="21"/>
  <c r="S447" i="21"/>
  <c r="V448" i="21"/>
  <c r="M449" i="21"/>
  <c r="D450" i="21"/>
  <c r="P450" i="21"/>
  <c r="G451" i="21"/>
  <c r="S451" i="21"/>
  <c r="V452" i="21"/>
  <c r="M453" i="21"/>
  <c r="D454" i="21"/>
  <c r="P454" i="21"/>
  <c r="G455" i="21"/>
  <c r="S455" i="21"/>
  <c r="V456" i="21"/>
  <c r="M457" i="21"/>
  <c r="D458" i="21"/>
  <c r="P458" i="21"/>
  <c r="G459" i="21"/>
  <c r="S459" i="21"/>
  <c r="V460" i="21"/>
  <c r="M461" i="21"/>
  <c r="D462" i="21"/>
  <c r="P462" i="21"/>
  <c r="G463" i="21"/>
  <c r="S463" i="21"/>
  <c r="V464" i="21"/>
  <c r="M465" i="21"/>
  <c r="D466" i="21"/>
  <c r="P466" i="21"/>
  <c r="G467" i="21"/>
  <c r="S467" i="21"/>
  <c r="V468" i="21"/>
  <c r="M469" i="21"/>
  <c r="D470" i="21"/>
  <c r="P470" i="21"/>
  <c r="G471" i="21"/>
  <c r="S471" i="21"/>
  <c r="V472" i="21"/>
  <c r="M473" i="21"/>
  <c r="D474" i="21"/>
  <c r="P474" i="21"/>
  <c r="G475" i="21"/>
  <c r="S475" i="21"/>
  <c r="V476" i="21"/>
  <c r="M477" i="21"/>
  <c r="D478" i="21"/>
  <c r="P478" i="21"/>
  <c r="G479" i="21"/>
  <c r="S479" i="21"/>
  <c r="V480" i="21"/>
  <c r="M481" i="21"/>
  <c r="D482" i="21"/>
  <c r="P482" i="21"/>
  <c r="G483" i="21"/>
  <c r="S483" i="21"/>
  <c r="V484" i="21"/>
  <c r="M485" i="21"/>
  <c r="D486" i="21"/>
  <c r="P486" i="21"/>
  <c r="G487" i="21"/>
  <c r="S487" i="21"/>
  <c r="V488" i="21"/>
  <c r="M489" i="21"/>
  <c r="D490" i="21"/>
  <c r="P490" i="21"/>
  <c r="G491" i="21"/>
  <c r="O330" i="21"/>
  <c r="B362" i="21"/>
  <c r="T370" i="21"/>
  <c r="P378" i="21"/>
  <c r="R383" i="21"/>
  <c r="F387" i="21"/>
  <c r="O390" i="21"/>
  <c r="C394" i="21"/>
  <c r="U400" i="21"/>
  <c r="T403" i="21"/>
  <c r="E406" i="21"/>
  <c r="T407" i="21"/>
  <c r="C409" i="21"/>
  <c r="F410" i="21"/>
  <c r="I411" i="21"/>
  <c r="O413" i="21"/>
  <c r="N414" i="21"/>
  <c r="H415" i="21"/>
  <c r="E416" i="21"/>
  <c r="T416" i="21"/>
  <c r="N417" i="21"/>
  <c r="K418" i="21"/>
  <c r="E419" i="21"/>
  <c r="T419" i="21"/>
  <c r="K420" i="21"/>
  <c r="B421" i="21"/>
  <c r="N421" i="21"/>
  <c r="E422" i="21"/>
  <c r="Q422" i="21"/>
  <c r="H423" i="21"/>
  <c r="T423" i="21"/>
  <c r="K424" i="21"/>
  <c r="B425" i="21"/>
  <c r="N425" i="21"/>
  <c r="E426" i="21"/>
  <c r="Q426" i="21"/>
  <c r="H427" i="21"/>
  <c r="T427" i="21"/>
  <c r="K428" i="21"/>
  <c r="B429" i="21"/>
  <c r="N429" i="21"/>
  <c r="E430" i="21"/>
  <c r="Q430" i="21"/>
  <c r="H431" i="21"/>
  <c r="T431" i="21"/>
  <c r="K432" i="21"/>
  <c r="B433" i="21"/>
  <c r="N433" i="21"/>
  <c r="E434" i="21"/>
  <c r="Q434" i="21"/>
  <c r="H435" i="21"/>
  <c r="T435" i="21"/>
  <c r="K436" i="21"/>
  <c r="B437" i="21"/>
  <c r="N437" i="21"/>
  <c r="E438" i="21"/>
  <c r="Q438" i="21"/>
  <c r="H439" i="21"/>
  <c r="T439" i="21"/>
  <c r="K440" i="21"/>
  <c r="B441" i="21"/>
  <c r="N441" i="21"/>
  <c r="E442" i="21"/>
  <c r="Q442" i="21"/>
  <c r="H443" i="21"/>
  <c r="T443" i="21"/>
  <c r="K444" i="21"/>
  <c r="B445" i="21"/>
  <c r="N445" i="21"/>
  <c r="E446" i="21"/>
  <c r="Q446" i="21"/>
  <c r="H447" i="21"/>
  <c r="T447" i="21"/>
  <c r="K448" i="21"/>
  <c r="B449" i="21"/>
  <c r="N449" i="21"/>
  <c r="E450" i="21"/>
  <c r="Q450" i="21"/>
  <c r="H451" i="21"/>
  <c r="T451" i="21"/>
  <c r="K452" i="21"/>
  <c r="B453" i="21"/>
  <c r="N453" i="21"/>
  <c r="E454" i="21"/>
  <c r="Q454" i="21"/>
  <c r="H455" i="21"/>
  <c r="T455" i="21"/>
  <c r="K456" i="21"/>
  <c r="B457" i="21"/>
  <c r="N457" i="21"/>
  <c r="E458" i="21"/>
  <c r="Q458" i="21"/>
  <c r="H459" i="21"/>
  <c r="T459" i="21"/>
  <c r="K460" i="21"/>
  <c r="B461" i="21"/>
  <c r="N461" i="21"/>
  <c r="E462" i="21"/>
  <c r="Q462" i="21"/>
  <c r="H463" i="21"/>
  <c r="T463" i="21"/>
  <c r="K464" i="21"/>
  <c r="B465" i="21"/>
  <c r="N465" i="21"/>
  <c r="E466" i="21"/>
  <c r="Q466" i="21"/>
  <c r="H467" i="21"/>
  <c r="T467" i="21"/>
  <c r="K468" i="21"/>
  <c r="B469" i="21"/>
  <c r="N469" i="21"/>
  <c r="E470" i="21"/>
  <c r="Q470" i="21"/>
  <c r="H471" i="21"/>
  <c r="T471" i="21"/>
  <c r="K472" i="21"/>
  <c r="B473" i="21"/>
  <c r="N473" i="21"/>
  <c r="E474" i="21"/>
  <c r="Q474" i="21"/>
  <c r="H475" i="21"/>
  <c r="T475" i="21"/>
  <c r="K476" i="21"/>
  <c r="B477" i="21"/>
  <c r="N477" i="21"/>
  <c r="E478" i="21"/>
  <c r="Q478" i="21"/>
  <c r="H479" i="21"/>
  <c r="T479" i="21"/>
  <c r="K480" i="21"/>
  <c r="B481" i="21"/>
  <c r="N481" i="21"/>
  <c r="E482" i="21"/>
  <c r="Q482" i="21"/>
  <c r="H483" i="21"/>
  <c r="T483" i="21"/>
  <c r="K484" i="21"/>
  <c r="B485" i="21"/>
  <c r="N485" i="21"/>
  <c r="E486" i="21"/>
  <c r="Q486" i="21"/>
  <c r="H487" i="21"/>
  <c r="T487" i="21"/>
  <c r="K488" i="21"/>
  <c r="B489" i="21"/>
  <c r="N489" i="21"/>
  <c r="E490" i="21"/>
  <c r="Q490" i="21"/>
  <c r="H491" i="21"/>
  <c r="T491" i="21"/>
  <c r="K492" i="21"/>
  <c r="C334" i="21"/>
  <c r="U362" i="21"/>
  <c r="N371" i="21"/>
  <c r="G379" i="21"/>
  <c r="S383" i="21"/>
  <c r="G387" i="21"/>
  <c r="P390" i="21"/>
  <c r="D394" i="21"/>
  <c r="M397" i="21"/>
  <c r="V400" i="21"/>
  <c r="I404" i="21"/>
  <c r="O406" i="21"/>
  <c r="U407" i="21"/>
  <c r="H409" i="21"/>
  <c r="K410" i="21"/>
  <c r="N411" i="21"/>
  <c r="Q412" i="21"/>
  <c r="T413" i="21"/>
  <c r="O414" i="21"/>
  <c r="I415" i="21"/>
  <c r="F416" i="21"/>
  <c r="U416" i="21"/>
  <c r="O417" i="21"/>
  <c r="F419" i="21"/>
  <c r="U419" i="21"/>
  <c r="C421" i="21"/>
  <c r="O421" i="21"/>
  <c r="F422" i="21"/>
  <c r="R422" i="21"/>
  <c r="I423" i="21"/>
  <c r="U423" i="21"/>
  <c r="C425" i="21"/>
  <c r="O425" i="21"/>
  <c r="F426" i="21"/>
  <c r="R426" i="21"/>
  <c r="I427" i="21"/>
  <c r="U427" i="21"/>
  <c r="C429" i="21"/>
  <c r="O429" i="21"/>
  <c r="F430" i="21"/>
  <c r="R430" i="21"/>
  <c r="I431" i="21"/>
  <c r="U431" i="21"/>
  <c r="C433" i="21"/>
  <c r="O433" i="21"/>
  <c r="F434" i="21"/>
  <c r="R434" i="21"/>
  <c r="I435" i="21"/>
  <c r="U435" i="21"/>
  <c r="C437" i="21"/>
  <c r="O437" i="21"/>
  <c r="F438" i="21"/>
  <c r="R438" i="21"/>
  <c r="I439" i="21"/>
  <c r="U439" i="21"/>
  <c r="C441" i="21"/>
  <c r="O441" i="21"/>
  <c r="F442" i="21"/>
  <c r="R442" i="21"/>
  <c r="I443" i="21"/>
  <c r="U443" i="21"/>
  <c r="C445" i="21"/>
  <c r="O445" i="21"/>
  <c r="F446" i="21"/>
  <c r="R446" i="21"/>
  <c r="I447" i="21"/>
  <c r="U447" i="21"/>
  <c r="C449" i="21"/>
  <c r="O449" i="21"/>
  <c r="F450" i="21"/>
  <c r="R450" i="21"/>
  <c r="I451" i="21"/>
  <c r="U451" i="21"/>
  <c r="C453" i="21"/>
  <c r="O453" i="21"/>
  <c r="F454" i="21"/>
  <c r="R454" i="21"/>
  <c r="I455" i="21"/>
  <c r="U455" i="21"/>
  <c r="C457" i="21"/>
  <c r="O457" i="21"/>
  <c r="F458" i="21"/>
  <c r="R458" i="21"/>
  <c r="I459" i="21"/>
  <c r="U459" i="21"/>
  <c r="C461" i="21"/>
  <c r="O461" i="21"/>
  <c r="F462" i="21"/>
  <c r="R462" i="21"/>
  <c r="I463" i="21"/>
  <c r="U463" i="21"/>
  <c r="C465" i="21"/>
  <c r="O465" i="21"/>
  <c r="F466" i="21"/>
  <c r="R466" i="21"/>
  <c r="I467" i="21"/>
  <c r="U467" i="21"/>
  <c r="C469" i="21"/>
  <c r="O469" i="21"/>
  <c r="F470" i="21"/>
  <c r="R470" i="21"/>
  <c r="I471" i="21"/>
  <c r="U471" i="21"/>
  <c r="C473" i="21"/>
  <c r="O473" i="21"/>
  <c r="F474" i="21"/>
  <c r="R474" i="21"/>
  <c r="I475" i="21"/>
  <c r="U475" i="21"/>
  <c r="C477" i="21"/>
  <c r="O477" i="21"/>
  <c r="F478" i="21"/>
  <c r="R478" i="21"/>
  <c r="I479" i="21"/>
  <c r="U479" i="21"/>
  <c r="C481" i="21"/>
  <c r="O481" i="21"/>
  <c r="F482" i="21"/>
  <c r="R482" i="21"/>
  <c r="I483" i="21"/>
  <c r="U483" i="21"/>
  <c r="C485" i="21"/>
  <c r="O485" i="21"/>
  <c r="F486" i="21"/>
  <c r="R486" i="21"/>
  <c r="I487" i="21"/>
  <c r="U487" i="21"/>
  <c r="C489" i="21"/>
  <c r="O489" i="21"/>
  <c r="F490" i="21"/>
  <c r="R490" i="21"/>
  <c r="Q363" i="21"/>
  <c r="G372" i="21"/>
  <c r="S379" i="21"/>
  <c r="I384" i="21"/>
  <c r="R387" i="21"/>
  <c r="F391" i="21"/>
  <c r="O394" i="21"/>
  <c r="C398" i="21"/>
  <c r="P406" i="21"/>
  <c r="F408" i="21"/>
  <c r="I409" i="21"/>
  <c r="O411" i="21"/>
  <c r="R412" i="21"/>
  <c r="U413" i="21"/>
  <c r="P414" i="21"/>
  <c r="M415" i="21"/>
  <c r="G416" i="21"/>
  <c r="V416" i="21"/>
  <c r="S417" i="21"/>
  <c r="M418" i="21"/>
  <c r="G419" i="21"/>
  <c r="V419" i="21"/>
  <c r="M420" i="21"/>
  <c r="D421" i="21"/>
  <c r="P421" i="21"/>
  <c r="G422" i="21"/>
  <c r="S422" i="21"/>
  <c r="V423" i="21"/>
  <c r="M424" i="21"/>
  <c r="D425" i="21"/>
  <c r="P425" i="21"/>
  <c r="G426" i="21"/>
  <c r="S426" i="21"/>
  <c r="V427" i="21"/>
  <c r="M428" i="21"/>
  <c r="D429" i="21"/>
  <c r="P429" i="21"/>
  <c r="G430" i="21"/>
  <c r="S430" i="21"/>
  <c r="V431" i="21"/>
  <c r="M432" i="21"/>
  <c r="D433" i="21"/>
  <c r="P433" i="21"/>
  <c r="G434" i="21"/>
  <c r="S434" i="21"/>
  <c r="V435" i="21"/>
  <c r="M436" i="21"/>
  <c r="D437" i="21"/>
  <c r="P437" i="21"/>
  <c r="G438" i="21"/>
  <c r="S438" i="21"/>
  <c r="V439" i="21"/>
  <c r="M440" i="21"/>
  <c r="D441" i="21"/>
  <c r="P441" i="21"/>
  <c r="G442" i="21"/>
  <c r="S442" i="21"/>
  <c r="V443" i="21"/>
  <c r="M444" i="21"/>
  <c r="D445" i="21"/>
  <c r="P445" i="21"/>
  <c r="G446" i="21"/>
  <c r="S446" i="21"/>
  <c r="V447" i="21"/>
  <c r="M448" i="21"/>
  <c r="D449" i="21"/>
  <c r="P449" i="21"/>
  <c r="G450" i="21"/>
  <c r="S450" i="21"/>
  <c r="V451" i="21"/>
  <c r="M452" i="21"/>
  <c r="D453" i="21"/>
  <c r="P453" i="21"/>
  <c r="G454" i="21"/>
  <c r="S454" i="21"/>
  <c r="V455" i="21"/>
  <c r="M456" i="21"/>
  <c r="D457" i="21"/>
  <c r="P457" i="21"/>
  <c r="G458" i="21"/>
  <c r="S458" i="21"/>
  <c r="V459" i="21"/>
  <c r="M460" i="21"/>
  <c r="D461" i="21"/>
  <c r="P461" i="21"/>
  <c r="G462" i="21"/>
  <c r="S462" i="21"/>
  <c r="V463" i="21"/>
  <c r="M464" i="21"/>
  <c r="D465" i="21"/>
  <c r="P465" i="21"/>
  <c r="G466" i="21"/>
  <c r="S466" i="21"/>
  <c r="V467" i="21"/>
  <c r="M468" i="21"/>
  <c r="D469" i="21"/>
  <c r="P469" i="21"/>
  <c r="G470" i="21"/>
  <c r="S470" i="21"/>
  <c r="V471" i="21"/>
  <c r="M472" i="21"/>
  <c r="D473" i="21"/>
  <c r="P473" i="21"/>
  <c r="G474" i="21"/>
  <c r="S474" i="21"/>
  <c r="V475" i="21"/>
  <c r="M476" i="21"/>
  <c r="D477" i="21"/>
  <c r="P477" i="21"/>
  <c r="G478" i="21"/>
  <c r="S478" i="21"/>
  <c r="V479" i="21"/>
  <c r="M480" i="21"/>
  <c r="D481" i="21"/>
  <c r="P481" i="21"/>
  <c r="G482" i="21"/>
  <c r="S482" i="21"/>
  <c r="V483" i="21"/>
  <c r="M484" i="21"/>
  <c r="D485" i="21"/>
  <c r="P485" i="21"/>
  <c r="G486" i="21"/>
  <c r="S486" i="21"/>
  <c r="V487" i="21"/>
  <c r="M488" i="21"/>
  <c r="D489" i="21"/>
  <c r="P489" i="21"/>
  <c r="G490" i="21"/>
  <c r="S490" i="21"/>
  <c r="U340" i="21"/>
  <c r="M364" i="21"/>
  <c r="U372" i="21"/>
  <c r="S387" i="21"/>
  <c r="G391" i="21"/>
  <c r="P394" i="21"/>
  <c r="D398" i="21"/>
  <c r="M401" i="21"/>
  <c r="K404" i="21"/>
  <c r="Q406" i="21"/>
  <c r="I408" i="21"/>
  <c r="O410" i="21"/>
  <c r="R411" i="21"/>
  <c r="U412" i="21"/>
  <c r="V413" i="21"/>
  <c r="Q414" i="21"/>
  <c r="N415" i="21"/>
  <c r="H416" i="21"/>
  <c r="B417" i="21"/>
  <c r="T417" i="21"/>
  <c r="N418" i="21"/>
  <c r="H419" i="21"/>
  <c r="B420" i="21"/>
  <c r="N420" i="21"/>
  <c r="E421" i="21"/>
  <c r="Q421" i="21"/>
  <c r="H422" i="21"/>
  <c r="T422" i="21"/>
  <c r="K423" i="21"/>
  <c r="B424" i="21"/>
  <c r="N424" i="21"/>
  <c r="E425" i="21"/>
  <c r="Q425" i="21"/>
  <c r="H426" i="21"/>
  <c r="T426" i="21"/>
  <c r="K427" i="21"/>
  <c r="B428" i="21"/>
  <c r="N428" i="21"/>
  <c r="E429" i="21"/>
  <c r="Q429" i="21"/>
  <c r="H430" i="21"/>
  <c r="T430" i="21"/>
  <c r="K431" i="21"/>
  <c r="B432" i="21"/>
  <c r="N432" i="21"/>
  <c r="E433" i="21"/>
  <c r="Q433" i="21"/>
  <c r="H434" i="21"/>
  <c r="T434" i="21"/>
  <c r="K435" i="21"/>
  <c r="B436" i="21"/>
  <c r="N436" i="21"/>
  <c r="E437" i="21"/>
  <c r="Q437" i="21"/>
  <c r="H438" i="21"/>
  <c r="T438" i="21"/>
  <c r="K439" i="21"/>
  <c r="B440" i="21"/>
  <c r="N440" i="21"/>
  <c r="E441" i="21"/>
  <c r="Q441" i="21"/>
  <c r="H442" i="21"/>
  <c r="T442" i="21"/>
  <c r="K443" i="21"/>
  <c r="B444" i="21"/>
  <c r="N444" i="21"/>
  <c r="E445" i="21"/>
  <c r="Q445" i="21"/>
  <c r="H446" i="21"/>
  <c r="T446" i="21"/>
  <c r="K447" i="21"/>
  <c r="B448" i="21"/>
  <c r="N448" i="21"/>
  <c r="E449" i="21"/>
  <c r="Q449" i="21"/>
  <c r="H450" i="21"/>
  <c r="T450" i="21"/>
  <c r="K451" i="21"/>
  <c r="B452" i="21"/>
  <c r="N452" i="21"/>
  <c r="E453" i="21"/>
  <c r="Q453" i="21"/>
  <c r="H454" i="21"/>
  <c r="T454" i="21"/>
  <c r="K455" i="21"/>
  <c r="B456" i="21"/>
  <c r="N456" i="21"/>
  <c r="E457" i="21"/>
  <c r="Q457" i="21"/>
  <c r="H458" i="21"/>
  <c r="T458" i="21"/>
  <c r="K459" i="21"/>
  <c r="B460" i="21"/>
  <c r="N460" i="21"/>
  <c r="E461" i="21"/>
  <c r="Q461" i="21"/>
  <c r="H462" i="21"/>
  <c r="T462" i="21"/>
  <c r="K463" i="21"/>
  <c r="B464" i="21"/>
  <c r="N464" i="21"/>
  <c r="E465" i="21"/>
  <c r="Q465" i="21"/>
  <c r="H466" i="21"/>
  <c r="T466" i="21"/>
  <c r="K467" i="21"/>
  <c r="B468" i="21"/>
  <c r="N468" i="21"/>
  <c r="E469" i="21"/>
  <c r="Q469" i="21"/>
  <c r="H470" i="21"/>
  <c r="T470" i="21"/>
  <c r="K471" i="21"/>
  <c r="B472" i="21"/>
  <c r="N472" i="21"/>
  <c r="E473" i="21"/>
  <c r="Q473" i="21"/>
  <c r="H474" i="21"/>
  <c r="T474" i="21"/>
  <c r="K475" i="21"/>
  <c r="B476" i="21"/>
  <c r="N476" i="21"/>
  <c r="E477" i="21"/>
  <c r="Q477" i="21"/>
  <c r="H478" i="21"/>
  <c r="T478" i="21"/>
  <c r="K479" i="21"/>
  <c r="B480" i="21"/>
  <c r="N480" i="21"/>
  <c r="E481" i="21"/>
  <c r="Q481" i="21"/>
  <c r="H482" i="21"/>
  <c r="T482" i="21"/>
  <c r="K483" i="21"/>
  <c r="B484" i="21"/>
  <c r="N484" i="21"/>
  <c r="E485" i="21"/>
  <c r="Q485" i="21"/>
  <c r="H486" i="21"/>
  <c r="T486" i="21"/>
  <c r="K487" i="21"/>
  <c r="B488" i="21"/>
  <c r="N488" i="21"/>
  <c r="E489" i="21"/>
  <c r="Q489" i="21"/>
  <c r="H490" i="21"/>
  <c r="T490" i="21"/>
  <c r="K491" i="21"/>
  <c r="B492" i="21"/>
  <c r="I344" i="21"/>
  <c r="H365" i="21"/>
  <c r="N373" i="21"/>
  <c r="V380" i="21"/>
  <c r="U384" i="21"/>
  <c r="I388" i="21"/>
  <c r="R391" i="21"/>
  <c r="F395" i="21"/>
  <c r="O398" i="21"/>
  <c r="C402" i="21"/>
  <c r="U404" i="21"/>
  <c r="R406" i="21"/>
  <c r="M409" i="21"/>
  <c r="P410" i="21"/>
  <c r="S411" i="21"/>
  <c r="V412" i="21"/>
  <c r="B414" i="21"/>
  <c r="R414" i="21"/>
  <c r="O415" i="21"/>
  <c r="I416" i="21"/>
  <c r="C417" i="21"/>
  <c r="U417" i="21"/>
  <c r="O418" i="21"/>
  <c r="I419" i="21"/>
  <c r="C420" i="21"/>
  <c r="O420" i="21"/>
  <c r="F421" i="21"/>
  <c r="R421" i="21"/>
  <c r="I422" i="21"/>
  <c r="U422" i="21"/>
  <c r="C424" i="21"/>
  <c r="O424" i="21"/>
  <c r="F425" i="21"/>
  <c r="R425" i="21"/>
  <c r="I426" i="21"/>
  <c r="U426" i="21"/>
  <c r="C428" i="21"/>
  <c r="O428" i="21"/>
  <c r="F429" i="21"/>
  <c r="R429" i="21"/>
  <c r="I430" i="21"/>
  <c r="U430" i="21"/>
  <c r="C432" i="21"/>
  <c r="O432" i="21"/>
  <c r="F433" i="21"/>
  <c r="R433" i="21"/>
  <c r="I434" i="21"/>
  <c r="U434" i="21"/>
  <c r="C436" i="21"/>
  <c r="O436" i="21"/>
  <c r="F437" i="21"/>
  <c r="R437" i="21"/>
  <c r="I438" i="21"/>
  <c r="U438" i="21"/>
  <c r="C440" i="21"/>
  <c r="O440" i="21"/>
  <c r="F441" i="21"/>
  <c r="R441" i="21"/>
  <c r="I442" i="21"/>
  <c r="U442" i="21"/>
  <c r="C444" i="21"/>
  <c r="O444" i="21"/>
  <c r="F445" i="21"/>
  <c r="R445" i="21"/>
  <c r="I446" i="21"/>
  <c r="U446" i="21"/>
  <c r="C448" i="21"/>
  <c r="O448" i="21"/>
  <c r="F449" i="21"/>
  <c r="R449" i="21"/>
  <c r="I450" i="21"/>
  <c r="U450" i="21"/>
  <c r="C452" i="21"/>
  <c r="O452" i="21"/>
  <c r="F453" i="21"/>
  <c r="R453" i="21"/>
  <c r="I454" i="21"/>
  <c r="U454" i="21"/>
  <c r="C456" i="21"/>
  <c r="O456" i="21"/>
  <c r="F457" i="21"/>
  <c r="R457" i="21"/>
  <c r="I458" i="21"/>
  <c r="U458" i="21"/>
  <c r="C460" i="21"/>
  <c r="O460" i="21"/>
  <c r="F461" i="21"/>
  <c r="R461" i="21"/>
  <c r="I462" i="21"/>
  <c r="U462" i="21"/>
  <c r="C464" i="21"/>
  <c r="O464" i="21"/>
  <c r="F465" i="21"/>
  <c r="R465" i="21"/>
  <c r="I466" i="21"/>
  <c r="U466" i="21"/>
  <c r="C468" i="21"/>
  <c r="O468" i="21"/>
  <c r="F469" i="21"/>
  <c r="R469" i="21"/>
  <c r="I470" i="21"/>
  <c r="U470" i="21"/>
  <c r="C472" i="21"/>
  <c r="O472" i="21"/>
  <c r="F473" i="21"/>
  <c r="R473" i="21"/>
  <c r="I474" i="21"/>
  <c r="U474" i="21"/>
  <c r="C476" i="21"/>
  <c r="O476" i="21"/>
  <c r="F477" i="21"/>
  <c r="R477" i="21"/>
  <c r="I478" i="21"/>
  <c r="U478" i="21"/>
  <c r="C480" i="21"/>
  <c r="O480" i="21"/>
  <c r="F481" i="21"/>
  <c r="R481" i="21"/>
  <c r="I482" i="21"/>
  <c r="U482" i="21"/>
  <c r="C484" i="21"/>
  <c r="O484" i="21"/>
  <c r="F485" i="21"/>
  <c r="R485" i="21"/>
  <c r="I486" i="21"/>
  <c r="U486" i="21"/>
  <c r="C488" i="21"/>
  <c r="O488" i="21"/>
  <c r="F489" i="21"/>
  <c r="R489" i="21"/>
  <c r="I490" i="21"/>
  <c r="U490" i="21"/>
  <c r="R347" i="21"/>
  <c r="B366" i="21"/>
  <c r="H374" i="21"/>
  <c r="M381" i="21"/>
  <c r="V384" i="21"/>
  <c r="S391" i="21"/>
  <c r="G395" i="21"/>
  <c r="P398" i="21"/>
  <c r="D402" i="21"/>
  <c r="V404" i="21"/>
  <c r="F407" i="21"/>
  <c r="K408" i="21"/>
  <c r="N409" i="21"/>
  <c r="Q410" i="21"/>
  <c r="T411" i="21"/>
  <c r="B413" i="21"/>
  <c r="C414" i="21"/>
  <c r="V414" i="21"/>
  <c r="P415" i="21"/>
  <c r="G417" i="21"/>
  <c r="V417" i="21"/>
  <c r="P418" i="21"/>
  <c r="M419" i="21"/>
  <c r="D420" i="21"/>
  <c r="P420" i="21"/>
  <c r="G421" i="21"/>
  <c r="S421" i="21"/>
  <c r="V422" i="21"/>
  <c r="M423" i="21"/>
  <c r="D424" i="21"/>
  <c r="P424" i="21"/>
  <c r="G425" i="21"/>
  <c r="S425" i="21"/>
  <c r="V426" i="21"/>
  <c r="M427" i="21"/>
  <c r="D428" i="21"/>
  <c r="P428" i="21"/>
  <c r="G429" i="21"/>
  <c r="S429" i="21"/>
  <c r="V430" i="21"/>
  <c r="M431" i="21"/>
  <c r="D432" i="21"/>
  <c r="P432" i="21"/>
  <c r="G433" i="21"/>
  <c r="S433" i="21"/>
  <c r="V434" i="21"/>
  <c r="M435" i="21"/>
  <c r="D436" i="21"/>
  <c r="P436" i="21"/>
  <c r="G437" i="21"/>
  <c r="S437" i="21"/>
  <c r="V438" i="21"/>
  <c r="M439" i="21"/>
  <c r="D440" i="21"/>
  <c r="P440" i="21"/>
  <c r="G441" i="21"/>
  <c r="S441" i="21"/>
  <c r="V442" i="21"/>
  <c r="M443" i="21"/>
  <c r="D444" i="21"/>
  <c r="P444" i="21"/>
  <c r="G445" i="21"/>
  <c r="S445" i="21"/>
  <c r="V446" i="21"/>
  <c r="M447" i="21"/>
  <c r="D448" i="21"/>
  <c r="P448" i="21"/>
  <c r="G449" i="21"/>
  <c r="S449" i="21"/>
  <c r="V450" i="21"/>
  <c r="M451" i="21"/>
  <c r="D452" i="21"/>
  <c r="P452" i="21"/>
  <c r="G453" i="21"/>
  <c r="S453" i="21"/>
  <c r="V454" i="21"/>
  <c r="M455" i="21"/>
  <c r="D456" i="21"/>
  <c r="P456" i="21"/>
  <c r="G457" i="21"/>
  <c r="S457" i="21"/>
  <c r="V458" i="21"/>
  <c r="M459" i="21"/>
  <c r="D460" i="21"/>
  <c r="P460" i="21"/>
  <c r="G461" i="21"/>
  <c r="S461" i="21"/>
  <c r="V462" i="21"/>
  <c r="M463" i="21"/>
  <c r="D464" i="21"/>
  <c r="P464" i="21"/>
  <c r="G465" i="21"/>
  <c r="S465" i="21"/>
  <c r="V466" i="21"/>
  <c r="M467" i="21"/>
  <c r="D468" i="21"/>
  <c r="P468" i="21"/>
  <c r="G469" i="21"/>
  <c r="S469" i="21"/>
  <c r="V470" i="21"/>
  <c r="M471" i="21"/>
  <c r="D472" i="21"/>
  <c r="P472" i="21"/>
  <c r="G473" i="21"/>
  <c r="S473" i="21"/>
  <c r="V474" i="21"/>
  <c r="M475" i="21"/>
  <c r="D476" i="21"/>
  <c r="P476" i="21"/>
  <c r="G477" i="21"/>
  <c r="S477" i="21"/>
  <c r="V478" i="21"/>
  <c r="M479" i="21"/>
  <c r="D480" i="21"/>
  <c r="P480" i="21"/>
  <c r="G481" i="21"/>
  <c r="S481" i="21"/>
  <c r="V482" i="21"/>
  <c r="M483" i="21"/>
  <c r="D484" i="21"/>
  <c r="P484" i="21"/>
  <c r="G485" i="21"/>
  <c r="S485" i="21"/>
  <c r="F351" i="21"/>
  <c r="Q366" i="21"/>
  <c r="V374" i="21"/>
  <c r="C382" i="21"/>
  <c r="U388" i="21"/>
  <c r="I392" i="21"/>
  <c r="R395" i="21"/>
  <c r="F399" i="21"/>
  <c r="O402" i="21"/>
  <c r="B405" i="21"/>
  <c r="G407" i="21"/>
  <c r="O409" i="21"/>
  <c r="R410" i="21"/>
  <c r="U411" i="21"/>
  <c r="C413" i="21"/>
  <c r="D414" i="21"/>
  <c r="B415" i="21"/>
  <c r="Q415" i="21"/>
  <c r="K416" i="21"/>
  <c r="H417" i="21"/>
  <c r="B418" i="21"/>
  <c r="Q418" i="21"/>
  <c r="N419" i="21"/>
  <c r="E420" i="21"/>
  <c r="Q420" i="21"/>
  <c r="H421" i="21"/>
  <c r="T421" i="21"/>
  <c r="K422" i="21"/>
  <c r="B423" i="21"/>
  <c r="N423" i="21"/>
  <c r="E424" i="21"/>
  <c r="Q424" i="21"/>
  <c r="H425" i="21"/>
  <c r="T425" i="21"/>
  <c r="K426" i="21"/>
  <c r="B427" i="21"/>
  <c r="N427" i="21"/>
  <c r="E428" i="21"/>
  <c r="Q428" i="21"/>
  <c r="H429" i="21"/>
  <c r="T429" i="21"/>
  <c r="K430" i="21"/>
  <c r="B431" i="21"/>
  <c r="N431" i="21"/>
  <c r="E432" i="21"/>
  <c r="Q432" i="21"/>
  <c r="H433" i="21"/>
  <c r="T433" i="21"/>
  <c r="K434" i="21"/>
  <c r="B435" i="21"/>
  <c r="N435" i="21"/>
  <c r="E436" i="21"/>
  <c r="Q436" i="21"/>
  <c r="H437" i="21"/>
  <c r="T437" i="21"/>
  <c r="K438" i="21"/>
  <c r="B439" i="21"/>
  <c r="N439" i="21"/>
  <c r="E440" i="21"/>
  <c r="Q440" i="21"/>
  <c r="H441" i="21"/>
  <c r="T441" i="21"/>
  <c r="K442" i="21"/>
  <c r="B443" i="21"/>
  <c r="N443" i="21"/>
  <c r="E444" i="21"/>
  <c r="Q444" i="21"/>
  <c r="H445" i="21"/>
  <c r="T445" i="21"/>
  <c r="K446" i="21"/>
  <c r="B447" i="21"/>
  <c r="N447" i="21"/>
  <c r="E448" i="21"/>
  <c r="Q448" i="21"/>
  <c r="H449" i="21"/>
  <c r="T449" i="21"/>
  <c r="K450" i="21"/>
  <c r="B451" i="21"/>
  <c r="N451" i="21"/>
  <c r="E452" i="21"/>
  <c r="Q452" i="21"/>
  <c r="H453" i="21"/>
  <c r="T453" i="21"/>
  <c r="K454" i="21"/>
  <c r="B455" i="21"/>
  <c r="N455" i="21"/>
  <c r="E456" i="21"/>
  <c r="Q456" i="21"/>
  <c r="H457" i="21"/>
  <c r="T457" i="21"/>
  <c r="K458" i="21"/>
  <c r="B459" i="21"/>
  <c r="N459" i="21"/>
  <c r="E460" i="21"/>
  <c r="Q460" i="21"/>
  <c r="H461" i="21"/>
  <c r="T461" i="21"/>
  <c r="K462" i="21"/>
  <c r="B463" i="21"/>
  <c r="N463" i="21"/>
  <c r="E464" i="21"/>
  <c r="Q464" i="21"/>
  <c r="H465" i="21"/>
  <c r="T465" i="21"/>
  <c r="K466" i="21"/>
  <c r="B467" i="21"/>
  <c r="N467" i="21"/>
  <c r="E468" i="21"/>
  <c r="Q468" i="21"/>
  <c r="H469" i="21"/>
  <c r="T469" i="21"/>
  <c r="K470" i="21"/>
  <c r="B471" i="21"/>
  <c r="N471" i="21"/>
  <c r="E472" i="21"/>
  <c r="Q472" i="21"/>
  <c r="H473" i="21"/>
  <c r="T473" i="21"/>
  <c r="K474" i="21"/>
  <c r="B475" i="21"/>
  <c r="N475" i="21"/>
  <c r="E476" i="21"/>
  <c r="Q476" i="21"/>
  <c r="H477" i="21"/>
  <c r="T477" i="21"/>
  <c r="K478" i="21"/>
  <c r="B479" i="21"/>
  <c r="N479" i="21"/>
  <c r="E480" i="21"/>
  <c r="Q480" i="21"/>
  <c r="H481" i="21"/>
  <c r="T481" i="21"/>
  <c r="K482" i="21"/>
  <c r="B483" i="21"/>
  <c r="N483" i="21"/>
  <c r="E484" i="21"/>
  <c r="Q484" i="21"/>
  <c r="H485" i="21"/>
  <c r="T485" i="21"/>
  <c r="K486" i="21"/>
  <c r="B487" i="21"/>
  <c r="N487" i="21"/>
  <c r="E488" i="21"/>
  <c r="Q488" i="21"/>
  <c r="H489" i="21"/>
  <c r="T489" i="21"/>
  <c r="K490" i="21"/>
  <c r="B491" i="21"/>
  <c r="N491" i="21"/>
  <c r="E492" i="21"/>
  <c r="V486" i="21"/>
  <c r="S491" i="21"/>
  <c r="T492" i="21"/>
  <c r="N493" i="21"/>
  <c r="F494" i="21"/>
  <c r="S494" i="21"/>
  <c r="K495" i="21"/>
  <c r="C496" i="21"/>
  <c r="P496" i="21"/>
  <c r="H497" i="21"/>
  <c r="V497" i="21"/>
  <c r="N498" i="21"/>
  <c r="F499" i="21"/>
  <c r="S499" i="21"/>
  <c r="K500" i="21"/>
  <c r="C501" i="21"/>
  <c r="P501" i="21"/>
  <c r="H502" i="21"/>
  <c r="T502" i="21"/>
  <c r="K503" i="21"/>
  <c r="B504" i="21"/>
  <c r="N504" i="21"/>
  <c r="E505" i="21"/>
  <c r="Q505" i="21"/>
  <c r="I4" i="21"/>
  <c r="U4" i="21"/>
  <c r="M487" i="21"/>
  <c r="U491" i="21"/>
  <c r="V492" i="21"/>
  <c r="O493" i="21"/>
  <c r="G494" i="21"/>
  <c r="T494" i="21"/>
  <c r="D496" i="21"/>
  <c r="Q496" i="21"/>
  <c r="B498" i="21"/>
  <c r="O498" i="21"/>
  <c r="G499" i="21"/>
  <c r="T499" i="21"/>
  <c r="D501" i="21"/>
  <c r="Q501" i="21"/>
  <c r="I502" i="21"/>
  <c r="U502" i="21"/>
  <c r="C504" i="21"/>
  <c r="O504" i="21"/>
  <c r="F505" i="21"/>
  <c r="R505" i="21"/>
  <c r="V4" i="21"/>
  <c r="D488" i="21"/>
  <c r="V491" i="21"/>
  <c r="B493" i="21"/>
  <c r="P493" i="21"/>
  <c r="H494" i="21"/>
  <c r="U494" i="21"/>
  <c r="M495" i="21"/>
  <c r="E496" i="21"/>
  <c r="S496" i="21"/>
  <c r="K497" i="21"/>
  <c r="C498" i="21"/>
  <c r="P498" i="21"/>
  <c r="H499" i="21"/>
  <c r="U499" i="21"/>
  <c r="M500" i="21"/>
  <c r="E501" i="21"/>
  <c r="R501" i="21"/>
  <c r="V502" i="21"/>
  <c r="M503" i="21"/>
  <c r="D504" i="21"/>
  <c r="P504" i="21"/>
  <c r="G505" i="21"/>
  <c r="S505" i="21"/>
  <c r="K4" i="21"/>
  <c r="B4" i="21"/>
  <c r="P488" i="21"/>
  <c r="C492" i="21"/>
  <c r="C493" i="21"/>
  <c r="Q493" i="21"/>
  <c r="I494" i="21"/>
  <c r="V494" i="21"/>
  <c r="N495" i="21"/>
  <c r="G496" i="21"/>
  <c r="T496" i="21"/>
  <c r="D498" i="21"/>
  <c r="Q498" i="21"/>
  <c r="I499" i="21"/>
  <c r="V499" i="21"/>
  <c r="N500" i="21"/>
  <c r="F501" i="21"/>
  <c r="S501" i="21"/>
  <c r="K502" i="21"/>
  <c r="B503" i="21"/>
  <c r="N503" i="21"/>
  <c r="E504" i="21"/>
  <c r="Q504" i="21"/>
  <c r="H505" i="21"/>
  <c r="T505" i="21"/>
  <c r="G489" i="21"/>
  <c r="D492" i="21"/>
  <c r="D493" i="21"/>
  <c r="R493" i="21"/>
  <c r="B495" i="21"/>
  <c r="P495" i="21"/>
  <c r="H496" i="21"/>
  <c r="U496" i="21"/>
  <c r="M497" i="21"/>
  <c r="E498" i="21"/>
  <c r="R498" i="21"/>
  <c r="B500" i="21"/>
  <c r="O500" i="21"/>
  <c r="G501" i="21"/>
  <c r="T501" i="21"/>
  <c r="C503" i="21"/>
  <c r="O503" i="21"/>
  <c r="F504" i="21"/>
  <c r="R504" i="21"/>
  <c r="I505" i="21"/>
  <c r="U505" i="21"/>
  <c r="M4" i="21"/>
  <c r="S489" i="21"/>
  <c r="E493" i="21"/>
  <c r="S493" i="21"/>
  <c r="K494" i="21"/>
  <c r="D495" i="21"/>
  <c r="Q495" i="21"/>
  <c r="I496" i="21"/>
  <c r="V496" i="21"/>
  <c r="N497" i="21"/>
  <c r="F498" i="21"/>
  <c r="S498" i="21"/>
  <c r="K499" i="21"/>
  <c r="C500" i="21"/>
  <c r="P500" i="21"/>
  <c r="H501" i="21"/>
  <c r="V501" i="21"/>
  <c r="M502" i="21"/>
  <c r="D503" i="21"/>
  <c r="P503" i="21"/>
  <c r="G504" i="21"/>
  <c r="S504" i="21"/>
  <c r="V505" i="21"/>
  <c r="N4" i="21"/>
  <c r="F493" i="21"/>
  <c r="T493" i="21"/>
  <c r="M494" i="21"/>
  <c r="E495" i="21"/>
  <c r="R495" i="21"/>
  <c r="B497" i="21"/>
  <c r="O497" i="21"/>
  <c r="G498" i="21"/>
  <c r="T498" i="21"/>
  <c r="D500" i="21"/>
  <c r="Q500" i="21"/>
  <c r="B502" i="21"/>
  <c r="N502" i="21"/>
  <c r="E503" i="21"/>
  <c r="Q503" i="21"/>
  <c r="H504" i="21"/>
  <c r="T504" i="21"/>
  <c r="K505" i="21"/>
  <c r="C4" i="21"/>
  <c r="O4" i="21"/>
  <c r="V490" i="21"/>
  <c r="M492" i="21"/>
  <c r="G493" i="21"/>
  <c r="V493" i="21"/>
  <c r="N494" i="21"/>
  <c r="F495" i="21"/>
  <c r="S495" i="21"/>
  <c r="K496" i="21"/>
  <c r="C497" i="21"/>
  <c r="P497" i="21"/>
  <c r="H498" i="21"/>
  <c r="U498" i="21"/>
  <c r="M499" i="21"/>
  <c r="E500" i="21"/>
  <c r="S500" i="21"/>
  <c r="K501" i="21"/>
  <c r="C502" i="21"/>
  <c r="O502" i="21"/>
  <c r="F503" i="21"/>
  <c r="R503" i="21"/>
  <c r="I504" i="21"/>
  <c r="U504" i="21"/>
  <c r="D4" i="21"/>
  <c r="P4" i="21"/>
  <c r="I491" i="21"/>
  <c r="N492" i="21"/>
  <c r="H493" i="21"/>
  <c r="B494" i="21"/>
  <c r="O494" i="21"/>
  <c r="G495" i="21"/>
  <c r="T495" i="21"/>
  <c r="D497" i="21"/>
  <c r="Q497" i="21"/>
  <c r="I498" i="21"/>
  <c r="V498" i="21"/>
  <c r="N499" i="21"/>
  <c r="G500" i="21"/>
  <c r="T500" i="21"/>
  <c r="D502" i="21"/>
  <c r="P502" i="21"/>
  <c r="G503" i="21"/>
  <c r="S503" i="21"/>
  <c r="V504" i="21"/>
  <c r="M505" i="21"/>
  <c r="E4" i="21"/>
  <c r="Q4" i="21"/>
  <c r="O492" i="21"/>
  <c r="C494" i="21"/>
  <c r="P494" i="21"/>
  <c r="H495" i="21"/>
  <c r="U495" i="21"/>
  <c r="M496" i="21"/>
  <c r="E497" i="21"/>
  <c r="R497" i="21"/>
  <c r="B499" i="21"/>
  <c r="P499" i="21"/>
  <c r="H500" i="21"/>
  <c r="U500" i="21"/>
  <c r="M501" i="21"/>
  <c r="E502" i="21"/>
  <c r="Q502" i="21"/>
  <c r="H503" i="21"/>
  <c r="T503" i="21"/>
  <c r="K504" i="21"/>
  <c r="B505" i="21"/>
  <c r="N505" i="21"/>
  <c r="F4" i="21"/>
  <c r="R4" i="21"/>
  <c r="P492" i="21"/>
  <c r="K493" i="21"/>
  <c r="D494" i="21"/>
  <c r="Q494" i="21"/>
  <c r="I495" i="21"/>
  <c r="V495" i="21"/>
  <c r="N496" i="21"/>
  <c r="F497" i="21"/>
  <c r="S497" i="21"/>
  <c r="K498" i="21"/>
  <c r="D499" i="21"/>
  <c r="Q499" i="21"/>
  <c r="I500" i="21"/>
  <c r="V500" i="21"/>
  <c r="N501" i="21"/>
  <c r="F502" i="21"/>
  <c r="R502" i="21"/>
  <c r="I503" i="21"/>
  <c r="U503" i="21"/>
  <c r="C505" i="21"/>
  <c r="O505" i="21"/>
  <c r="G4" i="21"/>
  <c r="S4" i="21"/>
  <c r="M491" i="21"/>
  <c r="Q492" i="21"/>
  <c r="M493" i="21"/>
  <c r="E494" i="21"/>
  <c r="R494" i="21"/>
  <c r="B496" i="21"/>
  <c r="O496" i="21"/>
  <c r="G497" i="21"/>
  <c r="T497" i="21"/>
  <c r="M498" i="21"/>
  <c r="E499" i="21"/>
  <c r="R499" i="21"/>
  <c r="B501" i="21"/>
  <c r="O501" i="21"/>
  <c r="G502" i="21"/>
  <c r="S502" i="21"/>
  <c r="V503" i="21"/>
  <c r="M504" i="21"/>
  <c r="D505" i="21"/>
  <c r="P505" i="21"/>
  <c r="H4" i="21"/>
  <c r="T4" i="21"/>
  <c r="B322" i="25" l="1"/>
  <c r="L441" i="25"/>
  <c r="B331" i="25"/>
  <c r="B365" i="25"/>
  <c r="B224" i="25"/>
  <c r="J440" i="25"/>
  <c r="K442" i="25"/>
  <c r="L443" i="25"/>
  <c r="H441" i="25"/>
  <c r="K443" i="25"/>
  <c r="B369" i="25"/>
  <c r="J443" i="25"/>
  <c r="B243" i="25"/>
  <c r="B235" i="25"/>
  <c r="B477" i="25"/>
  <c r="B471" i="25"/>
  <c r="B359" i="25"/>
  <c r="B222" i="25"/>
  <c r="B257" i="25"/>
  <c r="B249" i="25"/>
  <c r="B242" i="25"/>
  <c r="B22" i="25"/>
  <c r="B272" i="25"/>
  <c r="B240" i="25"/>
  <c r="M21" i="25"/>
  <c r="B16" i="25"/>
  <c r="B289" i="25"/>
  <c r="B281" i="25"/>
  <c r="B273" i="25"/>
  <c r="B476" i="25"/>
  <c r="B237" i="25"/>
  <c r="B17" i="25"/>
  <c r="B286" i="25"/>
  <c r="B278" i="25"/>
  <c r="B270" i="25"/>
  <c r="B479" i="25"/>
  <c r="B473" i="25"/>
  <c r="B375" i="25"/>
  <c r="B283" i="25"/>
  <c r="B275" i="25"/>
  <c r="B267" i="25"/>
  <c r="B207" i="25"/>
  <c r="B199" i="25"/>
  <c r="B462" i="25"/>
  <c r="B454" i="25"/>
  <c r="B305" i="25"/>
  <c r="B297" i="25"/>
  <c r="B213" i="25"/>
  <c r="B205" i="25"/>
  <c r="B197" i="25"/>
  <c r="B452" i="25"/>
  <c r="B114" i="25"/>
  <c r="B306" i="25"/>
  <c r="B298" i="25"/>
  <c r="B292" i="25"/>
  <c r="B303" i="25"/>
  <c r="B295" i="25"/>
  <c r="B487" i="25"/>
  <c r="B482" i="25"/>
  <c r="B378" i="25"/>
  <c r="B186" i="25"/>
  <c r="B178" i="25"/>
  <c r="B170" i="25"/>
  <c r="B162" i="25"/>
  <c r="B409" i="25"/>
  <c r="B191" i="25"/>
  <c r="B183" i="25"/>
  <c r="B188" i="25"/>
  <c r="B180" i="25"/>
  <c r="B172" i="25"/>
  <c r="B164" i="25"/>
  <c r="B408" i="25"/>
  <c r="B169" i="25"/>
  <c r="B161" i="25"/>
  <c r="B404" i="25"/>
  <c r="B110" i="25"/>
  <c r="B260" i="25"/>
  <c r="B143" i="25"/>
  <c r="B127" i="25"/>
  <c r="B68" i="25"/>
  <c r="B148" i="25"/>
  <c r="B132" i="25"/>
  <c r="B72" i="25"/>
  <c r="B40" i="25"/>
  <c r="B53" i="25"/>
  <c r="B36" i="25"/>
  <c r="G21" i="25"/>
  <c r="V21" i="25"/>
  <c r="G441" i="25"/>
  <c r="V441" i="25"/>
  <c r="W441" i="25" s="1"/>
  <c r="G439" i="25"/>
  <c r="V439" i="25"/>
  <c r="G442" i="25"/>
  <c r="V442" i="25"/>
  <c r="W442" i="25" s="1"/>
  <c r="G252" i="25"/>
  <c r="V252" i="25"/>
  <c r="G443" i="25"/>
  <c r="V443" i="25"/>
  <c r="G440" i="25"/>
  <c r="V440" i="25"/>
  <c r="W440" i="25" s="1"/>
  <c r="B329" i="25"/>
  <c r="B324" i="25"/>
  <c r="B327" i="25"/>
  <c r="B325" i="25"/>
  <c r="B323" i="25"/>
  <c r="B330" i="25"/>
  <c r="B328" i="25"/>
  <c r="I439" i="25"/>
  <c r="B314" i="25"/>
  <c r="B8" i="25"/>
  <c r="B352" i="25"/>
  <c r="B344" i="25"/>
  <c r="B336" i="25"/>
  <c r="M441" i="25"/>
  <c r="B439" i="25"/>
  <c r="T439" i="25"/>
  <c r="B431" i="25"/>
  <c r="B423" i="25"/>
  <c r="B415" i="25"/>
  <c r="K441" i="25"/>
  <c r="B220" i="25"/>
  <c r="B315" i="25"/>
  <c r="B9" i="25"/>
  <c r="B353" i="25"/>
  <c r="B345" i="25"/>
  <c r="B337" i="25"/>
  <c r="M442" i="25"/>
  <c r="B440" i="25"/>
  <c r="T440" i="25"/>
  <c r="B432" i="25"/>
  <c r="B424" i="25"/>
  <c r="B416" i="25"/>
  <c r="J441" i="25"/>
  <c r="B320" i="25"/>
  <c r="B312" i="25"/>
  <c r="B6" i="25"/>
  <c r="B350" i="25"/>
  <c r="B342" i="25"/>
  <c r="B334" i="25"/>
  <c r="M439" i="25"/>
  <c r="B437" i="25"/>
  <c r="B429" i="25"/>
  <c r="B421" i="25"/>
  <c r="B361" i="25"/>
  <c r="B317" i="25"/>
  <c r="B11" i="25"/>
  <c r="B3" i="25"/>
  <c r="B347" i="25"/>
  <c r="B339" i="25"/>
  <c r="T442" i="25"/>
  <c r="B442" i="25"/>
  <c r="B434" i="25"/>
  <c r="B426" i="25"/>
  <c r="B418" i="25"/>
  <c r="L440" i="25"/>
  <c r="I21" i="25"/>
  <c r="B358" i="25"/>
  <c r="B221" i="25"/>
  <c r="B256" i="25"/>
  <c r="B248" i="25"/>
  <c r="B280" i="25"/>
  <c r="B20" i="25"/>
  <c r="B368" i="25"/>
  <c r="B360" i="25"/>
  <c r="B258" i="25"/>
  <c r="M252" i="25"/>
  <c r="B250" i="25"/>
  <c r="B268" i="25"/>
  <c r="L252" i="25"/>
  <c r="B467" i="25"/>
  <c r="B374" i="25"/>
  <c r="B470" i="25"/>
  <c r="B448" i="25"/>
  <c r="B212" i="25"/>
  <c r="B204" i="25"/>
  <c r="B196" i="25"/>
  <c r="B459" i="25"/>
  <c r="B451" i="25"/>
  <c r="B447" i="25"/>
  <c r="B373" i="25"/>
  <c r="B210" i="25"/>
  <c r="B202" i="25"/>
  <c r="B465" i="25"/>
  <c r="B457" i="25"/>
  <c r="B309" i="25"/>
  <c r="B308" i="25"/>
  <c r="B300" i="25"/>
  <c r="B407" i="25"/>
  <c r="B402" i="25"/>
  <c r="B157" i="25"/>
  <c r="B390" i="25"/>
  <c r="B232" i="25"/>
  <c r="B399" i="25"/>
  <c r="B391" i="25"/>
  <c r="B383" i="25"/>
  <c r="B264" i="25"/>
  <c r="B400" i="25"/>
  <c r="B392" i="25"/>
  <c r="B384" i="25"/>
  <c r="B265" i="25"/>
  <c r="B405" i="25"/>
  <c r="B397" i="25"/>
  <c r="B389" i="25"/>
  <c r="B154" i="25"/>
  <c r="B138" i="25"/>
  <c r="B130" i="25"/>
  <c r="B141" i="25"/>
  <c r="B133" i="25"/>
  <c r="B125" i="25"/>
  <c r="B98" i="25"/>
  <c r="B90" i="25"/>
  <c r="B107" i="25"/>
  <c r="B99" i="25"/>
  <c r="B91" i="25"/>
  <c r="B83" i="25"/>
  <c r="B57" i="25"/>
  <c r="B97" i="25"/>
  <c r="B89" i="25"/>
  <c r="B77" i="25"/>
  <c r="B23" i="25"/>
  <c r="B367" i="25"/>
  <c r="J442" i="25"/>
  <c r="I442" i="25"/>
  <c r="B251" i="25"/>
  <c r="H442" i="25"/>
  <c r="K21" i="25"/>
  <c r="J21" i="25"/>
  <c r="B14" i="25"/>
  <c r="B284" i="25"/>
  <c r="H21" i="25"/>
  <c r="H252" i="25"/>
  <c r="B276" i="25"/>
  <c r="B363" i="25"/>
  <c r="B355" i="25"/>
  <c r="B218" i="25"/>
  <c r="B253" i="25"/>
  <c r="B245" i="25"/>
  <c r="B466" i="25"/>
  <c r="B288" i="25"/>
  <c r="B285" i="25"/>
  <c r="B277" i="25"/>
  <c r="B269" i="25"/>
  <c r="B478" i="25"/>
  <c r="B472" i="25"/>
  <c r="B469" i="25"/>
  <c r="B21" i="25"/>
  <c r="T21" i="25"/>
  <c r="B13" i="25"/>
  <c r="B274" i="25"/>
  <c r="B266" i="25"/>
  <c r="B287" i="25"/>
  <c r="B279" i="25"/>
  <c r="B271" i="25"/>
  <c r="B480" i="25"/>
  <c r="B203" i="25"/>
  <c r="B195" i="25"/>
  <c r="B458" i="25"/>
  <c r="B450" i="25"/>
  <c r="B445" i="25"/>
  <c r="B372" i="25"/>
  <c r="B209" i="25"/>
  <c r="B201" i="25"/>
  <c r="B464" i="25"/>
  <c r="B456" i="25"/>
  <c r="B449" i="25"/>
  <c r="B483" i="25"/>
  <c r="B444" i="25"/>
  <c r="B302" i="25"/>
  <c r="B307" i="25"/>
  <c r="B299" i="25"/>
  <c r="B484" i="25"/>
  <c r="B182" i="25"/>
  <c r="B174" i="25"/>
  <c r="B166" i="25"/>
  <c r="B398" i="25"/>
  <c r="B187" i="25"/>
  <c r="B179" i="25"/>
  <c r="B171" i="25"/>
  <c r="B163" i="25"/>
  <c r="B414" i="25"/>
  <c r="B176" i="25"/>
  <c r="B168" i="25"/>
  <c r="B412" i="25"/>
  <c r="B394" i="25"/>
  <c r="B189" i="25"/>
  <c r="B181" i="25"/>
  <c r="B173" i="25"/>
  <c r="B165" i="25"/>
  <c r="B229" i="25"/>
  <c r="B226" i="25"/>
  <c r="B261" i="25"/>
  <c r="B228" i="25"/>
  <c r="B119" i="25"/>
  <c r="B147" i="25"/>
  <c r="B139" i="25"/>
  <c r="B115" i="25"/>
  <c r="B152" i="25"/>
  <c r="B118" i="25"/>
  <c r="B116" i="25"/>
  <c r="B67" i="25"/>
  <c r="B27" i="25"/>
  <c r="B50" i="25"/>
  <c r="I443" i="25"/>
  <c r="H439" i="25"/>
  <c r="J252" i="25"/>
  <c r="B216" i="25"/>
  <c r="I441" i="25"/>
  <c r="B332" i="25"/>
  <c r="B326" i="25"/>
  <c r="B321" i="25"/>
  <c r="B318" i="25"/>
  <c r="K440" i="25"/>
  <c r="B12" i="25"/>
  <c r="B4" i="25"/>
  <c r="B348" i="25"/>
  <c r="B340" i="25"/>
  <c r="B443" i="25"/>
  <c r="T443" i="25"/>
  <c r="B435" i="25"/>
  <c r="B427" i="25"/>
  <c r="B419" i="25"/>
  <c r="H443" i="25"/>
  <c r="I440" i="25"/>
  <c r="B319" i="25"/>
  <c r="B311" i="25"/>
  <c r="B5" i="25"/>
  <c r="B349" i="25"/>
  <c r="B341" i="25"/>
  <c r="B333" i="25"/>
  <c r="B436" i="25"/>
  <c r="B428" i="25"/>
  <c r="B420" i="25"/>
  <c r="L442" i="25"/>
  <c r="H440" i="25"/>
  <c r="B316" i="25"/>
  <c r="B10" i="25"/>
  <c r="B354" i="25"/>
  <c r="B346" i="25"/>
  <c r="B338" i="25"/>
  <c r="M443" i="25"/>
  <c r="B441" i="25"/>
  <c r="T441" i="25"/>
  <c r="B433" i="25"/>
  <c r="B425" i="25"/>
  <c r="B417" i="25"/>
  <c r="B370" i="25"/>
  <c r="B357" i="25"/>
  <c r="B255" i="25"/>
  <c r="L439" i="25"/>
  <c r="K439" i="25"/>
  <c r="B313" i="25"/>
  <c r="B7" i="25"/>
  <c r="B351" i="25"/>
  <c r="B343" i="25"/>
  <c r="B335" i="25"/>
  <c r="M440" i="25"/>
  <c r="B438" i="25"/>
  <c r="B430" i="25"/>
  <c r="B422" i="25"/>
  <c r="B366" i="25"/>
  <c r="J439" i="25"/>
  <c r="B247" i="25"/>
  <c r="K252" i="25"/>
  <c r="I252" i="25"/>
  <c r="B241" i="25"/>
  <c r="B362" i="25"/>
  <c r="B225" i="25"/>
  <c r="B217" i="25"/>
  <c r="B252" i="25"/>
  <c r="T252" i="25"/>
  <c r="B244" i="25"/>
  <c r="B239" i="25"/>
  <c r="B18" i="25"/>
  <c r="B475" i="25"/>
  <c r="B236" i="25"/>
  <c r="B364" i="25"/>
  <c r="B356" i="25"/>
  <c r="B219" i="25"/>
  <c r="B254" i="25"/>
  <c r="B246" i="25"/>
  <c r="L21" i="25"/>
  <c r="B19" i="25"/>
  <c r="B15" i="25"/>
  <c r="B215" i="25"/>
  <c r="B376" i="25"/>
  <c r="B468" i="25"/>
  <c r="B310" i="25"/>
  <c r="B371" i="25"/>
  <c r="B208" i="25"/>
  <c r="B200" i="25"/>
  <c r="B463" i="25"/>
  <c r="B455" i="25"/>
  <c r="B301" i="25"/>
  <c r="B214" i="25"/>
  <c r="B206" i="25"/>
  <c r="B461" i="25"/>
  <c r="B453" i="25"/>
  <c r="B112" i="25"/>
  <c r="B486" i="25"/>
  <c r="B481" i="25"/>
  <c r="B489" i="25"/>
  <c r="B113" i="25"/>
  <c r="B159" i="25"/>
  <c r="B304" i="25"/>
  <c r="B296" i="25"/>
  <c r="B291" i="25"/>
  <c r="B490" i="25"/>
  <c r="B485" i="25"/>
  <c r="B406" i="25"/>
  <c r="B158" i="25"/>
  <c r="B403" i="25"/>
  <c r="B395" i="25"/>
  <c r="B230" i="25"/>
  <c r="B396" i="25"/>
  <c r="B233" i="25"/>
  <c r="B401" i="25"/>
  <c r="B393" i="25"/>
  <c r="B385" i="25"/>
  <c r="B377" i="25"/>
  <c r="B142" i="25"/>
  <c r="B134" i="25"/>
  <c r="B126" i="25"/>
  <c r="B231" i="25"/>
  <c r="B153" i="25"/>
  <c r="B137" i="25"/>
  <c r="B129" i="25"/>
  <c r="B121" i="25"/>
  <c r="B102" i="25"/>
  <c r="B94" i="25"/>
  <c r="B78" i="25"/>
  <c r="B103" i="25"/>
  <c r="B108" i="25"/>
  <c r="B100" i="25"/>
  <c r="B92" i="25"/>
  <c r="B101" i="25"/>
  <c r="B93" i="25"/>
  <c r="B47" i="25"/>
  <c r="B32" i="25"/>
  <c r="B55" i="25"/>
  <c r="B69" i="25"/>
  <c r="B59" i="25"/>
  <c r="J488" i="21"/>
  <c r="J456" i="21"/>
  <c r="J424" i="21"/>
  <c r="J433" i="21"/>
  <c r="J487" i="21"/>
  <c r="J455" i="21"/>
  <c r="J418" i="21"/>
  <c r="J500" i="21"/>
  <c r="J503" i="21"/>
  <c r="J498" i="21"/>
  <c r="J501" i="21"/>
  <c r="J496" i="21"/>
  <c r="J484" i="21"/>
  <c r="J468" i="21"/>
  <c r="J452" i="21"/>
  <c r="J436" i="21"/>
  <c r="J420" i="21"/>
  <c r="J477" i="21"/>
  <c r="J461" i="21"/>
  <c r="J445" i="21"/>
  <c r="J429" i="21"/>
  <c r="J482" i="21"/>
  <c r="J466" i="21"/>
  <c r="J450" i="21"/>
  <c r="J434" i="21"/>
  <c r="J410" i="21"/>
  <c r="J483" i="21"/>
  <c r="J467" i="21"/>
  <c r="J451" i="21"/>
  <c r="J435" i="21"/>
  <c r="J368" i="21"/>
  <c r="J412" i="21"/>
  <c r="J394" i="21"/>
  <c r="J403" i="21"/>
  <c r="J387" i="21"/>
  <c r="J360" i="21"/>
  <c r="J400" i="21"/>
  <c r="J384" i="21"/>
  <c r="J409" i="21"/>
  <c r="J393" i="21"/>
  <c r="J355" i="21"/>
  <c r="J339" i="21"/>
  <c r="J323" i="21"/>
  <c r="J344" i="21"/>
  <c r="J328" i="21"/>
  <c r="J318" i="21"/>
  <c r="J315" i="21"/>
  <c r="J353" i="21"/>
  <c r="J337" i="21"/>
  <c r="J319" i="21"/>
  <c r="J362" i="21"/>
  <c r="J346" i="21"/>
  <c r="J330" i="21"/>
  <c r="J302" i="21"/>
  <c r="J286" i="21"/>
  <c r="J272" i="21"/>
  <c r="J267" i="21"/>
  <c r="J307" i="21"/>
  <c r="J291" i="21"/>
  <c r="J275" i="21"/>
  <c r="J288" i="21"/>
  <c r="J273" i="21"/>
  <c r="J305" i="21"/>
  <c r="J289" i="21"/>
  <c r="J244" i="21"/>
  <c r="J252" i="21"/>
  <c r="J261" i="21"/>
  <c r="J245" i="21"/>
  <c r="J254" i="21"/>
  <c r="J255" i="21"/>
  <c r="J178" i="21"/>
  <c r="J211" i="21"/>
  <c r="J195" i="21"/>
  <c r="J212" i="21"/>
  <c r="J196" i="21"/>
  <c r="J185" i="21"/>
  <c r="J188" i="21"/>
  <c r="J156" i="21"/>
  <c r="J153" i="21"/>
  <c r="J162" i="21"/>
  <c r="J135" i="21"/>
  <c r="J159" i="21"/>
  <c r="J142" i="21"/>
  <c r="J124" i="21"/>
  <c r="J125" i="21"/>
  <c r="J106" i="21"/>
  <c r="J99" i="21"/>
  <c r="J87" i="21"/>
  <c r="J71" i="21"/>
  <c r="J92" i="21"/>
  <c r="J33" i="21"/>
  <c r="J55" i="21"/>
  <c r="J85" i="21"/>
  <c r="J62" i="21"/>
  <c r="J16" i="21"/>
  <c r="J18" i="21"/>
  <c r="J413" i="21"/>
  <c r="J397" i="21"/>
  <c r="J381" i="21"/>
  <c r="J373" i="21"/>
  <c r="J343" i="21"/>
  <c r="J327" i="21"/>
  <c r="J320" i="21"/>
  <c r="J316" i="21"/>
  <c r="J348" i="21"/>
  <c r="J332" i="21"/>
  <c r="J314" i="21"/>
  <c r="J357" i="21"/>
  <c r="J341" i="21"/>
  <c r="J325" i="21"/>
  <c r="J366" i="21"/>
  <c r="J350" i="21"/>
  <c r="J334" i="21"/>
  <c r="J306" i="21"/>
  <c r="J290" i="21"/>
  <c r="J274" i="21"/>
  <c r="J311" i="21"/>
  <c r="J295" i="21"/>
  <c r="J279" i="21"/>
  <c r="J264" i="21"/>
  <c r="J308" i="21"/>
  <c r="J292" i="21"/>
  <c r="J276" i="21"/>
  <c r="J309" i="21"/>
  <c r="J293" i="21"/>
  <c r="J277" i="21"/>
  <c r="J222" i="21"/>
  <c r="J227" i="21"/>
  <c r="J194" i="21"/>
  <c r="J214" i="21"/>
  <c r="J249" i="21"/>
  <c r="J226" i="21"/>
  <c r="J258" i="21"/>
  <c r="J233" i="21"/>
  <c r="J198" i="21"/>
  <c r="J218" i="21"/>
  <c r="J231" i="21"/>
  <c r="J259" i="21"/>
  <c r="J215" i="21"/>
  <c r="J199" i="21"/>
  <c r="J216" i="21"/>
  <c r="J190" i="21"/>
  <c r="J209" i="21"/>
  <c r="J193" i="21"/>
  <c r="J160" i="21"/>
  <c r="J143" i="21"/>
  <c r="J173" i="21"/>
  <c r="J139" i="21"/>
  <c r="J179" i="21"/>
  <c r="J163" i="21"/>
  <c r="J147" i="21"/>
  <c r="J128" i="21"/>
  <c r="J112" i="21"/>
  <c r="J129" i="21"/>
  <c r="J110" i="21"/>
  <c r="J96" i="21"/>
  <c r="J28" i="21"/>
  <c r="J103" i="21"/>
  <c r="J75" i="21"/>
  <c r="J64" i="21"/>
  <c r="J89" i="21"/>
  <c r="J73" i="21"/>
  <c r="J66" i="21"/>
  <c r="J41" i="21"/>
  <c r="J21" i="21"/>
  <c r="J440" i="21"/>
  <c r="J481" i="21"/>
  <c r="J486" i="21"/>
  <c r="J422" i="21"/>
  <c r="J471" i="21"/>
  <c r="J423" i="21"/>
  <c r="J407" i="21"/>
  <c r="J391" i="21"/>
  <c r="J372" i="21"/>
  <c r="J404" i="21"/>
  <c r="J388" i="21"/>
  <c r="J494" i="21"/>
  <c r="J497" i="21"/>
  <c r="J4" i="21"/>
  <c r="J504" i="21"/>
  <c r="J492" i="21"/>
  <c r="J476" i="21"/>
  <c r="J460" i="21"/>
  <c r="J444" i="21"/>
  <c r="J428" i="21"/>
  <c r="J485" i="21"/>
  <c r="J469" i="21"/>
  <c r="J453" i="21"/>
  <c r="J437" i="21"/>
  <c r="J421" i="21"/>
  <c r="J490" i="21"/>
  <c r="J474" i="21"/>
  <c r="J458" i="21"/>
  <c r="J442" i="21"/>
  <c r="J426" i="21"/>
  <c r="J419" i="21"/>
  <c r="J416" i="21"/>
  <c r="J491" i="21"/>
  <c r="J475" i="21"/>
  <c r="J459" i="21"/>
  <c r="J443" i="21"/>
  <c r="J427" i="21"/>
  <c r="J414" i="21"/>
  <c r="J402" i="21"/>
  <c r="J386" i="21"/>
  <c r="J411" i="21"/>
  <c r="J395" i="21"/>
  <c r="J379" i="21"/>
  <c r="J374" i="21"/>
  <c r="J365" i="21"/>
  <c r="J408" i="21"/>
  <c r="J392" i="21"/>
  <c r="J364" i="21"/>
  <c r="J371" i="21"/>
  <c r="J417" i="21"/>
  <c r="J401" i="21"/>
  <c r="J385" i="21"/>
  <c r="J375" i="21"/>
  <c r="J378" i="21"/>
  <c r="J347" i="21"/>
  <c r="J331" i="21"/>
  <c r="J352" i="21"/>
  <c r="J336" i="21"/>
  <c r="J321" i="21"/>
  <c r="J361" i="21"/>
  <c r="J329" i="21"/>
  <c r="J354" i="21"/>
  <c r="J338" i="21"/>
  <c r="J322" i="21"/>
  <c r="J310" i="21"/>
  <c r="J294" i="21"/>
  <c r="J278" i="21"/>
  <c r="J299" i="21"/>
  <c r="J283" i="21"/>
  <c r="J268" i="21"/>
  <c r="J271" i="21"/>
  <c r="J312" i="21"/>
  <c r="J296" i="21"/>
  <c r="J280" i="21"/>
  <c r="J313" i="21"/>
  <c r="J297" i="21"/>
  <c r="J180" i="21"/>
  <c r="J260" i="21"/>
  <c r="J269" i="21"/>
  <c r="J253" i="21"/>
  <c r="J235" i="21"/>
  <c r="J230" i="21"/>
  <c r="J206" i="21"/>
  <c r="J238" i="21"/>
  <c r="J246" i="21"/>
  <c r="J236" i="21"/>
  <c r="J247" i="21"/>
  <c r="J203" i="21"/>
  <c r="J220" i="21"/>
  <c r="J204" i="21"/>
  <c r="J181" i="21"/>
  <c r="J176" i="21"/>
  <c r="J197" i="21"/>
  <c r="J177" i="21"/>
  <c r="J145" i="21"/>
  <c r="J148" i="21"/>
  <c r="J141" i="21"/>
  <c r="J170" i="21"/>
  <c r="J154" i="21"/>
  <c r="J167" i="21"/>
  <c r="J151" i="21"/>
  <c r="J133" i="21"/>
  <c r="J117" i="21"/>
  <c r="J114" i="21"/>
  <c r="J107" i="21"/>
  <c r="J79" i="21"/>
  <c r="J63" i="21"/>
  <c r="J84" i="21"/>
  <c r="J23" i="21"/>
  <c r="J70" i="21"/>
  <c r="J13" i="21"/>
  <c r="J39" i="21"/>
  <c r="J12" i="21"/>
  <c r="J25" i="21"/>
  <c r="J10" i="21"/>
  <c r="J493" i="21"/>
  <c r="J472" i="21"/>
  <c r="J465" i="21"/>
  <c r="J449" i="21"/>
  <c r="J470" i="21"/>
  <c r="J454" i="21"/>
  <c r="J438" i="21"/>
  <c r="J439" i="21"/>
  <c r="J415" i="21"/>
  <c r="J398" i="21"/>
  <c r="J382" i="21"/>
  <c r="J359" i="21"/>
  <c r="J499" i="21"/>
  <c r="J502" i="21"/>
  <c r="J495" i="21"/>
  <c r="J505" i="21"/>
  <c r="J480" i="21"/>
  <c r="J464" i="21"/>
  <c r="J448" i="21"/>
  <c r="J432" i="21"/>
  <c r="J489" i="21"/>
  <c r="J473" i="21"/>
  <c r="J457" i="21"/>
  <c r="J441" i="21"/>
  <c r="J425" i="21"/>
  <c r="J478" i="21"/>
  <c r="J462" i="21"/>
  <c r="J446" i="21"/>
  <c r="J430" i="21"/>
  <c r="J406" i="21"/>
  <c r="J370" i="21"/>
  <c r="J479" i="21"/>
  <c r="J463" i="21"/>
  <c r="J447" i="21"/>
  <c r="J431" i="21"/>
  <c r="J390" i="21"/>
  <c r="J376" i="21"/>
  <c r="J399" i="21"/>
  <c r="J383" i="21"/>
  <c r="J396" i="21"/>
  <c r="J380" i="21"/>
  <c r="J367" i="21"/>
  <c r="J377" i="21"/>
  <c r="J405" i="21"/>
  <c r="J389" i="21"/>
  <c r="J363" i="21"/>
  <c r="J351" i="21"/>
  <c r="J335" i="21"/>
  <c r="J340" i="21"/>
  <c r="J324" i="21"/>
  <c r="J349" i="21"/>
  <c r="J333" i="21"/>
  <c r="J358" i="21"/>
  <c r="J342" i="21"/>
  <c r="J326" i="21"/>
  <c r="J298" i="21"/>
  <c r="J282" i="21"/>
  <c r="J303" i="21"/>
  <c r="J287" i="21"/>
  <c r="J239" i="21"/>
  <c r="J300" i="21"/>
  <c r="J284" i="21"/>
  <c r="J317" i="21"/>
  <c r="J301" i="21"/>
  <c r="J285" i="21"/>
  <c r="J202" i="21"/>
  <c r="J248" i="21"/>
  <c r="J237" i="21"/>
  <c r="J257" i="21"/>
  <c r="J240" i="21"/>
  <c r="J266" i="21"/>
  <c r="J250" i="21"/>
  <c r="J251" i="21"/>
  <c r="J210" i="21"/>
  <c r="J182" i="21"/>
  <c r="J189" i="21"/>
  <c r="J223" i="21"/>
  <c r="J207" i="21"/>
  <c r="J224" i="21"/>
  <c r="J217" i="21"/>
  <c r="J201" i="21"/>
  <c r="J168" i="21"/>
  <c r="J152" i="21"/>
  <c r="J136" i="21"/>
  <c r="J165" i="21"/>
  <c r="J149" i="21"/>
  <c r="J174" i="21"/>
  <c r="J132" i="21"/>
  <c r="J187" i="21"/>
  <c r="J155" i="21"/>
  <c r="J137" i="21"/>
  <c r="J120" i="21"/>
  <c r="J121" i="21"/>
  <c r="J105" i="21"/>
  <c r="J93" i="21"/>
  <c r="J98" i="21"/>
  <c r="J134" i="21"/>
  <c r="J118" i="21"/>
  <c r="J102" i="21"/>
  <c r="J127" i="21"/>
  <c r="J83" i="21"/>
  <c r="J88" i="21"/>
  <c r="J72" i="21"/>
  <c r="J65" i="21"/>
  <c r="J51" i="21"/>
  <c r="J74" i="21"/>
  <c r="J19" i="21"/>
  <c r="J37" i="21"/>
  <c r="J35" i="21"/>
  <c r="J48" i="21"/>
  <c r="J326" i="25"/>
  <c r="J20" i="7" s="1"/>
  <c r="L326" i="25"/>
  <c r="L20" i="7" s="1"/>
  <c r="I326" i="25"/>
  <c r="I20" i="7" s="1"/>
  <c r="K326" i="25"/>
  <c r="K20" i="7" s="1"/>
  <c r="H326" i="25"/>
  <c r="H20" i="7" s="1"/>
  <c r="M326" i="25"/>
  <c r="N20" i="7" s="1"/>
  <c r="G326" i="25"/>
  <c r="G20" i="7" s="1"/>
  <c r="T326" i="25"/>
  <c r="F217" i="19"/>
  <c r="E217" i="19"/>
  <c r="D217" i="19"/>
  <c r="C217" i="19"/>
  <c r="M35" i="19"/>
  <c r="F35" i="19"/>
  <c r="E35" i="19"/>
  <c r="E38" i="19"/>
  <c r="D35" i="19"/>
  <c r="D38" i="19"/>
  <c r="C35" i="19"/>
  <c r="C38" i="19"/>
  <c r="D16" i="17"/>
  <c r="D13" i="17"/>
  <c r="D10" i="17"/>
  <c r="D60" i="16" l="1"/>
  <c r="D55" i="16"/>
  <c r="D52" i="16"/>
  <c r="D46" i="16"/>
  <c r="D43" i="16"/>
  <c r="D38" i="16"/>
  <c r="D31" i="16"/>
  <c r="D25" i="16"/>
  <c r="D22" i="16"/>
  <c r="D16" i="16"/>
  <c r="D10" i="16"/>
  <c r="D29" i="15"/>
  <c r="D25" i="15"/>
  <c r="D21" i="15"/>
  <c r="D14" i="15"/>
  <c r="D10" i="15"/>
  <c r="D10" i="14"/>
  <c r="D245" i="19"/>
  <c r="D125" i="19"/>
  <c r="D122" i="19"/>
  <c r="D119" i="19"/>
  <c r="D117" i="19"/>
  <c r="D115" i="19"/>
  <c r="D113" i="19"/>
  <c r="D29" i="7"/>
  <c r="D26" i="7"/>
  <c r="D25" i="7"/>
  <c r="D24" i="7"/>
  <c r="D23" i="7"/>
  <c r="D22" i="7"/>
  <c r="D21" i="7"/>
  <c r="D19" i="7"/>
  <c r="D18" i="7"/>
  <c r="D17" i="7"/>
  <c r="D16" i="7"/>
  <c r="D15" i="7"/>
  <c r="D9" i="7"/>
  <c r="D39" i="18"/>
  <c r="D35" i="18"/>
  <c r="D31" i="18"/>
  <c r="D28" i="18"/>
  <c r="D25" i="18"/>
  <c r="D20" i="18"/>
  <c r="D16" i="18"/>
  <c r="D13" i="18"/>
  <c r="D10" i="18"/>
  <c r="M16" i="17"/>
  <c r="M13" i="17"/>
  <c r="M10" i="17"/>
  <c r="M60" i="16"/>
  <c r="M55" i="16"/>
  <c r="M52" i="16"/>
  <c r="M46" i="16"/>
  <c r="M43" i="16"/>
  <c r="M38" i="16"/>
  <c r="M31" i="16"/>
  <c r="M25" i="16"/>
  <c r="M22" i="16"/>
  <c r="M16" i="16"/>
  <c r="M10" i="16"/>
  <c r="M29" i="15"/>
  <c r="M25" i="15"/>
  <c r="M21" i="15"/>
  <c r="M14" i="15"/>
  <c r="M10" i="15"/>
  <c r="M10" i="14"/>
  <c r="M375" i="19"/>
  <c r="M371" i="19"/>
  <c r="M363" i="19"/>
  <c r="M357" i="19"/>
  <c r="M354" i="19"/>
  <c r="M349" i="19"/>
  <c r="M345" i="19"/>
  <c r="M337" i="19"/>
  <c r="M333" i="19"/>
  <c r="M327" i="19"/>
  <c r="M321" i="19"/>
  <c r="M316" i="19"/>
  <c r="M311" i="19"/>
  <c r="M308" i="19"/>
  <c r="M302" i="19"/>
  <c r="M297" i="19"/>
  <c r="M292" i="19"/>
  <c r="M289" i="19"/>
  <c r="M283" i="19"/>
  <c r="M280" i="19"/>
  <c r="M277" i="19"/>
  <c r="M274" i="19"/>
  <c r="M271" i="19"/>
  <c r="M266" i="19"/>
  <c r="M262" i="19"/>
  <c r="M259" i="19"/>
  <c r="M255" i="19"/>
  <c r="M252" i="19"/>
  <c r="M245" i="19"/>
  <c r="M240" i="19"/>
  <c r="M235" i="19"/>
  <c r="M226" i="19"/>
  <c r="M222" i="19"/>
  <c r="M211" i="19"/>
  <c r="M208" i="19"/>
  <c r="M204" i="19"/>
  <c r="M201" i="19"/>
  <c r="M196" i="19"/>
  <c r="M189" i="19"/>
  <c r="M186" i="19"/>
  <c r="M179" i="19"/>
  <c r="M175" i="19"/>
  <c r="M171" i="19"/>
  <c r="M167" i="19"/>
  <c r="M163" i="19"/>
  <c r="M158" i="19"/>
  <c r="M153" i="19"/>
  <c r="M148" i="19"/>
  <c r="M145" i="19"/>
  <c r="M140" i="19"/>
  <c r="M136" i="19"/>
  <c r="M133" i="19"/>
  <c r="M125" i="19"/>
  <c r="M122" i="19"/>
  <c r="M119" i="19"/>
  <c r="M117" i="19"/>
  <c r="M115" i="19"/>
  <c r="M113" i="19"/>
  <c r="M108" i="19"/>
  <c r="M106" i="19"/>
  <c r="M102" i="19"/>
  <c r="M99" i="19"/>
  <c r="M95" i="19"/>
  <c r="M91" i="19"/>
  <c r="M86" i="19"/>
  <c r="M83" i="19"/>
  <c r="M80" i="19"/>
  <c r="M76" i="19"/>
  <c r="M71" i="19"/>
  <c r="M66" i="19"/>
  <c r="M63" i="19"/>
  <c r="M59" i="19"/>
  <c r="M55" i="19"/>
  <c r="M48" i="19"/>
  <c r="M42" i="19"/>
  <c r="M38" i="19"/>
  <c r="M30" i="19"/>
  <c r="M25" i="19"/>
  <c r="M19" i="19"/>
  <c r="M16" i="19"/>
  <c r="M10" i="19"/>
  <c r="M29" i="7"/>
  <c r="M21" i="7"/>
  <c r="M15" i="7"/>
  <c r="M9" i="7"/>
  <c r="M39" i="18"/>
  <c r="M35" i="18"/>
  <c r="M31" i="18"/>
  <c r="M28" i="18"/>
  <c r="M25" i="18"/>
  <c r="M20" i="18"/>
  <c r="M16" i="18"/>
  <c r="M13" i="18"/>
  <c r="M10" i="18"/>
  <c r="E2" i="26"/>
  <c r="C16" i="17"/>
  <c r="C13" i="17"/>
  <c r="C10" i="17"/>
  <c r="C60" i="16"/>
  <c r="C55" i="16"/>
  <c r="C52" i="16"/>
  <c r="C46" i="16"/>
  <c r="C43" i="16"/>
  <c r="C38" i="16"/>
  <c r="C31" i="16"/>
  <c r="C25" i="16"/>
  <c r="C22" i="16"/>
  <c r="C16" i="16"/>
  <c r="C10" i="16"/>
  <c r="C29" i="15"/>
  <c r="C25" i="15"/>
  <c r="C21" i="15"/>
  <c r="C14" i="15"/>
  <c r="C10" i="15"/>
  <c r="C10" i="14"/>
  <c r="C375" i="19"/>
  <c r="C371" i="19"/>
  <c r="C363" i="19"/>
  <c r="C357" i="19"/>
  <c r="C354" i="19"/>
  <c r="C349" i="19"/>
  <c r="C345" i="19"/>
  <c r="C337" i="19"/>
  <c r="C333" i="19"/>
  <c r="C327" i="19"/>
  <c r="C321" i="19"/>
  <c r="C316" i="19"/>
  <c r="C311" i="19"/>
  <c r="C308" i="19"/>
  <c r="C302" i="19"/>
  <c r="C297" i="19"/>
  <c r="C292" i="19"/>
  <c r="C289" i="19"/>
  <c r="C283" i="19"/>
  <c r="C280" i="19"/>
  <c r="C277" i="19"/>
  <c r="C274" i="19"/>
  <c r="C271" i="19"/>
  <c r="C266" i="19"/>
  <c r="C262" i="19"/>
  <c r="C259" i="19"/>
  <c r="C255" i="19"/>
  <c r="C252" i="19"/>
  <c r="C245" i="19"/>
  <c r="C240" i="19"/>
  <c r="C235" i="19"/>
  <c r="C226" i="19"/>
  <c r="C222" i="19"/>
  <c r="C211" i="19"/>
  <c r="C208" i="19"/>
  <c r="C204" i="19"/>
  <c r="C201" i="19"/>
  <c r="C196" i="19"/>
  <c r="C189" i="19"/>
  <c r="C186" i="19"/>
  <c r="C179" i="19"/>
  <c r="C175" i="19"/>
  <c r="C171" i="19"/>
  <c r="C167" i="19"/>
  <c r="C163" i="19"/>
  <c r="C158" i="19"/>
  <c r="C153" i="19"/>
  <c r="C148" i="19"/>
  <c r="C145" i="19"/>
  <c r="C140" i="19"/>
  <c r="C136" i="19"/>
  <c r="C133" i="19"/>
  <c r="C125" i="19"/>
  <c r="C122" i="19"/>
  <c r="C119" i="19"/>
  <c r="C117" i="19"/>
  <c r="C115" i="19"/>
  <c r="C113" i="19"/>
  <c r="C108" i="19"/>
  <c r="C106" i="19"/>
  <c r="C102" i="19"/>
  <c r="C99" i="19"/>
  <c r="C95" i="19"/>
  <c r="C91" i="19"/>
  <c r="C86" i="19"/>
  <c r="C83" i="19"/>
  <c r="C80" i="19"/>
  <c r="C76" i="19"/>
  <c r="C71" i="19"/>
  <c r="C66" i="19"/>
  <c r="C63" i="19"/>
  <c r="C59" i="19"/>
  <c r="C55" i="19"/>
  <c r="C48" i="19"/>
  <c r="C42" i="19"/>
  <c r="C30" i="19"/>
  <c r="C25" i="19"/>
  <c r="C19" i="19"/>
  <c r="C16" i="19"/>
  <c r="C10" i="19"/>
  <c r="C29" i="7"/>
  <c r="C21" i="7"/>
  <c r="C15" i="7"/>
  <c r="C9" i="7"/>
  <c r="E29" i="7"/>
  <c r="E21" i="7"/>
  <c r="E15" i="7"/>
  <c r="E9" i="7"/>
  <c r="C39" i="18"/>
  <c r="C35" i="18"/>
  <c r="C31" i="18"/>
  <c r="C28" i="18"/>
  <c r="C25" i="18"/>
  <c r="C20" i="18"/>
  <c r="C16" i="18"/>
  <c r="C13" i="18"/>
  <c r="C10" i="18"/>
  <c r="F16" i="17" l="1"/>
  <c r="F13" i="17"/>
  <c r="F10" i="17"/>
  <c r="F60" i="16"/>
  <c r="F55" i="16"/>
  <c r="F52" i="16"/>
  <c r="F46" i="16"/>
  <c r="F43" i="16"/>
  <c r="F38" i="16"/>
  <c r="F31" i="16"/>
  <c r="F25" i="16"/>
  <c r="F22" i="16"/>
  <c r="F16" i="16"/>
  <c r="F10" i="16"/>
  <c r="F29" i="15"/>
  <c r="F25" i="15"/>
  <c r="F21" i="15"/>
  <c r="F14" i="15"/>
  <c r="F10" i="15"/>
  <c r="F10" i="14"/>
  <c r="F375" i="19"/>
  <c r="F371" i="19"/>
  <c r="F363" i="19"/>
  <c r="F357" i="19"/>
  <c r="F354" i="19"/>
  <c r="F349" i="19"/>
  <c r="F345" i="19"/>
  <c r="F337" i="19"/>
  <c r="F333" i="19"/>
  <c r="F327" i="19"/>
  <c r="F321" i="19"/>
  <c r="F316" i="19"/>
  <c r="F311" i="19"/>
  <c r="F308" i="19"/>
  <c r="F302" i="19"/>
  <c r="F297" i="19"/>
  <c r="F292" i="19"/>
  <c r="F289" i="19"/>
  <c r="F283" i="19"/>
  <c r="F280" i="19"/>
  <c r="F277" i="19"/>
  <c r="F274" i="19"/>
  <c r="F271" i="19"/>
  <c r="F266" i="19"/>
  <c r="F262" i="19"/>
  <c r="F259" i="19"/>
  <c r="F255" i="19"/>
  <c r="F252" i="19"/>
  <c r="F245" i="19"/>
  <c r="F240" i="19"/>
  <c r="F235" i="19"/>
  <c r="F226" i="19"/>
  <c r="F222" i="19"/>
  <c r="F211" i="19"/>
  <c r="F208" i="19"/>
  <c r="F204" i="19"/>
  <c r="F201" i="19"/>
  <c r="F196" i="19"/>
  <c r="F189" i="19"/>
  <c r="F186" i="19"/>
  <c r="F179" i="19"/>
  <c r="F175" i="19"/>
  <c r="F171" i="19"/>
  <c r="F167" i="19"/>
  <c r="F163" i="19"/>
  <c r="F158" i="19"/>
  <c r="F153" i="19"/>
  <c r="F148" i="19"/>
  <c r="F145" i="19"/>
  <c r="F140" i="19"/>
  <c r="F136" i="19"/>
  <c r="F133" i="19"/>
  <c r="F125" i="19"/>
  <c r="F122" i="19"/>
  <c r="F119" i="19"/>
  <c r="F117" i="19"/>
  <c r="F115" i="19"/>
  <c r="F113" i="19"/>
  <c r="F108" i="19"/>
  <c r="F106" i="19"/>
  <c r="F102" i="19"/>
  <c r="F99" i="19"/>
  <c r="F95" i="19"/>
  <c r="F91" i="19"/>
  <c r="F86" i="19"/>
  <c r="F83" i="19"/>
  <c r="F80" i="19"/>
  <c r="F76" i="19"/>
  <c r="F71" i="19"/>
  <c r="F66" i="19"/>
  <c r="F63" i="19"/>
  <c r="F59" i="19"/>
  <c r="F55" i="19"/>
  <c r="F48" i="19"/>
  <c r="F42" i="19"/>
  <c r="F38" i="19"/>
  <c r="F30" i="19"/>
  <c r="F25" i="19"/>
  <c r="F19" i="19"/>
  <c r="F16" i="19"/>
  <c r="F10" i="19"/>
  <c r="F29" i="7"/>
  <c r="F21" i="7"/>
  <c r="F15" i="7"/>
  <c r="F9" i="7"/>
  <c r="F39" i="18"/>
  <c r="F35" i="18"/>
  <c r="F31" i="18"/>
  <c r="F28" i="18"/>
  <c r="F25" i="18"/>
  <c r="F20" i="18"/>
  <c r="F16" i="18"/>
  <c r="F13" i="18"/>
  <c r="E16" i="17"/>
  <c r="E13" i="17"/>
  <c r="E10" i="17"/>
  <c r="E60" i="16"/>
  <c r="E55" i="16"/>
  <c r="E52" i="16"/>
  <c r="E46" i="16"/>
  <c r="E43" i="16"/>
  <c r="E38" i="16"/>
  <c r="E31" i="16"/>
  <c r="E25" i="16"/>
  <c r="E22" i="16"/>
  <c r="E16" i="16"/>
  <c r="E10" i="16"/>
  <c r="E29" i="15"/>
  <c r="E25" i="15"/>
  <c r="E21" i="15"/>
  <c r="E14" i="15"/>
  <c r="E10" i="15"/>
  <c r="E10" i="14"/>
  <c r="E39" i="18"/>
  <c r="E35" i="18"/>
  <c r="E31" i="18"/>
  <c r="E28" i="18"/>
  <c r="E25" i="18"/>
  <c r="E20" i="18"/>
  <c r="E16" i="18"/>
  <c r="E13" i="18"/>
  <c r="F10" i="18"/>
  <c r="E10" i="18"/>
  <c r="E375" i="19"/>
  <c r="E371" i="19"/>
  <c r="E363" i="19"/>
  <c r="E357" i="19"/>
  <c r="E354" i="19"/>
  <c r="E349" i="19"/>
  <c r="E345" i="19"/>
  <c r="E337" i="19"/>
  <c r="E333" i="19"/>
  <c r="E327" i="19"/>
  <c r="E321" i="19"/>
  <c r="E316" i="19"/>
  <c r="E311" i="19"/>
  <c r="E308" i="19"/>
  <c r="E302" i="19"/>
  <c r="E297" i="19"/>
  <c r="E292" i="19"/>
  <c r="E289" i="19"/>
  <c r="E283" i="19"/>
  <c r="E280" i="19"/>
  <c r="E277" i="19"/>
  <c r="E274" i="19"/>
  <c r="E271" i="19"/>
  <c r="E266" i="19"/>
  <c r="E262" i="19"/>
  <c r="E259" i="19"/>
  <c r="E255" i="19"/>
  <c r="E252" i="19"/>
  <c r="E245" i="19"/>
  <c r="E240" i="19"/>
  <c r="E235" i="19"/>
  <c r="E226" i="19"/>
  <c r="E222" i="19"/>
  <c r="E211" i="19"/>
  <c r="E208" i="19"/>
  <c r="E204" i="19"/>
  <c r="E201" i="19"/>
  <c r="E196" i="19"/>
  <c r="E189" i="19"/>
  <c r="E186" i="19"/>
  <c r="E179" i="19"/>
  <c r="E175" i="19"/>
  <c r="E171" i="19"/>
  <c r="E167" i="19"/>
  <c r="E163" i="19"/>
  <c r="E158" i="19"/>
  <c r="E153" i="19"/>
  <c r="E148" i="19"/>
  <c r="E145" i="19"/>
  <c r="E140" i="19"/>
  <c r="E136" i="19"/>
  <c r="E133" i="19"/>
  <c r="E125" i="19"/>
  <c r="E122" i="19"/>
  <c r="E119" i="19"/>
  <c r="E117" i="19"/>
  <c r="E115" i="19"/>
  <c r="E113" i="19"/>
  <c r="E108" i="19"/>
  <c r="E106" i="19"/>
  <c r="E102" i="19"/>
  <c r="E99" i="19"/>
  <c r="E95" i="19"/>
  <c r="E91" i="19"/>
  <c r="E86" i="19"/>
  <c r="E83" i="19"/>
  <c r="E80" i="19"/>
  <c r="E76" i="19"/>
  <c r="E71" i="19"/>
  <c r="E66" i="19"/>
  <c r="E63" i="19"/>
  <c r="E59" i="19"/>
  <c r="E55" i="19"/>
  <c r="E48" i="19"/>
  <c r="E42" i="19"/>
  <c r="E30" i="19"/>
  <c r="E25" i="19"/>
  <c r="E19" i="19"/>
  <c r="E16" i="19"/>
  <c r="E10" i="19"/>
  <c r="A36" i="15" l="1"/>
  <c r="A46" i="19"/>
  <c r="A194" i="19"/>
  <c r="A199" i="19"/>
  <c r="A269" i="19"/>
  <c r="A287" i="19"/>
  <c r="A306" i="19"/>
  <c r="A314" i="19"/>
  <c r="A331" i="19"/>
  <c r="D10" i="7"/>
  <c r="A27" i="7"/>
  <c r="A42" i="18"/>
  <c r="A43" i="18"/>
  <c r="D18" i="17"/>
  <c r="D12" i="17"/>
  <c r="D14" i="17"/>
  <c r="D13" i="16"/>
  <c r="D15" i="16"/>
  <c r="D17" i="16"/>
  <c r="D18" i="16"/>
  <c r="D19" i="16"/>
  <c r="D20" i="16"/>
  <c r="D21" i="16"/>
  <c r="D23" i="16"/>
  <c r="D26" i="16"/>
  <c r="D30" i="16"/>
  <c r="D32" i="16"/>
  <c r="D34" i="16"/>
  <c r="D35" i="16"/>
  <c r="D37" i="16"/>
  <c r="D39" i="16"/>
  <c r="D41" i="16"/>
  <c r="D44" i="16"/>
  <c r="D45" i="16"/>
  <c r="D47" i="16"/>
  <c r="D49" i="16"/>
  <c r="D51" i="16"/>
  <c r="D53" i="16"/>
  <c r="D54" i="16"/>
  <c r="D57" i="16"/>
  <c r="D58" i="16"/>
  <c r="D59" i="16"/>
  <c r="D61" i="16"/>
  <c r="D17" i="15"/>
  <c r="D18" i="15"/>
  <c r="D23" i="15"/>
  <c r="D24" i="15"/>
  <c r="D27" i="15"/>
  <c r="D28" i="15"/>
  <c r="D15" i="15"/>
  <c r="D13" i="15"/>
  <c r="D11" i="15"/>
  <c r="D13" i="14"/>
  <c r="D12" i="14"/>
  <c r="D334" i="19"/>
  <c r="D336" i="19"/>
  <c r="D338" i="19"/>
  <c r="D339" i="19"/>
  <c r="D340" i="19"/>
  <c r="D343" i="19"/>
  <c r="D344" i="19"/>
  <c r="D346" i="19"/>
  <c r="D347" i="19"/>
  <c r="D348" i="19"/>
  <c r="D351" i="19"/>
  <c r="D352" i="19"/>
  <c r="D355" i="19"/>
  <c r="D356" i="19"/>
  <c r="D358" i="19"/>
  <c r="D361" i="19"/>
  <c r="D362" i="19"/>
  <c r="D364" i="19"/>
  <c r="D366" i="19"/>
  <c r="D367" i="19"/>
  <c r="D368" i="19"/>
  <c r="D372" i="19"/>
  <c r="D373" i="19"/>
  <c r="D376" i="19"/>
  <c r="D377" i="19"/>
  <c r="D378" i="19"/>
  <c r="D319" i="19"/>
  <c r="D320" i="19"/>
  <c r="D323" i="19"/>
  <c r="D324" i="19"/>
  <c r="D325" i="19"/>
  <c r="D328" i="19"/>
  <c r="D330" i="19"/>
  <c r="D309" i="19"/>
  <c r="D312" i="19"/>
  <c r="D313" i="19"/>
  <c r="D290" i="19"/>
  <c r="D291" i="19"/>
  <c r="D294" i="19"/>
  <c r="D295" i="19"/>
  <c r="D296" i="19"/>
  <c r="D298" i="19"/>
  <c r="D300" i="19"/>
  <c r="D301" i="19"/>
  <c r="D304" i="19"/>
  <c r="D305" i="19"/>
  <c r="D272" i="19"/>
  <c r="D281" i="19"/>
  <c r="D282" i="19"/>
  <c r="D284" i="19"/>
  <c r="D285" i="19"/>
  <c r="D202" i="19"/>
  <c r="D205" i="19"/>
  <c r="D206" i="19"/>
  <c r="D225" i="19"/>
  <c r="D228" i="19"/>
  <c r="D230" i="19"/>
  <c r="D236" i="19"/>
  <c r="D239" i="19"/>
  <c r="D241" i="19"/>
  <c r="D243" i="19"/>
  <c r="D244" i="19"/>
  <c r="D248" i="19"/>
  <c r="D249" i="19"/>
  <c r="D251" i="19"/>
  <c r="D254" i="19"/>
  <c r="D257" i="19"/>
  <c r="D258" i="19"/>
  <c r="D260" i="19"/>
  <c r="D261" i="19"/>
  <c r="D263" i="19"/>
  <c r="D265" i="19"/>
  <c r="D198" i="19"/>
  <c r="D50" i="19"/>
  <c r="D51" i="19"/>
  <c r="D53" i="19"/>
  <c r="D54" i="19"/>
  <c r="D57" i="19"/>
  <c r="D58" i="19"/>
  <c r="D61" i="19"/>
  <c r="D62" i="19"/>
  <c r="D65" i="19"/>
  <c r="D70" i="19"/>
  <c r="D72" i="19"/>
  <c r="D73" i="19"/>
  <c r="D75" i="19"/>
  <c r="D77" i="19"/>
  <c r="D79" i="19"/>
  <c r="D81" i="19"/>
  <c r="D84" i="19"/>
  <c r="D85" i="19"/>
  <c r="D89" i="19"/>
  <c r="D90" i="19"/>
  <c r="D93" i="19"/>
  <c r="D97" i="19"/>
  <c r="D101" i="19"/>
  <c r="D103" i="19"/>
  <c r="D104" i="19"/>
  <c r="D105" i="19"/>
  <c r="D107" i="19"/>
  <c r="D109" i="19"/>
  <c r="D110" i="19"/>
  <c r="D111" i="19"/>
  <c r="D112" i="19"/>
  <c r="D114" i="19"/>
  <c r="D116" i="19"/>
  <c r="D121" i="19"/>
  <c r="D124" i="19"/>
  <c r="D126" i="19"/>
  <c r="D134" i="19"/>
  <c r="D135" i="19"/>
  <c r="D137" i="19"/>
  <c r="D139" i="19"/>
  <c r="D142" i="19"/>
  <c r="D146" i="19"/>
  <c r="D149" i="19"/>
  <c r="D150" i="19"/>
  <c r="D152" i="19"/>
  <c r="D154" i="19"/>
  <c r="D156" i="19"/>
  <c r="D157" i="19"/>
  <c r="D160" i="19"/>
  <c r="D162" i="19"/>
  <c r="D164" i="19"/>
  <c r="D165" i="19"/>
  <c r="D169" i="19"/>
  <c r="D170" i="19"/>
  <c r="D173" i="19"/>
  <c r="D174" i="19"/>
  <c r="D176" i="19"/>
  <c r="D178" i="19"/>
  <c r="D180" i="19"/>
  <c r="D182" i="19"/>
  <c r="D183" i="19"/>
  <c r="D184" i="19"/>
  <c r="D187" i="19"/>
  <c r="D188" i="19"/>
  <c r="D191" i="19"/>
  <c r="D193" i="19"/>
  <c r="D11" i="19"/>
  <c r="D12" i="19"/>
  <c r="D13" i="19"/>
  <c r="D17" i="19"/>
  <c r="D18" i="19"/>
  <c r="D20" i="19"/>
  <c r="D22" i="19"/>
  <c r="D24" i="19"/>
  <c r="D28" i="19"/>
  <c r="D29" i="19"/>
  <c r="D31" i="19"/>
  <c r="D32" i="19"/>
  <c r="D34" i="19"/>
  <c r="D39" i="19"/>
  <c r="D41" i="19"/>
  <c r="D43" i="19"/>
  <c r="D44" i="19"/>
  <c r="D31" i="7"/>
  <c r="D41" i="18"/>
  <c r="D40" i="18"/>
  <c r="D37" i="18"/>
  <c r="D36" i="18"/>
  <c r="D33" i="18"/>
  <c r="D30" i="18"/>
  <c r="D29" i="18"/>
  <c r="D27" i="18"/>
  <c r="D26" i="18"/>
  <c r="D22" i="18"/>
  <c r="D21" i="18"/>
  <c r="D19" i="18"/>
  <c r="D17" i="18"/>
  <c r="D15" i="18"/>
  <c r="D14" i="18"/>
  <c r="D12" i="18"/>
  <c r="D15" i="17"/>
  <c r="D266" i="19"/>
  <c r="D302" i="19"/>
  <c r="D283" i="19"/>
  <c r="D189" i="19"/>
  <c r="D185" i="19"/>
  <c r="D179" i="19"/>
  <c r="D264" i="19"/>
  <c r="D262" i="19"/>
  <c r="D168" i="19"/>
  <c r="D166" i="19"/>
  <c r="D259" i="19"/>
  <c r="D167" i="19"/>
  <c r="D163" i="19"/>
  <c r="D359" i="19"/>
  <c r="D363" i="19"/>
  <c r="D158" i="19"/>
  <c r="D256" i="19"/>
  <c r="D148" i="19"/>
  <c r="D145" i="19"/>
  <c r="D253" i="19"/>
  <c r="D255" i="19"/>
  <c r="D133" i="19"/>
  <c r="D354" i="19"/>
  <c r="D252" i="19"/>
  <c r="D247" i="19"/>
  <c r="D196" i="19"/>
  <c r="D30" i="19"/>
  <c r="D231" i="19"/>
  <c r="D349" i="19"/>
  <c r="D280" i="19"/>
  <c r="D108" i="19"/>
  <c r="D102" i="19"/>
  <c r="D99" i="19"/>
  <c r="D95" i="19"/>
  <c r="D226" i="19"/>
  <c r="D19" i="19"/>
  <c r="D222" i="19"/>
  <c r="D74" i="19"/>
  <c r="D208" i="19"/>
  <c r="D69" i="19"/>
  <c r="D318" i="19"/>
  <c r="D299" i="19"/>
  <c r="D293" i="19"/>
  <c r="D83" i="19"/>
  <c r="D204" i="19"/>
  <c r="D275" i="19"/>
  <c r="D76" i="19"/>
  <c r="D71" i="19"/>
  <c r="D66" i="19"/>
  <c r="D327" i="19"/>
  <c r="D316" i="19"/>
  <c r="D63" i="19"/>
  <c r="D59" i="19"/>
  <c r="D48" i="19"/>
  <c r="D297" i="19"/>
  <c r="D10" i="19"/>
  <c r="D237" i="19"/>
  <c r="D26" i="19"/>
  <c r="D277" i="19"/>
  <c r="D308" i="19"/>
  <c r="D274" i="19"/>
  <c r="B80" i="26"/>
  <c r="B84" i="26"/>
  <c r="B92" i="26"/>
  <c r="B12" i="26"/>
  <c r="B323" i="26"/>
  <c r="B324" i="26"/>
  <c r="B325" i="26"/>
  <c r="B13" i="26"/>
  <c r="B14" i="26"/>
  <c r="B15" i="26"/>
  <c r="B16" i="26"/>
  <c r="B370" i="26"/>
  <c r="B17" i="26"/>
  <c r="B454" i="26"/>
  <c r="B455" i="26"/>
  <c r="B456" i="26"/>
  <c r="B457" i="26"/>
  <c r="B458" i="26"/>
  <c r="B459" i="26"/>
  <c r="B460" i="26"/>
  <c r="B461" i="26"/>
  <c r="B462" i="26"/>
  <c r="B476" i="26"/>
  <c r="B477" i="26"/>
  <c r="B478" i="26"/>
  <c r="B479" i="26"/>
  <c r="B480" i="26"/>
  <c r="B481" i="26"/>
  <c r="B482" i="26"/>
  <c r="B486" i="26"/>
  <c r="B487" i="26"/>
  <c r="B493" i="26"/>
  <c r="B494" i="26"/>
  <c r="B495" i="26"/>
  <c r="B502" i="26"/>
  <c r="B503" i="26"/>
  <c r="B504" i="26"/>
  <c r="B88" i="26" l="1"/>
  <c r="B506" i="26"/>
  <c r="B267" i="26"/>
  <c r="B91" i="26"/>
  <c r="B87" i="26"/>
  <c r="B505" i="26"/>
  <c r="B83" i="26"/>
  <c r="B6" i="26"/>
  <c r="B266" i="26"/>
  <c r="B94" i="26"/>
  <c r="B90" i="26"/>
  <c r="B86" i="26"/>
  <c r="B82" i="26"/>
  <c r="B42" i="26"/>
  <c r="B326" i="26"/>
  <c r="B93" i="26"/>
  <c r="B89" i="26"/>
  <c r="B85" i="26"/>
  <c r="B81" i="26"/>
  <c r="D268" i="19"/>
  <c r="D88" i="19"/>
  <c r="D246" i="19"/>
  <c r="D210" i="19"/>
  <c r="D289" i="19"/>
  <c r="D345" i="19"/>
  <c r="D23" i="19"/>
  <c r="D144" i="19"/>
  <c r="D64" i="19"/>
  <c r="D365" i="19"/>
  <c r="D15" i="19"/>
  <c r="D181" i="19"/>
  <c r="D67" i="19"/>
  <c r="D56" i="19"/>
  <c r="D234" i="19"/>
  <c r="D80" i="19"/>
  <c r="D310" i="19"/>
  <c r="D86" i="19"/>
  <c r="D32" i="18"/>
  <c r="D326" i="19"/>
  <c r="D211" i="19"/>
  <c r="D78" i="19"/>
  <c r="D42" i="19"/>
  <c r="D22" i="15"/>
  <c r="D233" i="19"/>
  <c r="D49" i="19"/>
  <c r="D25" i="19"/>
  <c r="D335" i="19"/>
  <c r="D235" i="19"/>
  <c r="D33" i="16"/>
  <c r="D100" i="19"/>
  <c r="D140" i="19"/>
  <c r="D48" i="16"/>
  <c r="D153" i="19"/>
  <c r="D141" i="19"/>
  <c r="D175" i="19"/>
  <c r="D271" i="19"/>
  <c r="D321" i="19"/>
  <c r="D201" i="19"/>
  <c r="D91" i="19"/>
  <c r="D240" i="19"/>
  <c r="D33" i="19"/>
  <c r="D375" i="19"/>
  <c r="D155" i="19"/>
  <c r="D87" i="19"/>
  <c r="D68" i="19"/>
  <c r="D286" i="19"/>
  <c r="D374" i="19"/>
  <c r="D292" i="19"/>
  <c r="D333" i="19"/>
  <c r="D136" i="19"/>
  <c r="D357" i="19"/>
  <c r="D38" i="18"/>
  <c r="D21" i="19"/>
  <c r="D177" i="19"/>
  <c r="D138" i="19"/>
  <c r="D238" i="19"/>
  <c r="D223" i="19"/>
  <c r="D273" i="19"/>
  <c r="D353" i="19"/>
  <c r="D341" i="19"/>
  <c r="D30" i="15"/>
  <c r="D56" i="16"/>
  <c r="D40" i="16"/>
  <c r="D28" i="16"/>
  <c r="D11" i="16"/>
  <c r="D11" i="7"/>
  <c r="D16" i="19"/>
  <c r="D30" i="7"/>
  <c r="D14" i="19"/>
  <c r="D147" i="19"/>
  <c r="D98" i="19"/>
  <c r="D96" i="19"/>
  <c r="D92" i="19"/>
  <c r="D60" i="19"/>
  <c r="D209" i="19"/>
  <c r="D278" i="19"/>
  <c r="D369" i="19"/>
  <c r="D11" i="14"/>
  <c r="D16" i="15"/>
  <c r="D311" i="19"/>
  <c r="D106" i="19"/>
  <c r="D371" i="19"/>
  <c r="D11" i="18"/>
  <c r="D24" i="18"/>
  <c r="D171" i="19"/>
  <c r="D82" i="19"/>
  <c r="D250" i="19"/>
  <c r="D232" i="19"/>
  <c r="D213" i="19"/>
  <c r="D207" i="19"/>
  <c r="D379" i="19"/>
  <c r="D360" i="19"/>
  <c r="D350" i="19"/>
  <c r="D342" i="19"/>
  <c r="D26" i="15"/>
  <c r="D62" i="16"/>
  <c r="D36" i="16"/>
  <c r="D29" i="16"/>
  <c r="D27" i="16"/>
  <c r="D24" i="16"/>
  <c r="D14" i="16"/>
  <c r="D12" i="16"/>
  <c r="D55" i="19"/>
  <c r="D186" i="19"/>
  <c r="D18" i="18"/>
  <c r="D23" i="18"/>
  <c r="D34" i="18"/>
  <c r="D197" i="19"/>
  <c r="D14" i="14"/>
  <c r="D12" i="15"/>
  <c r="D337" i="19"/>
  <c r="D45" i="19"/>
  <c r="D40" i="19"/>
  <c r="D27" i="19"/>
  <c r="D192" i="19"/>
  <c r="D190" i="19"/>
  <c r="D172" i="19"/>
  <c r="D161" i="19"/>
  <c r="D159" i="19"/>
  <c r="D151" i="19"/>
  <c r="D143" i="19"/>
  <c r="D123" i="19"/>
  <c r="D118" i="19"/>
  <c r="D94" i="19"/>
  <c r="D52" i="19"/>
  <c r="D267" i="19"/>
  <c r="D242" i="19"/>
  <c r="D229" i="19"/>
  <c r="D227" i="19"/>
  <c r="D224" i="19"/>
  <c r="D212" i="19"/>
  <c r="D203" i="19"/>
  <c r="D279" i="19"/>
  <c r="D276" i="19"/>
  <c r="D303" i="19"/>
  <c r="D329" i="19"/>
  <c r="D322" i="19"/>
  <c r="D317" i="19"/>
  <c r="D370" i="19"/>
  <c r="D50" i="16"/>
  <c r="D42" i="16"/>
  <c r="D17" i="17"/>
  <c r="D11" i="17"/>
  <c r="H395" i="25" l="1"/>
  <c r="H360" i="19" s="1"/>
  <c r="H30" i="25"/>
  <c r="H309" i="19" s="1"/>
  <c r="L275" i="25"/>
  <c r="L12" i="15" s="1"/>
  <c r="H25" i="25"/>
  <c r="H273" i="19" s="1"/>
  <c r="A22" i="18"/>
  <c r="M248" i="25"/>
  <c r="N235" i="19" s="1"/>
  <c r="L66" i="25"/>
  <c r="L289" i="19" s="1"/>
  <c r="K14" i="25"/>
  <c r="K11" i="17" s="1"/>
  <c r="L6" i="25"/>
  <c r="L13" i="18" s="1"/>
  <c r="I157" i="25"/>
  <c r="I334" i="19" s="1"/>
  <c r="A41" i="19"/>
  <c r="I346" i="25"/>
  <c r="I355" i="19" s="1"/>
  <c r="J337" i="25"/>
  <c r="I183" i="25"/>
  <c r="I31" i="16" s="1"/>
  <c r="J453" i="25"/>
  <c r="J184" i="19" s="1"/>
  <c r="H172" i="25"/>
  <c r="H20" i="16" s="1"/>
  <c r="H211" i="25"/>
  <c r="H217" i="19" s="1"/>
  <c r="K273" i="25"/>
  <c r="K10" i="15" s="1"/>
  <c r="H373" i="25"/>
  <c r="H23" i="7" s="1"/>
  <c r="J323" i="25"/>
  <c r="J17" i="7" s="1"/>
  <c r="K147" i="25"/>
  <c r="K88" i="19" s="1"/>
  <c r="K385" i="25"/>
  <c r="K156" i="19" s="1"/>
  <c r="K475" i="25"/>
  <c r="K267" i="19" s="1"/>
  <c r="M157" i="25"/>
  <c r="N334" i="19" s="1"/>
  <c r="A174" i="19"/>
  <c r="J87" i="25"/>
  <c r="J56" i="19" s="1"/>
  <c r="J185" i="25"/>
  <c r="J33" i="16" s="1"/>
  <c r="A235" i="19"/>
  <c r="K220" i="25"/>
  <c r="K19" i="19" s="1"/>
  <c r="A15" i="19"/>
  <c r="M422" i="25"/>
  <c r="N170" i="19" s="1"/>
  <c r="A73" i="19"/>
  <c r="H36" i="25"/>
  <c r="H278" i="19" s="1"/>
  <c r="H285" i="25"/>
  <c r="H349" i="19" s="1"/>
  <c r="M329" i="25"/>
  <c r="N198" i="19" s="1"/>
  <c r="M216" i="25"/>
  <c r="N222" i="19" s="1"/>
  <c r="A85" i="19"/>
  <c r="I243" i="25"/>
  <c r="I234" i="19" s="1"/>
  <c r="M25" i="25"/>
  <c r="N273" i="19" s="1"/>
  <c r="K370" i="25"/>
  <c r="K147" i="19" s="1"/>
  <c r="I367" i="25"/>
  <c r="I144" i="19" s="1"/>
  <c r="H433" i="25"/>
  <c r="H58" i="16" s="1"/>
  <c r="A281" i="19"/>
  <c r="J243" i="25"/>
  <c r="J234" i="19" s="1"/>
  <c r="H465" i="25"/>
  <c r="H62" i="16" s="1"/>
  <c r="K261" i="25"/>
  <c r="K101" i="19" s="1"/>
  <c r="M29" i="25"/>
  <c r="N308" i="19" s="1"/>
  <c r="I106" i="25"/>
  <c r="I325" i="19" s="1"/>
  <c r="I186" i="25"/>
  <c r="I34" i="16" s="1"/>
  <c r="L350" i="25"/>
  <c r="L135" i="19" s="1"/>
  <c r="M488" i="25"/>
  <c r="N28" i="15" s="1"/>
  <c r="H40" i="25"/>
  <c r="H22" i="18" s="1"/>
  <c r="K334" i="25"/>
  <c r="K253" i="19" s="1"/>
  <c r="K63" i="25"/>
  <c r="K13" i="19" s="1"/>
  <c r="I16" i="25"/>
  <c r="I13" i="17" s="1"/>
  <c r="H156" i="25"/>
  <c r="H333" i="19" s="1"/>
  <c r="M109" i="25"/>
  <c r="N328" i="19" s="1"/>
  <c r="K419" i="25"/>
  <c r="K167" i="19" s="1"/>
  <c r="M463" i="25"/>
  <c r="N60" i="16" s="1"/>
  <c r="J375" i="25"/>
  <c r="J25" i="7" s="1"/>
  <c r="L244" i="25"/>
  <c r="L95" i="19" s="1"/>
  <c r="K310" i="25"/>
  <c r="K126" i="19" s="1"/>
  <c r="J32" i="25"/>
  <c r="J311" i="19" s="1"/>
  <c r="L393" i="25"/>
  <c r="L358" i="19" s="1"/>
  <c r="J272" i="25"/>
  <c r="J112" i="19" s="1"/>
  <c r="M411" i="25"/>
  <c r="N376" i="19" s="1"/>
  <c r="J256" i="25"/>
  <c r="J242" i="19" s="1"/>
  <c r="J488" i="25"/>
  <c r="J28" i="15" s="1"/>
  <c r="M384" i="25"/>
  <c r="N155" i="19" s="1"/>
  <c r="H83" i="25"/>
  <c r="H52" i="19" s="1"/>
  <c r="M12" i="25"/>
  <c r="N19" i="18" s="1"/>
  <c r="K288" i="25"/>
  <c r="K352" i="19" s="1"/>
  <c r="A185" i="19"/>
  <c r="J288" i="25"/>
  <c r="J352" i="19" s="1"/>
  <c r="J330" i="25"/>
  <c r="J9" i="7" s="1"/>
  <c r="A60" i="19"/>
  <c r="M289" i="25"/>
  <c r="N353" i="19" s="1"/>
  <c r="K421" i="25"/>
  <c r="K169" i="19" s="1"/>
  <c r="M246" i="25"/>
  <c r="N97" i="19" s="1"/>
  <c r="L466" i="25"/>
  <c r="L283" i="19" s="1"/>
  <c r="H4" i="25"/>
  <c r="H11" i="18" s="1"/>
  <c r="M426" i="25"/>
  <c r="N171" i="19" s="1"/>
  <c r="I185" i="25"/>
  <c r="I33" i="16" s="1"/>
  <c r="A364" i="19"/>
  <c r="A19" i="16"/>
  <c r="M268" i="25"/>
  <c r="N108" i="19" s="1"/>
  <c r="L368" i="25"/>
  <c r="L145" i="19" s="1"/>
  <c r="H379" i="25"/>
  <c r="J362" i="25"/>
  <c r="J258" i="19" s="1"/>
  <c r="H210" i="25"/>
  <c r="H216" i="19" s="1"/>
  <c r="L361" i="25"/>
  <c r="L257" i="19" s="1"/>
  <c r="J16" i="25"/>
  <c r="J13" i="17" s="1"/>
  <c r="L447" i="25"/>
  <c r="L178" i="19" s="1"/>
  <c r="H217" i="25"/>
  <c r="H223" i="19" s="1"/>
  <c r="M32" i="25"/>
  <c r="N311" i="19" s="1"/>
  <c r="L130" i="25"/>
  <c r="L78" i="19" s="1"/>
  <c r="H412" i="25"/>
  <c r="H377" i="19" s="1"/>
  <c r="K340" i="25"/>
  <c r="I301" i="25"/>
  <c r="I124" i="19" s="1"/>
  <c r="K205" i="25"/>
  <c r="K211" i="19" s="1"/>
  <c r="M395" i="25"/>
  <c r="N360" i="19" s="1"/>
  <c r="L449" i="25"/>
  <c r="L180" i="19" s="1"/>
  <c r="L425" i="25"/>
  <c r="L261" i="19" s="1"/>
  <c r="H478" i="25"/>
  <c r="H43" i="19" s="1"/>
  <c r="L196" i="25"/>
  <c r="L346" i="19" s="1"/>
  <c r="A37" i="16"/>
  <c r="J193" i="25"/>
  <c r="J41" i="16" s="1"/>
  <c r="A177" i="19"/>
  <c r="H384" i="25"/>
  <c r="H155" i="19" s="1"/>
  <c r="I360" i="25"/>
  <c r="I256" i="19" s="1"/>
  <c r="H200" i="25"/>
  <c r="H44" i="16" s="1"/>
  <c r="M20" i="25"/>
  <c r="N17" i="17" s="1"/>
  <c r="I268" i="25"/>
  <c r="I108" i="19" s="1"/>
  <c r="L288" i="25"/>
  <c r="L352" i="19" s="1"/>
  <c r="M352" i="25"/>
  <c r="N39" i="19" s="1"/>
  <c r="H457" i="25"/>
  <c r="H188" i="19" s="1"/>
  <c r="I451" i="25"/>
  <c r="I182" i="19" s="1"/>
  <c r="L337" i="25"/>
  <c r="I270" i="25"/>
  <c r="I110" i="19" s="1"/>
  <c r="M399" i="25"/>
  <c r="N364" i="19" s="1"/>
  <c r="I447" i="25"/>
  <c r="I178" i="19" s="1"/>
  <c r="M244" i="25"/>
  <c r="N95" i="19" s="1"/>
  <c r="J161" i="25"/>
  <c r="J338" i="19" s="1"/>
  <c r="J247" i="25"/>
  <c r="J98" i="19" s="1"/>
  <c r="M171" i="25"/>
  <c r="N19" i="16" s="1"/>
  <c r="M222" i="25"/>
  <c r="N21" i="19" s="1"/>
  <c r="K431" i="25"/>
  <c r="K56" i="16" s="1"/>
  <c r="L453" i="25"/>
  <c r="L184" i="19" s="1"/>
  <c r="A225" i="19"/>
  <c r="M221" i="25"/>
  <c r="N20" i="19" s="1"/>
  <c r="H359" i="25"/>
  <c r="H255" i="19" s="1"/>
  <c r="H134" i="25"/>
  <c r="H82" i="19" s="1"/>
  <c r="L229" i="25"/>
  <c r="L28" i="19" s="1"/>
  <c r="I280" i="25"/>
  <c r="I17" i="15" s="1"/>
  <c r="J359" i="25"/>
  <c r="J255" i="19" s="1"/>
  <c r="A278" i="19"/>
  <c r="J467" i="25"/>
  <c r="J284" i="19" s="1"/>
  <c r="L136" i="25"/>
  <c r="L205" i="19" s="1"/>
  <c r="J97" i="25"/>
  <c r="J316" i="19" s="1"/>
  <c r="H337" i="25"/>
  <c r="J152" i="25"/>
  <c r="J12" i="16" s="1"/>
  <c r="K274" i="25"/>
  <c r="K11" i="15" s="1"/>
  <c r="A196" i="19"/>
  <c r="I379" i="25"/>
  <c r="H183" i="25"/>
  <c r="H31" i="16" s="1"/>
  <c r="M328" i="25"/>
  <c r="N197" i="19" s="1"/>
  <c r="I318" i="25"/>
  <c r="I32" i="19" s="1"/>
  <c r="K170" i="25"/>
  <c r="K18" i="16" s="1"/>
  <c r="L357" i="25"/>
  <c r="L138" i="19" s="1"/>
  <c r="L199" i="25"/>
  <c r="L43" i="16" s="1"/>
  <c r="J466" i="25"/>
  <c r="J283" i="19" s="1"/>
  <c r="K236" i="25"/>
  <c r="K227" i="19" s="1"/>
  <c r="L82" i="25"/>
  <c r="L51" i="19" s="1"/>
  <c r="I238" i="25"/>
  <c r="I229" i="19" s="1"/>
  <c r="H178" i="25"/>
  <c r="H26" i="16" s="1"/>
  <c r="L135" i="25"/>
  <c r="L204" i="19" s="1"/>
  <c r="J148" i="25"/>
  <c r="J89" i="19" s="1"/>
  <c r="L41" i="25"/>
  <c r="L23" i="18" s="1"/>
  <c r="I269" i="25"/>
  <c r="I109" i="19" s="1"/>
  <c r="M141" i="25"/>
  <c r="N85" i="19" s="1"/>
  <c r="J408" i="25"/>
  <c r="J373" i="19" s="1"/>
  <c r="L160" i="25"/>
  <c r="L337" i="19" s="1"/>
  <c r="L22" i="25"/>
  <c r="L18" i="17" s="1"/>
  <c r="I231" i="25"/>
  <c r="I91" i="19" s="1"/>
  <c r="I338" i="25"/>
  <c r="H400" i="25"/>
  <c r="H365" i="19" s="1"/>
  <c r="A285" i="19"/>
  <c r="K278" i="25"/>
  <c r="K15" i="15" s="1"/>
  <c r="H168" i="25"/>
  <c r="H16" i="16" s="1"/>
  <c r="I70" i="25"/>
  <c r="I293" i="19" s="1"/>
  <c r="A143" i="19"/>
  <c r="K301" i="25"/>
  <c r="K124" i="19" s="1"/>
  <c r="M365" i="25"/>
  <c r="N142" i="19" s="1"/>
  <c r="A279" i="19"/>
  <c r="M188" i="25"/>
  <c r="N36" i="16" s="1"/>
  <c r="K465" i="25"/>
  <c r="K62" i="16" s="1"/>
  <c r="A204" i="19"/>
  <c r="L479" i="25"/>
  <c r="L44" i="19" s="1"/>
  <c r="A15" i="16"/>
  <c r="J221" i="25"/>
  <c r="J20" i="19" s="1"/>
  <c r="L292" i="25"/>
  <c r="L115" i="19" s="1"/>
  <c r="I180" i="25"/>
  <c r="I28" i="16" s="1"/>
  <c r="J60" i="25"/>
  <c r="J10" i="19" s="1"/>
  <c r="J303" i="25"/>
  <c r="J246" i="19" s="1"/>
  <c r="A30" i="15"/>
  <c r="L138" i="25"/>
  <c r="L207" i="19" s="1"/>
  <c r="J83" i="25"/>
  <c r="J52" i="19" s="1"/>
  <c r="M322" i="25"/>
  <c r="N16" i="7" s="1"/>
  <c r="K425" i="25"/>
  <c r="K261" i="19" s="1"/>
  <c r="L18" i="25"/>
  <c r="L15" i="17" s="1"/>
  <c r="K153" i="25"/>
  <c r="K13" i="16" s="1"/>
  <c r="K184" i="25"/>
  <c r="K32" i="16" s="1"/>
  <c r="I118" i="25"/>
  <c r="I69" i="19" s="1"/>
  <c r="H59" i="25"/>
  <c r="H41" i="18" s="1"/>
  <c r="M255" i="25"/>
  <c r="N241" i="19" s="1"/>
  <c r="J183" i="25"/>
  <c r="J31" i="16" s="1"/>
  <c r="L367" i="25"/>
  <c r="L144" i="19" s="1"/>
  <c r="L11" i="25"/>
  <c r="L18" i="18" s="1"/>
  <c r="L383" i="25"/>
  <c r="L154" i="19" s="1"/>
  <c r="H67" i="25"/>
  <c r="H290" i="19" s="1"/>
  <c r="K49" i="25"/>
  <c r="K31" i="18" s="1"/>
  <c r="A190" i="19"/>
  <c r="I239" i="25"/>
  <c r="I230" i="19" s="1"/>
  <c r="I31" i="25"/>
  <c r="I310" i="19" s="1"/>
  <c r="H215" i="25"/>
  <c r="H221" i="19" s="1"/>
  <c r="J80" i="25"/>
  <c r="J49" i="19" s="1"/>
  <c r="H417" i="25"/>
  <c r="H165" i="19" s="1"/>
  <c r="M105" i="25"/>
  <c r="N324" i="19" s="1"/>
  <c r="I275" i="25"/>
  <c r="I12" i="15" s="1"/>
  <c r="K322" i="25"/>
  <c r="K16" i="7" s="1"/>
  <c r="K458" i="25"/>
  <c r="K189" i="19" s="1"/>
  <c r="A207" i="19"/>
  <c r="L346" i="25"/>
  <c r="L355" i="19" s="1"/>
  <c r="J447" i="25"/>
  <c r="J178" i="19" s="1"/>
  <c r="K433" i="25"/>
  <c r="K58" i="16" s="1"/>
  <c r="L44" i="25"/>
  <c r="L26" i="18" s="1"/>
  <c r="H453" i="25"/>
  <c r="H184" i="19" s="1"/>
  <c r="K215" i="25"/>
  <c r="K221" i="19" s="1"/>
  <c r="I134" i="25"/>
  <c r="I82" i="19" s="1"/>
  <c r="J317" i="25"/>
  <c r="J31" i="19" s="1"/>
  <c r="J240" i="25"/>
  <c r="J231" i="19" s="1"/>
  <c r="A11" i="17"/>
  <c r="J287" i="25"/>
  <c r="J351" i="19" s="1"/>
  <c r="J370" i="25"/>
  <c r="J147" i="19" s="1"/>
  <c r="L271" i="25"/>
  <c r="L111" i="19" s="1"/>
  <c r="A48" i="19"/>
  <c r="H99" i="25"/>
  <c r="H318" i="19" s="1"/>
  <c r="M233" i="25"/>
  <c r="N93" i="19" s="1"/>
  <c r="M452" i="25"/>
  <c r="N183" i="19" s="1"/>
  <c r="K166" i="25"/>
  <c r="K343" i="19" s="1"/>
  <c r="J176" i="25"/>
  <c r="J24" i="16" s="1"/>
  <c r="L121" i="25"/>
  <c r="L202" i="19" s="1"/>
  <c r="K74" i="25"/>
  <c r="K297" i="19" s="1"/>
  <c r="M99" i="25"/>
  <c r="N318" i="19" s="1"/>
  <c r="I294" i="25"/>
  <c r="I117" i="19" s="1"/>
  <c r="A64" i="19"/>
  <c r="M33" i="25"/>
  <c r="N312" i="19" s="1"/>
  <c r="H308" i="25"/>
  <c r="H251" i="19" s="1"/>
  <c r="M300" i="25"/>
  <c r="N123" i="19" s="1"/>
  <c r="J397" i="25"/>
  <c r="J362" i="19" s="1"/>
  <c r="I449" i="25"/>
  <c r="I180" i="19" s="1"/>
  <c r="A300" i="19"/>
  <c r="H362" i="25"/>
  <c r="H258" i="19" s="1"/>
  <c r="M210" i="25"/>
  <c r="N216" i="19" s="1"/>
  <c r="A193" i="19"/>
  <c r="K304" i="25"/>
  <c r="K247" i="19" s="1"/>
  <c r="L20" i="25"/>
  <c r="L17" i="17" s="1"/>
  <c r="J3" i="25"/>
  <c r="J10" i="18" s="1"/>
  <c r="K361" i="25"/>
  <c r="K257" i="19" s="1"/>
  <c r="A366" i="19"/>
  <c r="A16" i="17"/>
  <c r="J464" i="25"/>
  <c r="J61" i="16" s="1"/>
  <c r="L379" i="25"/>
  <c r="K57" i="25"/>
  <c r="K39" i="18" s="1"/>
  <c r="I167" i="25"/>
  <c r="I344" i="19" s="1"/>
  <c r="I284" i="25"/>
  <c r="I282" i="19" s="1"/>
  <c r="I7" i="25"/>
  <c r="I14" i="18" s="1"/>
  <c r="H376" i="25"/>
  <c r="H26" i="7" s="1"/>
  <c r="A18" i="18"/>
  <c r="L478" i="25"/>
  <c r="L43" i="19" s="1"/>
  <c r="K348" i="25"/>
  <c r="K133" i="19" s="1"/>
  <c r="H184" i="25"/>
  <c r="H32" i="16" s="1"/>
  <c r="K418" i="25"/>
  <c r="K166" i="19" s="1"/>
  <c r="J333" i="25"/>
  <c r="J252" i="19" s="1"/>
  <c r="L325" i="25"/>
  <c r="L19" i="7" s="1"/>
  <c r="L49" i="25"/>
  <c r="L31" i="18" s="1"/>
  <c r="H202" i="25"/>
  <c r="H208" i="19" s="1"/>
  <c r="K373" i="25"/>
  <c r="K23" i="7" s="1"/>
  <c r="L431" i="25"/>
  <c r="L56" i="16" s="1"/>
  <c r="J157" i="25"/>
  <c r="J334" i="19" s="1"/>
  <c r="M39" i="25"/>
  <c r="N21" i="18" s="1"/>
  <c r="A83" i="19"/>
  <c r="K341" i="25"/>
  <c r="L177" i="25"/>
  <c r="L25" i="16" s="1"/>
  <c r="K172" i="25"/>
  <c r="K20" i="16" s="1"/>
  <c r="I402" i="25"/>
  <c r="I367" i="19" s="1"/>
  <c r="I218" i="25"/>
  <c r="I224" i="19" s="1"/>
  <c r="A330" i="19"/>
  <c r="I233" i="25"/>
  <c r="I93" i="19" s="1"/>
  <c r="A255" i="19"/>
  <c r="A43" i="19"/>
  <c r="K179" i="25"/>
  <c r="K27" i="16" s="1"/>
  <c r="I110" i="25"/>
  <c r="I329" i="19" s="1"/>
  <c r="M128" i="25"/>
  <c r="N76" i="19" s="1"/>
  <c r="H148" i="25"/>
  <c r="H89" i="19" s="1"/>
  <c r="A109" i="19"/>
  <c r="A284" i="19"/>
  <c r="I68" i="25"/>
  <c r="I291" i="19" s="1"/>
  <c r="K168" i="25"/>
  <c r="K16" i="16" s="1"/>
  <c r="M398" i="25"/>
  <c r="N363" i="19" s="1"/>
  <c r="I30" i="25"/>
  <c r="I309" i="19" s="1"/>
  <c r="H434" i="25"/>
  <c r="H59" i="16" s="1"/>
  <c r="I324" i="25"/>
  <c r="I18" i="7" s="1"/>
  <c r="J28" i="25"/>
  <c r="J276" i="19" s="1"/>
  <c r="M173" i="25"/>
  <c r="N21" i="16" s="1"/>
  <c r="L29" i="25"/>
  <c r="L308" i="19" s="1"/>
  <c r="K311" i="25"/>
  <c r="K10" i="14" s="1"/>
  <c r="J456" i="25"/>
  <c r="J187" i="19" s="1"/>
  <c r="L65" i="25"/>
  <c r="L15" i="19" s="1"/>
  <c r="L105" i="25"/>
  <c r="L324" i="19" s="1"/>
  <c r="K68" i="25"/>
  <c r="K291" i="19" s="1"/>
  <c r="I228" i="25"/>
  <c r="I27" i="19" s="1"/>
  <c r="J403" i="25"/>
  <c r="J368" i="19" s="1"/>
  <c r="A50" i="16"/>
  <c r="J136" i="25"/>
  <c r="J205" i="19" s="1"/>
  <c r="M482" i="25"/>
  <c r="N22" i="15" s="1"/>
  <c r="H153" i="25"/>
  <c r="H13" i="16" s="1"/>
  <c r="I145" i="25"/>
  <c r="I86" i="19" s="1"/>
  <c r="M378" i="25"/>
  <c r="K384" i="25"/>
  <c r="K155" i="19" s="1"/>
  <c r="I69" i="25"/>
  <c r="I292" i="19" s="1"/>
  <c r="M313" i="25"/>
  <c r="N12" i="14" s="1"/>
  <c r="J27" i="25"/>
  <c r="J275" i="19" s="1"/>
  <c r="H335" i="25"/>
  <c r="H254" i="19" s="1"/>
  <c r="L31" i="25"/>
  <c r="L310" i="19" s="1"/>
  <c r="A92" i="19"/>
  <c r="H284" i="25"/>
  <c r="H282" i="19" s="1"/>
  <c r="J54" i="25"/>
  <c r="J36" i="18" s="1"/>
  <c r="L207" i="25"/>
  <c r="L213" i="19" s="1"/>
  <c r="K29" i="25"/>
  <c r="K308" i="19" s="1"/>
  <c r="H352" i="25"/>
  <c r="H39" i="19" s="1"/>
  <c r="M98" i="25"/>
  <c r="N317" i="19" s="1"/>
  <c r="J76" i="25"/>
  <c r="J299" i="19" s="1"/>
  <c r="K214" i="25"/>
  <c r="K220" i="19" s="1"/>
  <c r="M357" i="25"/>
  <c r="N138" i="19" s="1"/>
  <c r="K61" i="25"/>
  <c r="K11" i="19" s="1"/>
  <c r="K83" i="25"/>
  <c r="K52" i="19" s="1"/>
  <c r="M124" i="25"/>
  <c r="N72" i="19" s="1"/>
  <c r="I435" i="25"/>
  <c r="I262" i="19" s="1"/>
  <c r="A28" i="18"/>
  <c r="J210" i="25"/>
  <c r="J216" i="19" s="1"/>
  <c r="H444" i="25"/>
  <c r="H175" i="19" s="1"/>
  <c r="K468" i="25"/>
  <c r="K285" i="19" s="1"/>
  <c r="L459" i="25"/>
  <c r="L190" i="19" s="1"/>
  <c r="I279" i="25"/>
  <c r="I16" i="15" s="1"/>
  <c r="K11" i="25"/>
  <c r="K18" i="18" s="1"/>
  <c r="L13" i="25"/>
  <c r="L10" i="17" s="1"/>
  <c r="J15" i="25"/>
  <c r="J12" i="17" s="1"/>
  <c r="K55" i="25"/>
  <c r="K37" i="18" s="1"/>
  <c r="L260" i="25"/>
  <c r="L100" i="19" s="1"/>
  <c r="A58" i="19"/>
  <c r="M423" i="25"/>
  <c r="N259" i="19" s="1"/>
  <c r="K364" i="25"/>
  <c r="K141" i="19" s="1"/>
  <c r="L84" i="25"/>
  <c r="L53" i="19" s="1"/>
  <c r="H391" i="25"/>
  <c r="H162" i="19" s="1"/>
  <c r="M79" i="25"/>
  <c r="N48" i="19" s="1"/>
  <c r="H424" i="25"/>
  <c r="H260" i="19" s="1"/>
  <c r="I50" i="25"/>
  <c r="I32" i="18" s="1"/>
  <c r="M464" i="25"/>
  <c r="N61" i="16" s="1"/>
  <c r="J238" i="25"/>
  <c r="J229" i="19" s="1"/>
  <c r="L319" i="25"/>
  <c r="L33" i="19" s="1"/>
  <c r="M30" i="25"/>
  <c r="N309" i="19" s="1"/>
  <c r="J215" i="25"/>
  <c r="J221" i="19" s="1"/>
  <c r="I396" i="25"/>
  <c r="I361" i="19" s="1"/>
  <c r="I11" i="25"/>
  <c r="I18" i="18" s="1"/>
  <c r="H347" i="25"/>
  <c r="H356" i="19" s="1"/>
  <c r="A25" i="18"/>
  <c r="I173" i="25"/>
  <c r="I21" i="16" s="1"/>
  <c r="I430" i="25"/>
  <c r="I55" i="16" s="1"/>
  <c r="I374" i="25"/>
  <c r="I24" i="7" s="1"/>
  <c r="I172" i="25"/>
  <c r="I20" i="16" s="1"/>
  <c r="H190" i="25"/>
  <c r="H38" i="16" s="1"/>
  <c r="M425" i="25"/>
  <c r="N261" i="19" s="1"/>
  <c r="J298" i="25"/>
  <c r="J121" i="19" s="1"/>
  <c r="K92" i="25"/>
  <c r="K61" i="19" s="1"/>
  <c r="J490" i="25"/>
  <c r="J30" i="15" s="1"/>
  <c r="I10" i="25"/>
  <c r="I17" i="18" s="1"/>
  <c r="A191" i="19"/>
  <c r="A313" i="19"/>
  <c r="H87" i="25"/>
  <c r="H56" i="19" s="1"/>
  <c r="H113" i="25"/>
  <c r="J477" i="25"/>
  <c r="J42" i="19" s="1"/>
  <c r="M403" i="25"/>
  <c r="N368" i="19" s="1"/>
  <c r="L341" i="25"/>
  <c r="I315" i="25"/>
  <c r="I14" i="14" s="1"/>
  <c r="I452" i="25"/>
  <c r="I183" i="19" s="1"/>
  <c r="I55" i="25"/>
  <c r="I37" i="18" s="1"/>
  <c r="H93" i="25"/>
  <c r="H62" i="19" s="1"/>
  <c r="M254" i="25"/>
  <c r="N240" i="19" s="1"/>
  <c r="K40" i="25"/>
  <c r="K22" i="18" s="1"/>
  <c r="M447" i="25"/>
  <c r="N178" i="19" s="1"/>
  <c r="J369" i="25"/>
  <c r="J146" i="19" s="1"/>
  <c r="L133" i="25"/>
  <c r="L81" i="19" s="1"/>
  <c r="M178" i="25"/>
  <c r="N26" i="16" s="1"/>
  <c r="J18" i="25"/>
  <c r="J15" i="17" s="1"/>
  <c r="M62" i="25"/>
  <c r="N12" i="19" s="1"/>
  <c r="M461" i="25"/>
  <c r="N192" i="19" s="1"/>
  <c r="I214" i="25"/>
  <c r="I220" i="19" s="1"/>
  <c r="H437" i="25"/>
  <c r="H264" i="19" s="1"/>
  <c r="K487" i="25"/>
  <c r="K27" i="15" s="1"/>
  <c r="M186" i="25"/>
  <c r="N34" i="16" s="1"/>
  <c r="M424" i="25"/>
  <c r="N260" i="19" s="1"/>
  <c r="J71" i="25"/>
  <c r="J294" i="19" s="1"/>
  <c r="K353" i="25"/>
  <c r="K40" i="19" s="1"/>
  <c r="H461" i="25"/>
  <c r="H192" i="19" s="1"/>
  <c r="I168" i="25"/>
  <c r="I16" i="16" s="1"/>
  <c r="L63" i="25"/>
  <c r="L13" i="19" s="1"/>
  <c r="K279" i="25"/>
  <c r="K16" i="15" s="1"/>
  <c r="A157" i="19"/>
  <c r="M106" i="25"/>
  <c r="N325" i="19" s="1"/>
  <c r="H432" i="25"/>
  <c r="H57" i="16" s="1"/>
  <c r="H78" i="25"/>
  <c r="H301" i="19" s="1"/>
  <c r="A30" i="19"/>
  <c r="K415" i="25"/>
  <c r="K163" i="19" s="1"/>
  <c r="L134" i="25"/>
  <c r="L82" i="19" s="1"/>
  <c r="J290" i="25"/>
  <c r="J113" i="19" s="1"/>
  <c r="M333" i="25"/>
  <c r="N252" i="19" s="1"/>
  <c r="L429" i="25"/>
  <c r="L174" i="19" s="1"/>
  <c r="A283" i="19"/>
  <c r="H280" i="25"/>
  <c r="H17" i="15" s="1"/>
  <c r="A159" i="19"/>
  <c r="H302" i="25"/>
  <c r="H245" i="19" s="1"/>
  <c r="A35" i="18"/>
  <c r="H84" i="25"/>
  <c r="H53" i="19" s="1"/>
  <c r="L418" i="25"/>
  <c r="L166" i="19" s="1"/>
  <c r="I255" i="25"/>
  <c r="I241" i="19" s="1"/>
  <c r="A97" i="19"/>
  <c r="L27" i="25"/>
  <c r="L275" i="19" s="1"/>
  <c r="I458" i="25"/>
  <c r="I189" i="19" s="1"/>
  <c r="A367" i="19"/>
  <c r="A38" i="16"/>
  <c r="J124" i="25"/>
  <c r="J72" i="19" s="1"/>
  <c r="L272" i="25"/>
  <c r="L112" i="19" s="1"/>
  <c r="J373" i="25"/>
  <c r="J23" i="7" s="1"/>
  <c r="A178" i="19"/>
  <c r="H467" i="25"/>
  <c r="H284" i="19" s="1"/>
  <c r="K481" i="25"/>
  <c r="K21" i="15" s="1"/>
  <c r="J41" i="25"/>
  <c r="J23" i="18" s="1"/>
  <c r="I312" i="25"/>
  <c r="I11" i="14" s="1"/>
  <c r="J73" i="25"/>
  <c r="J296" i="19" s="1"/>
  <c r="H462" i="25"/>
  <c r="H193" i="19" s="1"/>
  <c r="J139" i="25"/>
  <c r="J83" i="19" s="1"/>
  <c r="L268" i="25"/>
  <c r="L108" i="19" s="1"/>
  <c r="J225" i="25"/>
  <c r="J24" i="19" s="1"/>
  <c r="H364" i="25"/>
  <c r="H141" i="19" s="1"/>
  <c r="I182" i="25"/>
  <c r="I30" i="16" s="1"/>
  <c r="J418" i="25"/>
  <c r="J166" i="19" s="1"/>
  <c r="J474" i="25"/>
  <c r="J266" i="19" s="1"/>
  <c r="A299" i="19"/>
  <c r="A22" i="19"/>
  <c r="L106" i="25"/>
  <c r="L325" i="19" s="1"/>
  <c r="I89" i="25"/>
  <c r="I58" i="19" s="1"/>
  <c r="K390" i="25"/>
  <c r="K161" i="19" s="1"/>
  <c r="L416" i="25"/>
  <c r="L164" i="19" s="1"/>
  <c r="K241" i="25"/>
  <c r="K232" i="19" s="1"/>
  <c r="A63" i="19"/>
  <c r="K313" i="25"/>
  <c r="K12" i="14" s="1"/>
  <c r="H63" i="25"/>
  <c r="H13" i="19" s="1"/>
  <c r="L264" i="25"/>
  <c r="L104" i="19" s="1"/>
  <c r="K400" i="25"/>
  <c r="K365" i="19" s="1"/>
  <c r="I14" i="25"/>
  <c r="I11" i="17" s="1"/>
  <c r="K360" i="25"/>
  <c r="K256" i="19" s="1"/>
  <c r="J48" i="25"/>
  <c r="J30" i="18" s="1"/>
  <c r="I321" i="25"/>
  <c r="I15" i="7" s="1"/>
  <c r="J357" i="25"/>
  <c r="J138" i="19" s="1"/>
  <c r="M420" i="25"/>
  <c r="N168" i="19" s="1"/>
  <c r="J227" i="25"/>
  <c r="J26" i="19" s="1"/>
  <c r="A66" i="19"/>
  <c r="I473" i="25"/>
  <c r="I305" i="19" s="1"/>
  <c r="K15" i="25"/>
  <c r="K12" i="17" s="1"/>
  <c r="A126" i="19"/>
  <c r="J127" i="25"/>
  <c r="J75" i="19" s="1"/>
  <c r="L353" i="25"/>
  <c r="L40" i="19" s="1"/>
  <c r="M416" i="25"/>
  <c r="N164" i="19" s="1"/>
  <c r="H249" i="25"/>
  <c r="H236" i="19" s="1"/>
  <c r="I223" i="25"/>
  <c r="I22" i="19" s="1"/>
  <c r="L402" i="25"/>
  <c r="L367" i="19" s="1"/>
  <c r="M290" i="25"/>
  <c r="N113" i="19" s="1"/>
  <c r="I375" i="25"/>
  <c r="I25" i="7" s="1"/>
  <c r="A69" i="19"/>
  <c r="M153" i="25"/>
  <c r="N13" i="16" s="1"/>
  <c r="A15" i="18"/>
  <c r="H271" i="25"/>
  <c r="H111" i="19" s="1"/>
  <c r="H489" i="25"/>
  <c r="H29" i="15" s="1"/>
  <c r="J101" i="25"/>
  <c r="J320" i="19" s="1"/>
  <c r="M131" i="25"/>
  <c r="N79" i="19" s="1"/>
  <c r="L239" i="25"/>
  <c r="L230" i="19" s="1"/>
  <c r="M168" i="25"/>
  <c r="N16" i="16" s="1"/>
  <c r="H45" i="25"/>
  <c r="H27" i="18" s="1"/>
  <c r="M47" i="25"/>
  <c r="N29" i="18" s="1"/>
  <c r="L415" i="25"/>
  <c r="L163" i="19" s="1"/>
  <c r="K200" i="25"/>
  <c r="K44" i="16" s="1"/>
  <c r="K32" i="25"/>
  <c r="K311" i="19" s="1"/>
  <c r="H382" i="25"/>
  <c r="H153" i="19" s="1"/>
  <c r="H126" i="25"/>
  <c r="H74" i="19" s="1"/>
  <c r="M361" i="25"/>
  <c r="N257" i="19" s="1"/>
  <c r="M274" i="25"/>
  <c r="N11" i="15" s="1"/>
  <c r="J254" i="25"/>
  <c r="J240" i="19" s="1"/>
  <c r="J42" i="25"/>
  <c r="J24" i="18" s="1"/>
  <c r="M483" i="25"/>
  <c r="N23" i="15" s="1"/>
  <c r="M261" i="25"/>
  <c r="N101" i="19" s="1"/>
  <c r="K36" i="25"/>
  <c r="K278" i="19" s="1"/>
  <c r="L378" i="25"/>
  <c r="I105" i="25"/>
  <c r="I324" i="19" s="1"/>
  <c r="H38" i="25"/>
  <c r="H20" i="18" s="1"/>
  <c r="J279" i="25"/>
  <c r="J16" i="15" s="1"/>
  <c r="L399" i="25"/>
  <c r="L364" i="19" s="1"/>
  <c r="K84" i="25"/>
  <c r="K53" i="19" s="1"/>
  <c r="H5" i="25"/>
  <c r="H12" i="18" s="1"/>
  <c r="M295" i="25"/>
  <c r="N118" i="19" s="1"/>
  <c r="H119" i="25"/>
  <c r="H70" i="19" s="1"/>
  <c r="M220" i="25"/>
  <c r="N19" i="19" s="1"/>
  <c r="I274" i="25"/>
  <c r="I11" i="15" s="1"/>
  <c r="M218" i="25"/>
  <c r="N224" i="19" s="1"/>
  <c r="H254" i="25"/>
  <c r="H240" i="19" s="1"/>
  <c r="M484" i="25"/>
  <c r="N24" i="15" s="1"/>
  <c r="J195" i="25"/>
  <c r="J345" i="19" s="1"/>
  <c r="L380" i="25"/>
  <c r="J137" i="25"/>
  <c r="J206" i="19" s="1"/>
  <c r="M208" i="25"/>
  <c r="N214" i="19" s="1"/>
  <c r="J11" i="25"/>
  <c r="J18" i="18" s="1"/>
  <c r="K143" i="25"/>
  <c r="K17" i="19" s="1"/>
  <c r="M385" i="25"/>
  <c r="N156" i="19" s="1"/>
  <c r="I409" i="25"/>
  <c r="I374" i="19" s="1"/>
  <c r="K317" i="25"/>
  <c r="K31" i="19" s="1"/>
  <c r="L249" i="25"/>
  <c r="L236" i="19" s="1"/>
  <c r="L173" i="25"/>
  <c r="L21" i="16" s="1"/>
  <c r="I320" i="25"/>
  <c r="I34" i="19" s="1"/>
  <c r="M339" i="25"/>
  <c r="A25" i="7"/>
  <c r="I382" i="25"/>
  <c r="I153" i="19" s="1"/>
  <c r="H94" i="25"/>
  <c r="H63" i="19" s="1"/>
  <c r="K388" i="25"/>
  <c r="K159" i="19" s="1"/>
  <c r="J415" i="25"/>
  <c r="J163" i="19" s="1"/>
  <c r="H301" i="25"/>
  <c r="H124" i="19" s="1"/>
  <c r="M472" i="25"/>
  <c r="N304" i="19" s="1"/>
  <c r="J417" i="25"/>
  <c r="J165" i="19" s="1"/>
  <c r="L212" i="25"/>
  <c r="L218" i="19" s="1"/>
  <c r="A146" i="19"/>
  <c r="J160" i="25"/>
  <c r="J337" i="19" s="1"/>
  <c r="I45" i="25"/>
  <c r="I27" i="18" s="1"/>
  <c r="L293" i="25"/>
  <c r="L116" i="19" s="1"/>
  <c r="A352" i="19"/>
  <c r="A100" i="19"/>
  <c r="L312" i="25"/>
  <c r="L11" i="14" s="1"/>
  <c r="A24" i="15"/>
  <c r="J154" i="25"/>
  <c r="J14" i="16" s="1"/>
  <c r="A18" i="17"/>
  <c r="H287" i="25"/>
  <c r="H351" i="19" s="1"/>
  <c r="K371" i="25"/>
  <c r="K21" i="7" s="1"/>
  <c r="J462" i="25"/>
  <c r="J193" i="19" s="1"/>
  <c r="K80" i="25"/>
  <c r="K49" i="19" s="1"/>
  <c r="J113" i="25"/>
  <c r="K20" i="25"/>
  <c r="K17" i="17" s="1"/>
  <c r="M407" i="25"/>
  <c r="N372" i="19" s="1"/>
  <c r="M209" i="25"/>
  <c r="N215" i="19" s="1"/>
  <c r="M275" i="25"/>
  <c r="N12" i="15" s="1"/>
  <c r="M397" i="25"/>
  <c r="N362" i="19" s="1"/>
  <c r="M206" i="25"/>
  <c r="N212" i="19" s="1"/>
  <c r="M453" i="25"/>
  <c r="N184" i="19" s="1"/>
  <c r="M37" i="25"/>
  <c r="N279" i="19" s="1"/>
  <c r="A181" i="19"/>
  <c r="I248" i="25"/>
  <c r="I235" i="19" s="1"/>
  <c r="K462" i="25"/>
  <c r="K193" i="19" s="1"/>
  <c r="J237" i="25"/>
  <c r="J228" i="19" s="1"/>
  <c r="I32" i="25"/>
  <c r="I311" i="19" s="1"/>
  <c r="A151" i="19"/>
  <c r="L9" i="25"/>
  <c r="L16" i="18" s="1"/>
  <c r="K387" i="25"/>
  <c r="K158" i="19" s="1"/>
  <c r="H122" i="25"/>
  <c r="H203" i="19" s="1"/>
  <c r="I74" i="25"/>
  <c r="I297" i="19" s="1"/>
  <c r="M147" i="25"/>
  <c r="N88" i="19" s="1"/>
  <c r="L243" i="25"/>
  <c r="L234" i="19" s="1"/>
  <c r="L452" i="25"/>
  <c r="L183" i="19" s="1"/>
  <c r="I461" i="25"/>
  <c r="I192" i="19" s="1"/>
  <c r="M485" i="25"/>
  <c r="N25" i="15" s="1"/>
  <c r="M318" i="25"/>
  <c r="N32" i="19" s="1"/>
  <c r="L273" i="25"/>
  <c r="L10" i="15" s="1"/>
  <c r="J328" i="25"/>
  <c r="J197" i="19" s="1"/>
  <c r="K377" i="25"/>
  <c r="J105" i="25"/>
  <c r="J324" i="19" s="1"/>
  <c r="J219" i="25"/>
  <c r="J225" i="19" s="1"/>
  <c r="L276" i="25"/>
  <c r="L13" i="15" s="1"/>
  <c r="J84" i="25"/>
  <c r="J53" i="19" s="1"/>
  <c r="J275" i="25"/>
  <c r="J12" i="15" s="1"/>
  <c r="I133" i="25"/>
  <c r="I81" i="19" s="1"/>
  <c r="A343" i="19"/>
  <c r="M66" i="25"/>
  <c r="N289" i="19" s="1"/>
  <c r="K306" i="25"/>
  <c r="K249" i="19" s="1"/>
  <c r="L45" i="25"/>
  <c r="L27" i="18" s="1"/>
  <c r="A264" i="19"/>
  <c r="K108" i="25"/>
  <c r="K327" i="19" s="1"/>
  <c r="I362" i="25"/>
  <c r="I258" i="19" s="1"/>
  <c r="I371" i="25"/>
  <c r="I21" i="7" s="1"/>
  <c r="J478" i="25"/>
  <c r="J43" i="19" s="1"/>
  <c r="I329" i="25"/>
  <c r="I198" i="19" s="1"/>
  <c r="I479" i="25"/>
  <c r="I44" i="19" s="1"/>
  <c r="L182" i="25"/>
  <c r="L30" i="16" s="1"/>
  <c r="M169" i="25"/>
  <c r="N17" i="16" s="1"/>
  <c r="H402" i="25"/>
  <c r="H367" i="19" s="1"/>
  <c r="H70" i="25"/>
  <c r="H293" i="19" s="1"/>
  <c r="L28" i="25"/>
  <c r="L276" i="19" s="1"/>
  <c r="L338" i="25"/>
  <c r="J39" i="25"/>
  <c r="J21" i="18" s="1"/>
  <c r="K219" i="25"/>
  <c r="K225" i="19" s="1"/>
  <c r="K258" i="25"/>
  <c r="K244" i="19" s="1"/>
  <c r="I384" i="25"/>
  <c r="I155" i="19" s="1"/>
  <c r="K471" i="25"/>
  <c r="K303" i="19" s="1"/>
  <c r="L62" i="25"/>
  <c r="L12" i="19" s="1"/>
  <c r="L172" i="25"/>
  <c r="L20" i="16" s="1"/>
  <c r="K86" i="25"/>
  <c r="K55" i="19" s="1"/>
  <c r="K160" i="25"/>
  <c r="K337" i="19" s="1"/>
  <c r="L305" i="25"/>
  <c r="L248" i="19" s="1"/>
  <c r="I36" i="25"/>
  <c r="I278" i="19" s="1"/>
  <c r="A39" i="18"/>
  <c r="M359" i="25"/>
  <c r="N255" i="19" s="1"/>
  <c r="I317" i="25"/>
  <c r="I31" i="19" s="1"/>
  <c r="M27" i="25"/>
  <c r="N275" i="19" s="1"/>
  <c r="I423" i="25"/>
  <c r="I259" i="19" s="1"/>
  <c r="K375" i="25"/>
  <c r="K25" i="7" s="1"/>
  <c r="M100" i="25"/>
  <c r="N319" i="19" s="1"/>
  <c r="A11" i="19"/>
  <c r="J264" i="25"/>
  <c r="J104" i="19" s="1"/>
  <c r="H422" i="25"/>
  <c r="H170" i="19" s="1"/>
  <c r="K412" i="25"/>
  <c r="K377" i="19" s="1"/>
  <c r="I127" i="25"/>
  <c r="I75" i="19" s="1"/>
  <c r="A138" i="19"/>
  <c r="A298" i="19"/>
  <c r="J104" i="25"/>
  <c r="J323" i="19" s="1"/>
  <c r="I225" i="25"/>
  <c r="I24" i="19" s="1"/>
  <c r="I369" i="25"/>
  <c r="I146" i="19" s="1"/>
  <c r="M65" i="25"/>
  <c r="N15" i="19" s="1"/>
  <c r="K483" i="25"/>
  <c r="K23" i="15" s="1"/>
  <c r="K486" i="25"/>
  <c r="K26" i="15" s="1"/>
  <c r="L269" i="25"/>
  <c r="L109" i="19" s="1"/>
  <c r="H226" i="25"/>
  <c r="H25" i="19" s="1"/>
  <c r="M146" i="25"/>
  <c r="N87" i="19" s="1"/>
  <c r="A16" i="7"/>
  <c r="M119" i="25"/>
  <c r="N70" i="19" s="1"/>
  <c r="M38" i="25"/>
  <c r="N20" i="18" s="1"/>
  <c r="J126" i="25"/>
  <c r="J74" i="19" s="1"/>
  <c r="M81" i="25"/>
  <c r="N50" i="19" s="1"/>
  <c r="J371" i="25"/>
  <c r="J21" i="7" s="1"/>
  <c r="K358" i="25"/>
  <c r="K139" i="19" s="1"/>
  <c r="L113" i="25"/>
  <c r="H458" i="25"/>
  <c r="H189" i="19" s="1"/>
  <c r="L351" i="25"/>
  <c r="L38" i="19" s="1"/>
  <c r="J69" i="25"/>
  <c r="J292" i="19" s="1"/>
  <c r="A21" i="15"/>
  <c r="I181" i="25"/>
  <c r="I29" i="16" s="1"/>
  <c r="I52" i="25"/>
  <c r="I34" i="18" s="1"/>
  <c r="M88" i="25"/>
  <c r="N57" i="19" s="1"/>
  <c r="A24" i="19"/>
  <c r="J167" i="25"/>
  <c r="J344" i="19" s="1"/>
  <c r="J271" i="25"/>
  <c r="J111" i="19" s="1"/>
  <c r="K7" i="25"/>
  <c r="K14" i="18" s="1"/>
  <c r="J25" i="25"/>
  <c r="J273" i="19" s="1"/>
  <c r="A317" i="19"/>
  <c r="J34" i="25"/>
  <c r="J313" i="19" s="1"/>
  <c r="H270" i="25"/>
  <c r="H110" i="19" s="1"/>
  <c r="M454" i="25"/>
  <c r="N185" i="19" s="1"/>
  <c r="I209" i="25"/>
  <c r="I215" i="19" s="1"/>
  <c r="M466" i="25"/>
  <c r="N283" i="19" s="1"/>
  <c r="L119" i="25"/>
  <c r="L70" i="19" s="1"/>
  <c r="K13" i="25"/>
  <c r="K10" i="17" s="1"/>
  <c r="K16" i="25"/>
  <c r="K13" i="17" s="1"/>
  <c r="I95" i="25"/>
  <c r="I64" i="19" s="1"/>
  <c r="L88" i="25"/>
  <c r="L57" i="19" s="1"/>
  <c r="J174" i="25"/>
  <c r="J22" i="16" s="1"/>
  <c r="M293" i="25"/>
  <c r="N116" i="19" s="1"/>
  <c r="M321" i="25"/>
  <c r="N15" i="7" s="1"/>
  <c r="K489" i="25"/>
  <c r="K29" i="15" s="1"/>
  <c r="H253" i="25"/>
  <c r="H239" i="19" s="1"/>
  <c r="A166" i="19"/>
  <c r="H150" i="25"/>
  <c r="H10" i="16" s="1"/>
  <c r="M310" i="25"/>
  <c r="N126" i="19" s="1"/>
  <c r="H392" i="25"/>
  <c r="H357" i="19" s="1"/>
  <c r="I61" i="25"/>
  <c r="I11" i="19" s="1"/>
  <c r="J364" i="25"/>
  <c r="J141" i="19" s="1"/>
  <c r="L125" i="25"/>
  <c r="L73" i="19" s="1"/>
  <c r="A175" i="19"/>
  <c r="A261" i="19"/>
  <c r="J245" i="25"/>
  <c r="J96" i="19" s="1"/>
  <c r="K181" i="25"/>
  <c r="K29" i="16" s="1"/>
  <c r="J251" i="25"/>
  <c r="J238" i="19" s="1"/>
  <c r="H394" i="25"/>
  <c r="H359" i="19" s="1"/>
  <c r="A15" i="15"/>
  <c r="H111" i="25"/>
  <c r="H330" i="19" s="1"/>
  <c r="I393" i="25"/>
  <c r="I358" i="19" s="1"/>
  <c r="A172" i="19"/>
  <c r="M36" i="25"/>
  <c r="N278" i="19" s="1"/>
  <c r="H181" i="25"/>
  <c r="H29" i="16" s="1"/>
  <c r="L386" i="25"/>
  <c r="L157" i="19" s="1"/>
  <c r="L209" i="25"/>
  <c r="L215" i="19" s="1"/>
  <c r="M139" i="25"/>
  <c r="N83" i="19" s="1"/>
  <c r="A27" i="15"/>
  <c r="K256" i="25"/>
  <c r="K242" i="19" s="1"/>
  <c r="H474" i="25"/>
  <c r="H266" i="19" s="1"/>
  <c r="K73" i="25"/>
  <c r="K296" i="19" s="1"/>
  <c r="J79" i="25"/>
  <c r="J48" i="19" s="1"/>
  <c r="J177" i="25"/>
  <c r="J25" i="16" s="1"/>
  <c r="L59" i="25"/>
  <c r="L41" i="18" s="1"/>
  <c r="J133" i="25"/>
  <c r="J81" i="19" s="1"/>
  <c r="M179" i="25"/>
  <c r="N27" i="16" s="1"/>
  <c r="A28" i="16"/>
  <c r="L93" i="25"/>
  <c r="L62" i="19" s="1"/>
  <c r="K47" i="25"/>
  <c r="K29" i="18" s="1"/>
  <c r="J302" i="25"/>
  <c r="J245" i="19" s="1"/>
  <c r="K450" i="25"/>
  <c r="K181" i="19" s="1"/>
  <c r="H206" i="25"/>
  <c r="H212" i="19" s="1"/>
  <c r="J147" i="25"/>
  <c r="J88" i="19" s="1"/>
  <c r="H408" i="25"/>
  <c r="H373" i="19" s="1"/>
  <c r="A250" i="19"/>
  <c r="L181" i="25"/>
  <c r="L29" i="16" s="1"/>
  <c r="M237" i="25"/>
  <c r="N228" i="19" s="1"/>
  <c r="K357" i="25"/>
  <c r="K138" i="19" s="1"/>
  <c r="H138" i="25"/>
  <c r="H207" i="19" s="1"/>
  <c r="K107" i="25"/>
  <c r="K326" i="19" s="1"/>
  <c r="I265" i="25"/>
  <c r="I105" i="19" s="1"/>
  <c r="J451" i="25"/>
  <c r="J182" i="19" s="1"/>
  <c r="L400" i="25"/>
  <c r="L365" i="19" s="1"/>
  <c r="I244" i="25"/>
  <c r="I95" i="19" s="1"/>
  <c r="I352" i="25"/>
  <c r="I39" i="19" s="1"/>
  <c r="A14" i="19"/>
  <c r="M316" i="25"/>
  <c r="N30" i="19" s="1"/>
  <c r="J381" i="25"/>
  <c r="J401" i="25"/>
  <c r="J366" i="19" s="1"/>
  <c r="M110" i="25"/>
  <c r="N329" i="19" s="1"/>
  <c r="A29" i="15"/>
  <c r="J230" i="25"/>
  <c r="J29" i="19" s="1"/>
  <c r="K346" i="25"/>
  <c r="K355" i="19" s="1"/>
  <c r="M167" i="25"/>
  <c r="N344" i="19" s="1"/>
  <c r="I420" i="25"/>
  <c r="I168" i="19" s="1"/>
  <c r="M371" i="25"/>
  <c r="N21" i="7" s="1"/>
  <c r="L406" i="25"/>
  <c r="L371" i="19" s="1"/>
  <c r="H330" i="25"/>
  <c r="H9" i="7" s="1"/>
  <c r="J329" i="25"/>
  <c r="J198" i="19" s="1"/>
  <c r="A363" i="19"/>
  <c r="J413" i="25"/>
  <c r="J378" i="19" s="1"/>
  <c r="A28" i="19"/>
  <c r="L460" i="25"/>
  <c r="L191" i="19" s="1"/>
  <c r="J30" i="25"/>
  <c r="J309" i="19" s="1"/>
  <c r="M388" i="25"/>
  <c r="N159" i="19" s="1"/>
  <c r="I480" i="25"/>
  <c r="I45" i="19" s="1"/>
  <c r="H470" i="25"/>
  <c r="H302" i="19" s="1"/>
  <c r="A30" i="16"/>
  <c r="M413" i="25"/>
  <c r="N378" i="19" s="1"/>
  <c r="A232" i="19"/>
  <c r="K259" i="25"/>
  <c r="K99" i="19" s="1"/>
  <c r="H405" i="25"/>
  <c r="H370" i="19" s="1"/>
  <c r="I399" i="25"/>
  <c r="I364" i="19" s="1"/>
  <c r="H176" i="25"/>
  <c r="H24" i="16" s="1"/>
  <c r="A91" i="19"/>
  <c r="I72" i="25"/>
  <c r="I295" i="19" s="1"/>
  <c r="K267" i="25"/>
  <c r="K107" i="19" s="1"/>
  <c r="M477" i="25"/>
  <c r="N42" i="19" s="1"/>
  <c r="H480" i="25"/>
  <c r="H45" i="19" s="1"/>
  <c r="M129" i="25"/>
  <c r="N77" i="19" s="1"/>
  <c r="K248" i="25"/>
  <c r="K235" i="19" s="1"/>
  <c r="K298" i="25"/>
  <c r="K121" i="19" s="1"/>
  <c r="H131" i="25"/>
  <c r="H79" i="19" s="1"/>
  <c r="M10" i="25"/>
  <c r="N17" i="18" s="1"/>
  <c r="M96" i="25"/>
  <c r="N65" i="19" s="1"/>
  <c r="A253" i="19"/>
  <c r="J276" i="25"/>
  <c r="J13" i="15" s="1"/>
  <c r="K463" i="25"/>
  <c r="K60" i="16" s="1"/>
  <c r="M369" i="25"/>
  <c r="N146" i="19" s="1"/>
  <c r="I319" i="25"/>
  <c r="I33" i="19" s="1"/>
  <c r="L146" i="25"/>
  <c r="L87" i="19" s="1"/>
  <c r="A289" i="19"/>
  <c r="L258" i="25"/>
  <c r="L244" i="19" s="1"/>
  <c r="I341" i="25"/>
  <c r="L446" i="25"/>
  <c r="L177" i="19" s="1"/>
  <c r="H371" i="25"/>
  <c r="H21" i="7" s="1"/>
  <c r="I208" i="25"/>
  <c r="I214" i="19" s="1"/>
  <c r="L246" i="25"/>
  <c r="L97" i="19" s="1"/>
  <c r="M151" i="25"/>
  <c r="N11" i="16" s="1"/>
  <c r="K75" i="25"/>
  <c r="K298" i="19" s="1"/>
  <c r="I426" i="25"/>
  <c r="I171" i="19" s="1"/>
  <c r="J165" i="25"/>
  <c r="J342" i="19" s="1"/>
  <c r="H46" i="25"/>
  <c r="H28" i="18" s="1"/>
  <c r="K408" i="25"/>
  <c r="K373" i="19" s="1"/>
  <c r="I476" i="25"/>
  <c r="I268" i="19" s="1"/>
  <c r="A16" i="18"/>
  <c r="K308" i="25"/>
  <c r="K251" i="19" s="1"/>
  <c r="K386" i="25"/>
  <c r="K157" i="19" s="1"/>
  <c r="K295" i="25"/>
  <c r="K118" i="19" s="1"/>
  <c r="A340" i="19"/>
  <c r="A224" i="19"/>
  <c r="J207" i="25"/>
  <c r="J213" i="19" s="1"/>
  <c r="M279" i="25"/>
  <c r="N16" i="15" s="1"/>
  <c r="L250" i="25"/>
  <c r="L237" i="19" s="1"/>
  <c r="K34" i="25"/>
  <c r="K313" i="19" s="1"/>
  <c r="M152" i="25"/>
  <c r="N12" i="16" s="1"/>
  <c r="L285" i="25"/>
  <c r="L349" i="19" s="1"/>
  <c r="A379" i="19"/>
  <c r="K111" i="25"/>
  <c r="K330" i="19" s="1"/>
  <c r="H452" i="25"/>
  <c r="H183" i="19" s="1"/>
  <c r="M57" i="25"/>
  <c r="N39" i="18" s="1"/>
  <c r="M356" i="25"/>
  <c r="N137" i="19" s="1"/>
  <c r="J63" i="25"/>
  <c r="J13" i="19" s="1"/>
  <c r="J45" i="25"/>
  <c r="J27" i="18" s="1"/>
  <c r="H51" i="25"/>
  <c r="H33" i="18" s="1"/>
  <c r="K209" i="25"/>
  <c r="K215" i="19" s="1"/>
  <c r="L409" i="25"/>
  <c r="L374" i="19" s="1"/>
  <c r="A258" i="19"/>
  <c r="H209" i="25"/>
  <c r="H215" i="19" s="1"/>
  <c r="L251" i="25"/>
  <c r="L238" i="19" s="1"/>
  <c r="K232" i="25"/>
  <c r="K92" i="19" s="1"/>
  <c r="A257" i="19"/>
  <c r="L35" i="25"/>
  <c r="L277" i="19" s="1"/>
  <c r="M226" i="25"/>
  <c r="N25" i="19" s="1"/>
  <c r="I220" i="25"/>
  <c r="I19" i="19" s="1"/>
  <c r="H160" i="25"/>
  <c r="H337" i="19" s="1"/>
  <c r="L86" i="25"/>
  <c r="L55" i="19" s="1"/>
  <c r="M315" i="25"/>
  <c r="N14" i="14" s="1"/>
  <c r="J100" i="25"/>
  <c r="J319" i="19" s="1"/>
  <c r="J354" i="25"/>
  <c r="J41" i="19" s="1"/>
  <c r="L129" i="25"/>
  <c r="L77" i="19" s="1"/>
  <c r="J135" i="25"/>
  <c r="J204" i="19" s="1"/>
  <c r="K94" i="25"/>
  <c r="K63" i="19" s="1"/>
  <c r="A333" i="19"/>
  <c r="J141" i="25"/>
  <c r="J85" i="19" s="1"/>
  <c r="I67" i="25"/>
  <c r="I290" i="19" s="1"/>
  <c r="H37" i="25"/>
  <c r="H279" i="19" s="1"/>
  <c r="M84" i="25"/>
  <c r="N53" i="19" s="1"/>
  <c r="H108" i="25"/>
  <c r="H327" i="19" s="1"/>
  <c r="K445" i="25"/>
  <c r="K176" i="19" s="1"/>
  <c r="I66" i="25"/>
  <c r="I289" i="19" s="1"/>
  <c r="M376" i="25"/>
  <c r="N26" i="7" s="1"/>
  <c r="H26" i="25"/>
  <c r="H274" i="19" s="1"/>
  <c r="J334" i="25"/>
  <c r="J253" i="19" s="1"/>
  <c r="H128" i="25"/>
  <c r="H76" i="19" s="1"/>
  <c r="H410" i="25"/>
  <c r="H375" i="19" s="1"/>
  <c r="A74" i="19"/>
  <c r="H121" i="25"/>
  <c r="H202" i="19" s="1"/>
  <c r="H123" i="25"/>
  <c r="H71" i="19" s="1"/>
  <c r="L481" i="25"/>
  <c r="L21" i="15" s="1"/>
  <c r="M44" i="25"/>
  <c r="N26" i="18" s="1"/>
  <c r="L47" i="25"/>
  <c r="L29" i="18" s="1"/>
  <c r="K158" i="25"/>
  <c r="K335" i="19" s="1"/>
  <c r="H383" i="25"/>
  <c r="H154" i="19" s="1"/>
  <c r="I224" i="25"/>
  <c r="I23" i="19" s="1"/>
  <c r="H321" i="25"/>
  <c r="H15" i="7" s="1"/>
  <c r="K414" i="25"/>
  <c r="K379" i="19" s="1"/>
  <c r="J216" i="25"/>
  <c r="J222" i="19" s="1"/>
  <c r="A374" i="19"/>
  <c r="I314" i="25"/>
  <c r="I13" i="14" s="1"/>
  <c r="H430" i="25"/>
  <c r="H55" i="16" s="1"/>
  <c r="K292" i="25"/>
  <c r="K115" i="19" s="1"/>
  <c r="J331" i="25"/>
  <c r="J10" i="7" s="1"/>
  <c r="J433" i="25"/>
  <c r="J58" i="16" s="1"/>
  <c r="A357" i="19"/>
  <c r="A373" i="19"/>
  <c r="L278" i="25"/>
  <c r="L15" i="15" s="1"/>
  <c r="M170" i="25"/>
  <c r="N18" i="16" s="1"/>
  <c r="H269" i="25"/>
  <c r="H109" i="19" s="1"/>
  <c r="H60" i="25"/>
  <c r="H10" i="19" s="1"/>
  <c r="K247" i="25"/>
  <c r="K98" i="19" s="1"/>
  <c r="A345" i="19"/>
  <c r="J437" i="25"/>
  <c r="J264" i="19" s="1"/>
  <c r="K325" i="25"/>
  <c r="K19" i="7" s="1"/>
  <c r="A361" i="19"/>
  <c r="H82" i="25"/>
  <c r="H51" i="19" s="1"/>
  <c r="L85" i="25"/>
  <c r="L54" i="19" s="1"/>
  <c r="K50" i="25"/>
  <c r="K32" i="18" s="1"/>
  <c r="H33" i="25"/>
  <c r="H312" i="19" s="1"/>
  <c r="I143" i="25"/>
  <c r="I17" i="19" s="1"/>
  <c r="L315" i="25"/>
  <c r="L14" i="14" s="1"/>
  <c r="L303" i="25"/>
  <c r="L246" i="19" s="1"/>
  <c r="I40" i="25"/>
  <c r="I22" i="18" s="1"/>
  <c r="H369" i="25"/>
  <c r="H146" i="19" s="1"/>
  <c r="K81" i="25"/>
  <c r="K50" i="19" s="1"/>
  <c r="K410" i="25"/>
  <c r="K375" i="19" s="1"/>
  <c r="K224" i="25"/>
  <c r="K23" i="19" s="1"/>
  <c r="I178" i="25"/>
  <c r="I26" i="16" s="1"/>
  <c r="A12" i="19"/>
  <c r="I108" i="25"/>
  <c r="I327" i="19" s="1"/>
  <c r="M462" i="25"/>
  <c r="N193" i="19" s="1"/>
  <c r="L128" i="25"/>
  <c r="L76" i="19" s="1"/>
  <c r="J416" i="25"/>
  <c r="J164" i="19" s="1"/>
  <c r="J218" i="25"/>
  <c r="J224" i="19" s="1"/>
  <c r="L371" i="25"/>
  <c r="L21" i="7" s="1"/>
  <c r="M89" i="25"/>
  <c r="N58" i="19" s="1"/>
  <c r="M468" i="25"/>
  <c r="N285" i="19" s="1"/>
  <c r="H110" i="25"/>
  <c r="H329" i="19" s="1"/>
  <c r="K339" i="25"/>
  <c r="I422" i="25"/>
  <c r="I170" i="19" s="1"/>
  <c r="K296" i="25"/>
  <c r="K119" i="19" s="1"/>
  <c r="A40" i="19"/>
  <c r="J58" i="25"/>
  <c r="J40" i="18" s="1"/>
  <c r="J270" i="25"/>
  <c r="J110" i="19" s="1"/>
  <c r="I353" i="25"/>
  <c r="I40" i="19" s="1"/>
  <c r="A29" i="18"/>
  <c r="J404" i="25"/>
  <c r="J369" i="19" s="1"/>
  <c r="I77" i="25"/>
  <c r="I300" i="19" s="1"/>
  <c r="K221" i="25"/>
  <c r="K20" i="19" s="1"/>
  <c r="H204" i="25"/>
  <c r="H210" i="19" s="1"/>
  <c r="H361" i="25"/>
  <c r="H257" i="19" s="1"/>
  <c r="J38" i="25"/>
  <c r="J20" i="18" s="1"/>
  <c r="I413" i="25"/>
  <c r="I378" i="19" s="1"/>
  <c r="M127" i="25"/>
  <c r="N75" i="19" s="1"/>
  <c r="M223" i="25"/>
  <c r="N22" i="19" s="1"/>
  <c r="I128" i="25"/>
  <c r="I76" i="19" s="1"/>
  <c r="H49" i="25"/>
  <c r="H31" i="18" s="1"/>
  <c r="L462" i="25"/>
  <c r="L193" i="19" s="1"/>
  <c r="A93" i="19"/>
  <c r="M297" i="25"/>
  <c r="N120" i="19" s="1"/>
  <c r="K453" i="25"/>
  <c r="K184" i="19" s="1"/>
  <c r="J368" i="25"/>
  <c r="J145" i="19" s="1"/>
  <c r="K48" i="25"/>
  <c r="K30" i="18" s="1"/>
  <c r="H370" i="25"/>
  <c r="H147" i="19" s="1"/>
  <c r="A222" i="19"/>
  <c r="I22" i="25"/>
  <c r="I18" i="17" s="1"/>
  <c r="K336" i="25"/>
  <c r="J457" i="25"/>
  <c r="J188" i="19" s="1"/>
  <c r="L184" i="25"/>
  <c r="L32" i="16" s="1"/>
  <c r="K175" i="25"/>
  <c r="K23" i="16" s="1"/>
  <c r="I90" i="25"/>
  <c r="I59" i="19" s="1"/>
  <c r="L465" i="25"/>
  <c r="L62" i="16" s="1"/>
  <c r="A348" i="19"/>
  <c r="L48" i="25"/>
  <c r="L30" i="18" s="1"/>
  <c r="I376" i="25"/>
  <c r="I26" i="7" s="1"/>
  <c r="K212" i="25"/>
  <c r="K218" i="19" s="1"/>
  <c r="J299" i="25"/>
  <c r="J122" i="19" s="1"/>
  <c r="A256" i="19"/>
  <c r="H62" i="25"/>
  <c r="H12" i="19" s="1"/>
  <c r="A316" i="19"/>
  <c r="A368" i="19"/>
  <c r="K277" i="25"/>
  <c r="K14" i="15" s="1"/>
  <c r="K407" i="25"/>
  <c r="K372" i="19" s="1"/>
  <c r="M180" i="25"/>
  <c r="N28" i="16" s="1"/>
  <c r="M380" i="25"/>
  <c r="I41" i="25"/>
  <c r="I23" i="18" s="1"/>
  <c r="J151" i="25"/>
  <c r="J11" i="16" s="1"/>
  <c r="M185" i="25"/>
  <c r="N33" i="16" s="1"/>
  <c r="K416" i="25"/>
  <c r="K164" i="19" s="1"/>
  <c r="L259" i="25"/>
  <c r="L99" i="19" s="1"/>
  <c r="L265" i="25"/>
  <c r="L105" i="19" s="1"/>
  <c r="A273" i="19"/>
  <c r="I165" i="25"/>
  <c r="I342" i="19" s="1"/>
  <c r="A28" i="15"/>
  <c r="L157" i="25"/>
  <c r="L334" i="19" s="1"/>
  <c r="M476" i="25"/>
  <c r="N268" i="19" s="1"/>
  <c r="A59" i="16"/>
  <c r="A312" i="19"/>
  <c r="K93" i="25"/>
  <c r="K62" i="19" s="1"/>
  <c r="J277" i="25"/>
  <c r="J14" i="15" s="1"/>
  <c r="I234" i="25"/>
  <c r="I94" i="19" s="1"/>
  <c r="M121" i="25"/>
  <c r="N202" i="19" s="1"/>
  <c r="K365" i="25"/>
  <c r="K142" i="19" s="1"/>
  <c r="H145" i="25"/>
  <c r="H86" i="19" s="1"/>
  <c r="K197" i="25"/>
  <c r="K347" i="19" s="1"/>
  <c r="J166" i="25"/>
  <c r="J343" i="19" s="1"/>
  <c r="I365" i="25"/>
  <c r="I142" i="19" s="1"/>
  <c r="K461" i="25"/>
  <c r="K192" i="19" s="1"/>
  <c r="A51" i="16"/>
  <c r="L171" i="25"/>
  <c r="L19" i="16" s="1"/>
  <c r="K24" i="25"/>
  <c r="K272" i="19" s="1"/>
  <c r="J380" i="25"/>
  <c r="A29" i="7"/>
  <c r="J407" i="25"/>
  <c r="J372" i="19" s="1"/>
  <c r="H464" i="25"/>
  <c r="H61" i="16" s="1"/>
  <c r="J115" i="25"/>
  <c r="J66" i="19" s="1"/>
  <c r="M215" i="25"/>
  <c r="N221" i="19" s="1"/>
  <c r="K79" i="25"/>
  <c r="K48" i="19" s="1"/>
  <c r="I464" i="25"/>
  <c r="I61" i="16" s="1"/>
  <c r="I419" i="25"/>
  <c r="I167" i="19" s="1"/>
  <c r="L52" i="25"/>
  <c r="L34" i="18" s="1"/>
  <c r="A34" i="18"/>
  <c r="K270" i="25"/>
  <c r="K110" i="19" s="1"/>
  <c r="H411" i="25"/>
  <c r="H376" i="19" s="1"/>
  <c r="M362" i="25"/>
  <c r="N258" i="19" s="1"/>
  <c r="M133" i="25"/>
  <c r="N81" i="19" s="1"/>
  <c r="M434" i="25"/>
  <c r="N59" i="16" s="1"/>
  <c r="K46" i="25"/>
  <c r="K28" i="18" s="1"/>
  <c r="H473" i="25"/>
  <c r="H305" i="19" s="1"/>
  <c r="H456" i="25"/>
  <c r="H187" i="19" s="1"/>
  <c r="M327" i="25"/>
  <c r="N196" i="19" s="1"/>
  <c r="L174" i="25"/>
  <c r="L22" i="16" s="1"/>
  <c r="K284" i="25"/>
  <c r="K282" i="19" s="1"/>
  <c r="I444" i="25"/>
  <c r="I175" i="19" s="1"/>
  <c r="J61" i="25"/>
  <c r="J11" i="19" s="1"/>
  <c r="M475" i="25"/>
  <c r="N267" i="19" s="1"/>
  <c r="H216" i="25"/>
  <c r="H222" i="19" s="1"/>
  <c r="M319" i="25"/>
  <c r="N33" i="19" s="1"/>
  <c r="L193" i="25"/>
  <c r="L41" i="16" s="1"/>
  <c r="K456" i="25"/>
  <c r="K187" i="19" s="1"/>
  <c r="K398" i="25"/>
  <c r="K363" i="19" s="1"/>
  <c r="H350" i="25"/>
  <c r="H135" i="19" s="1"/>
  <c r="M235" i="25"/>
  <c r="N226" i="19" s="1"/>
  <c r="H9" i="25"/>
  <c r="H16" i="18" s="1"/>
  <c r="L124" i="25"/>
  <c r="L72" i="19" s="1"/>
  <c r="M58" i="25"/>
  <c r="N40" i="18" s="1"/>
  <c r="J94" i="25"/>
  <c r="J63" i="19" s="1"/>
  <c r="M479" i="25"/>
  <c r="N44" i="19" s="1"/>
  <c r="H349" i="25"/>
  <c r="H134" i="19" s="1"/>
  <c r="M465" i="25"/>
  <c r="N62" i="16" s="1"/>
  <c r="M264" i="25"/>
  <c r="N104" i="19" s="1"/>
  <c r="I351" i="25"/>
  <c r="I38" i="19" s="1"/>
  <c r="I126" i="25"/>
  <c r="I74" i="19" s="1"/>
  <c r="L111" i="25"/>
  <c r="L330" i="19" s="1"/>
  <c r="J366" i="25"/>
  <c r="J143" i="19" s="1"/>
  <c r="A21" i="16"/>
  <c r="I94" i="25"/>
  <c r="I63" i="19" s="1"/>
  <c r="L428" i="25"/>
  <c r="L173" i="19" s="1"/>
  <c r="K76" i="25"/>
  <c r="K299" i="19" s="1"/>
  <c r="M211" i="25"/>
  <c r="N217" i="19" s="1"/>
  <c r="A14" i="15"/>
  <c r="H120" i="25"/>
  <c r="H201" i="19" s="1"/>
  <c r="H385" i="25"/>
  <c r="H156" i="19" s="1"/>
  <c r="K67" i="25"/>
  <c r="K290" i="19" s="1"/>
  <c r="L364" i="25"/>
  <c r="L141" i="19" s="1"/>
  <c r="A14" i="16"/>
  <c r="H281" i="25"/>
  <c r="H18" i="15" s="1"/>
  <c r="H6" i="25"/>
  <c r="H13" i="18" s="1"/>
  <c r="H158" i="25"/>
  <c r="H335" i="19" s="1"/>
  <c r="H166" i="25"/>
  <c r="H343" i="19" s="1"/>
  <c r="H19" i="25"/>
  <c r="H16" i="17" s="1"/>
  <c r="H428" i="25"/>
  <c r="H173" i="19" s="1"/>
  <c r="K131" i="25"/>
  <c r="K79" i="19" s="1"/>
  <c r="K354" i="25"/>
  <c r="K41" i="19" s="1"/>
  <c r="M140" i="25"/>
  <c r="N84" i="19" s="1"/>
  <c r="J50" i="25"/>
  <c r="J32" i="18" s="1"/>
  <c r="J187" i="25"/>
  <c r="J35" i="16" s="1"/>
  <c r="L222" i="25"/>
  <c r="L21" i="19" s="1"/>
  <c r="A11" i="16"/>
  <c r="L200" i="25"/>
  <c r="L44" i="16" s="1"/>
  <c r="J476" i="25"/>
  <c r="J268" i="19" s="1"/>
  <c r="J489" i="25"/>
  <c r="J29" i="15" s="1"/>
  <c r="K226" i="25"/>
  <c r="K25" i="19" s="1"/>
  <c r="J281" i="25"/>
  <c r="J18" i="15" s="1"/>
  <c r="K97" i="25"/>
  <c r="K316" i="19" s="1"/>
  <c r="I84" i="25"/>
  <c r="I53" i="19" s="1"/>
  <c r="A118" i="19"/>
  <c r="L218" i="25"/>
  <c r="L224" i="19" s="1"/>
  <c r="L79" i="25"/>
  <c r="L48" i="19" s="1"/>
  <c r="A53" i="16"/>
  <c r="L96" i="25"/>
  <c r="L65" i="19" s="1"/>
  <c r="J116" i="25"/>
  <c r="J67" i="19" s="1"/>
  <c r="L104" i="25"/>
  <c r="L323" i="19" s="1"/>
  <c r="J460" i="25"/>
  <c r="J191" i="19" s="1"/>
  <c r="M351" i="25"/>
  <c r="N38" i="19" s="1"/>
  <c r="K399" i="25"/>
  <c r="K364" i="19" s="1"/>
  <c r="J311" i="25"/>
  <c r="J10" i="14" s="1"/>
  <c r="J435" i="25"/>
  <c r="J262" i="19" s="1"/>
  <c r="J180" i="25"/>
  <c r="J28" i="16" s="1"/>
  <c r="I148" i="25"/>
  <c r="I89" i="19" s="1"/>
  <c r="A61" i="19"/>
  <c r="I54" i="25"/>
  <c r="I36" i="18" s="1"/>
  <c r="L152" i="25"/>
  <c r="L12" i="16" s="1"/>
  <c r="I297" i="25"/>
  <c r="I120" i="19" s="1"/>
  <c r="J192" i="25"/>
  <c r="J40" i="16" s="1"/>
  <c r="J56" i="25"/>
  <c r="J38" i="18" s="1"/>
  <c r="L434" i="25"/>
  <c r="L59" i="16" s="1"/>
  <c r="L476" i="25"/>
  <c r="L268" i="19" s="1"/>
  <c r="I490" i="25"/>
  <c r="I30" i="15" s="1"/>
  <c r="H276" i="25"/>
  <c r="H13" i="15" s="1"/>
  <c r="A52" i="16"/>
  <c r="L24" i="25"/>
  <c r="L272" i="19" s="1"/>
  <c r="L186" i="25"/>
  <c r="L34" i="16" s="1"/>
  <c r="K10" i="25"/>
  <c r="K17" i="18" s="1"/>
  <c r="J409" i="25"/>
  <c r="J374" i="19" s="1"/>
  <c r="L39" i="25"/>
  <c r="L21" i="18" s="1"/>
  <c r="M408" i="25"/>
  <c r="N373" i="19" s="1"/>
  <c r="A154" i="19"/>
  <c r="J29" i="25"/>
  <c r="J308" i="19" s="1"/>
  <c r="J206" i="25"/>
  <c r="J212" i="19" s="1"/>
  <c r="K276" i="25"/>
  <c r="K13" i="15" s="1"/>
  <c r="K54" i="25"/>
  <c r="K36" i="18" s="1"/>
  <c r="A375" i="19"/>
  <c r="M201" i="25"/>
  <c r="N45" i="16" s="1"/>
  <c r="A36" i="18"/>
  <c r="A291" i="19"/>
  <c r="M118" i="25"/>
  <c r="N69" i="19" s="1"/>
  <c r="L102" i="25"/>
  <c r="L321" i="19" s="1"/>
  <c r="H8" i="25"/>
  <c r="H15" i="18" s="1"/>
  <c r="A19" i="7"/>
  <c r="K479" i="25"/>
  <c r="K44" i="19" s="1"/>
  <c r="L95" i="25"/>
  <c r="L64" i="19" s="1"/>
  <c r="H353" i="25"/>
  <c r="H40" i="19" s="1"/>
  <c r="A336" i="19"/>
  <c r="A18" i="19"/>
  <c r="K211" i="25"/>
  <c r="K217" i="19" s="1"/>
  <c r="K246" i="25"/>
  <c r="K97" i="19" s="1"/>
  <c r="K150" i="25"/>
  <c r="K10" i="16" s="1"/>
  <c r="I418" i="25"/>
  <c r="I166" i="19" s="1"/>
  <c r="M355" i="25"/>
  <c r="N136" i="19" s="1"/>
  <c r="L164" i="25"/>
  <c r="L341" i="19" s="1"/>
  <c r="A377" i="19"/>
  <c r="A106" i="19"/>
  <c r="J26" i="25"/>
  <c r="J274" i="19" s="1"/>
  <c r="I113" i="25"/>
  <c r="H179" i="25"/>
  <c r="H27" i="16" s="1"/>
  <c r="K22" i="25"/>
  <c r="K18" i="17" s="1"/>
  <c r="A79" i="19"/>
  <c r="I212" i="25"/>
  <c r="I218" i="19" s="1"/>
  <c r="J178" i="25"/>
  <c r="J26" i="16" s="1"/>
  <c r="J472" i="25"/>
  <c r="J304" i="19" s="1"/>
  <c r="M296" i="25"/>
  <c r="N119" i="19" s="1"/>
  <c r="A350" i="19"/>
  <c r="H103" i="25"/>
  <c r="H322" i="19" s="1"/>
  <c r="A22" i="7"/>
  <c r="I350" i="25"/>
  <c r="I135" i="19" s="1"/>
  <c r="M277" i="25"/>
  <c r="N14" i="15" s="1"/>
  <c r="A16" i="19"/>
  <c r="I287" i="25"/>
  <c r="I351" i="19" s="1"/>
  <c r="I65" i="25"/>
  <c r="I15" i="19" s="1"/>
  <c r="K134" i="25"/>
  <c r="K82" i="19" s="1"/>
  <c r="K262" i="25"/>
  <c r="K102" i="19" s="1"/>
  <c r="I333" i="25"/>
  <c r="I252" i="19" s="1"/>
  <c r="M421" i="25"/>
  <c r="N169" i="19" s="1"/>
  <c r="M379" i="25"/>
  <c r="L58" i="25"/>
  <c r="L40" i="18" s="1"/>
  <c r="H106" i="25"/>
  <c r="H325" i="19" s="1"/>
  <c r="M136" i="25"/>
  <c r="N205" i="19" s="1"/>
  <c r="A161" i="19"/>
  <c r="K287" i="25"/>
  <c r="K351" i="19" s="1"/>
  <c r="L471" i="25"/>
  <c r="L303" i="19" s="1"/>
  <c r="K264" i="25"/>
  <c r="K104" i="19" s="1"/>
  <c r="L139" i="25"/>
  <c r="L83" i="19" s="1"/>
  <c r="H203" i="25"/>
  <c r="H209" i="19" s="1"/>
  <c r="L267" i="25"/>
  <c r="L107" i="19" s="1"/>
  <c r="I9" i="25"/>
  <c r="I16" i="18" s="1"/>
  <c r="K485" i="25"/>
  <c r="K25" i="15" s="1"/>
  <c r="M276" i="25"/>
  <c r="N13" i="15" s="1"/>
  <c r="M455" i="25"/>
  <c r="N186" i="19" s="1"/>
  <c r="L324" i="25"/>
  <c r="L18" i="7" s="1"/>
  <c r="K444" i="25"/>
  <c r="K175" i="19" s="1"/>
  <c r="L381" i="25"/>
  <c r="I293" i="25"/>
  <c r="I116" i="19" s="1"/>
  <c r="H47" i="25"/>
  <c r="H29" i="18" s="1"/>
  <c r="A71" i="19"/>
  <c r="J449" i="25"/>
  <c r="J180" i="19" s="1"/>
  <c r="I478" i="25"/>
  <c r="I43" i="19" s="1"/>
  <c r="J431" i="25"/>
  <c r="J56" i="16" s="1"/>
  <c r="H124" i="25"/>
  <c r="H72" i="19" s="1"/>
  <c r="I115" i="25"/>
  <c r="I66" i="19" s="1"/>
  <c r="I149" i="25"/>
  <c r="I90" i="19" s="1"/>
  <c r="M101" i="25"/>
  <c r="N320" i="19" s="1"/>
  <c r="M123" i="25"/>
  <c r="N71" i="19" s="1"/>
  <c r="A115" i="19"/>
  <c r="K393" i="25"/>
  <c r="K358" i="19" s="1"/>
  <c r="L16" i="25"/>
  <c r="L13" i="17" s="1"/>
  <c r="L123" i="25"/>
  <c r="L71" i="19" s="1"/>
  <c r="A162" i="19"/>
  <c r="H265" i="25"/>
  <c r="H105" i="19" s="1"/>
  <c r="I474" i="25"/>
  <c r="I266" i="19" s="1"/>
  <c r="H338" i="25"/>
  <c r="M234" i="25"/>
  <c r="N94" i="19" s="1"/>
  <c r="M97" i="25"/>
  <c r="N316" i="19" s="1"/>
  <c r="I336" i="25"/>
  <c r="A245" i="19"/>
  <c r="J10" i="25"/>
  <c r="J17" i="18" s="1"/>
  <c r="K217" i="25"/>
  <c r="K223" i="19" s="1"/>
  <c r="I192" i="25"/>
  <c r="I40" i="16" s="1"/>
  <c r="K199" i="25"/>
  <c r="K43" i="16" s="1"/>
  <c r="J269" i="25"/>
  <c r="J109" i="19" s="1"/>
  <c r="L156" i="25"/>
  <c r="L333" i="19" s="1"/>
  <c r="M80" i="25"/>
  <c r="N49" i="19" s="1"/>
  <c r="L468" i="25"/>
  <c r="L285" i="19" s="1"/>
  <c r="M4" i="25"/>
  <c r="N11" i="18" s="1"/>
  <c r="J209" i="25"/>
  <c r="J215" i="19" s="1"/>
  <c r="K432" i="25"/>
  <c r="K57" i="16" s="1"/>
  <c r="K480" i="25"/>
  <c r="K45" i="19" s="1"/>
  <c r="I203" i="25"/>
  <c r="I209" i="19" s="1"/>
  <c r="I417" i="25"/>
  <c r="I165" i="19" s="1"/>
  <c r="H427" i="25"/>
  <c r="H172" i="19" s="1"/>
  <c r="M457" i="25"/>
  <c r="N188" i="19" s="1"/>
  <c r="J327" i="25"/>
  <c r="J196" i="19" s="1"/>
  <c r="K130" i="25"/>
  <c r="K78" i="19" s="1"/>
  <c r="J95" i="25"/>
  <c r="J64" i="19" s="1"/>
  <c r="L457" i="25"/>
  <c r="L188" i="19" s="1"/>
  <c r="I6" i="25"/>
  <c r="I13" i="18" s="1"/>
  <c r="H12" i="25"/>
  <c r="H19" i="18" s="1"/>
  <c r="M282" i="25"/>
  <c r="N280" i="19" s="1"/>
  <c r="H268" i="25"/>
  <c r="H108" i="19" s="1"/>
  <c r="L311" i="25"/>
  <c r="L10" i="14" s="1"/>
  <c r="J59" i="25"/>
  <c r="J41" i="18" s="1"/>
  <c r="M311" i="25"/>
  <c r="N10" i="14" s="1"/>
  <c r="K144" i="25"/>
  <c r="K18" i="19" s="1"/>
  <c r="A168" i="19"/>
  <c r="J246" i="25"/>
  <c r="J97" i="19" s="1"/>
  <c r="I4" i="25"/>
  <c r="I11" i="18" s="1"/>
  <c r="H449" i="25"/>
  <c r="H180" i="19" s="1"/>
  <c r="L162" i="25"/>
  <c r="L339" i="19" s="1"/>
  <c r="M325" i="25"/>
  <c r="N19" i="7" s="1"/>
  <c r="L236" i="25"/>
  <c r="L227" i="19" s="1"/>
  <c r="L277" i="25"/>
  <c r="L14" i="15" s="1"/>
  <c r="H264" i="25"/>
  <c r="H104" i="19" s="1"/>
  <c r="M158" i="25"/>
  <c r="N335" i="19" s="1"/>
  <c r="A47" i="16"/>
  <c r="I466" i="25"/>
  <c r="I283" i="19" s="1"/>
  <c r="A355" i="19"/>
  <c r="I366" i="25"/>
  <c r="I143" i="19" s="1"/>
  <c r="M187" i="25"/>
  <c r="N35" i="16" s="1"/>
  <c r="L455" i="25"/>
  <c r="L186" i="19" s="1"/>
  <c r="H320" i="25"/>
  <c r="H34" i="19" s="1"/>
  <c r="M104" i="25"/>
  <c r="N323" i="19" s="1"/>
  <c r="H309" i="25"/>
  <c r="H125" i="19" s="1"/>
  <c r="H418" i="25"/>
  <c r="H166" i="19" s="1"/>
  <c r="H118" i="25"/>
  <c r="H69" i="19" s="1"/>
  <c r="M22" i="25"/>
  <c r="N18" i="17" s="1"/>
  <c r="L203" i="25"/>
  <c r="L209" i="19" s="1"/>
  <c r="I264" i="25"/>
  <c r="I104" i="19" s="1"/>
  <c r="L461" i="25"/>
  <c r="L192" i="19" s="1"/>
  <c r="I171" i="25"/>
  <c r="I19" i="16" s="1"/>
  <c r="L120" i="25"/>
  <c r="L201" i="19" s="1"/>
  <c r="A12" i="18"/>
  <c r="A34" i="19"/>
  <c r="J239" i="25"/>
  <c r="J230" i="19" s="1"/>
  <c r="K216" i="25"/>
  <c r="K222" i="19" s="1"/>
  <c r="A41" i="18"/>
  <c r="J483" i="25"/>
  <c r="J23" i="15" s="1"/>
  <c r="H65" i="25"/>
  <c r="H15" i="19" s="1"/>
  <c r="A305" i="19"/>
  <c r="J244" i="25"/>
  <c r="J95" i="19" s="1"/>
  <c r="H58" i="25"/>
  <c r="H40" i="18" s="1"/>
  <c r="H89" i="25"/>
  <c r="H58" i="19" s="1"/>
  <c r="A150" i="19"/>
  <c r="L206" i="25"/>
  <c r="L212" i="19" s="1"/>
  <c r="I482" i="25"/>
  <c r="I22" i="15" s="1"/>
  <c r="L5" i="25"/>
  <c r="L12" i="18" s="1"/>
  <c r="I91" i="25"/>
  <c r="I60" i="19" s="1"/>
  <c r="A57" i="16"/>
  <c r="M347" i="25"/>
  <c r="N356" i="19" s="1"/>
  <c r="K469" i="25"/>
  <c r="K286" i="19" s="1"/>
  <c r="A77" i="19"/>
  <c r="M372" i="25"/>
  <c r="N22" i="7" s="1"/>
  <c r="A16" i="16"/>
  <c r="I310" i="25"/>
  <c r="I126" i="19" s="1"/>
  <c r="H397" i="25"/>
  <c r="H362" i="19" s="1"/>
  <c r="L489" i="25"/>
  <c r="L29" i="15" s="1"/>
  <c r="M205" i="25"/>
  <c r="N211" i="19" s="1"/>
  <c r="J325" i="25"/>
  <c r="J19" i="7" s="1"/>
  <c r="I460" i="25"/>
  <c r="I191" i="19" s="1"/>
  <c r="L71" i="25"/>
  <c r="L294" i="19" s="1"/>
  <c r="L224" i="25"/>
  <c r="L23" i="19" s="1"/>
  <c r="K303" i="25"/>
  <c r="K246" i="19" s="1"/>
  <c r="I170" i="25"/>
  <c r="I18" i="16" s="1"/>
  <c r="M320" i="25"/>
  <c r="N34" i="19" s="1"/>
  <c r="L221" i="25"/>
  <c r="L20" i="19" s="1"/>
  <c r="A113" i="19"/>
  <c r="H275" i="25"/>
  <c r="H12" i="15" s="1"/>
  <c r="A202" i="19"/>
  <c r="M78" i="25"/>
  <c r="N301" i="19" s="1"/>
  <c r="K331" i="25"/>
  <c r="K10" i="7" s="1"/>
  <c r="H388" i="25"/>
  <c r="H159" i="19" s="1"/>
  <c r="A359" i="19"/>
  <c r="J74" i="25"/>
  <c r="J297" i="19" s="1"/>
  <c r="M212" i="25"/>
  <c r="N218" i="19" s="1"/>
  <c r="A13" i="16"/>
  <c r="J347" i="25"/>
  <c r="J356" i="19" s="1"/>
  <c r="I191" i="25"/>
  <c r="I39" i="16" s="1"/>
  <c r="M367" i="25"/>
  <c r="N144" i="19" s="1"/>
  <c r="H155" i="25"/>
  <c r="H15" i="16" s="1"/>
  <c r="K413" i="25"/>
  <c r="K378" i="19" s="1"/>
  <c r="A237" i="19"/>
  <c r="J320" i="25"/>
  <c r="J34" i="19" s="1"/>
  <c r="M85" i="25"/>
  <c r="N54" i="19" s="1"/>
  <c r="H161" i="25"/>
  <c r="H338" i="19" s="1"/>
  <c r="K356" i="25"/>
  <c r="K137" i="19" s="1"/>
  <c r="I277" i="25"/>
  <c r="I14" i="15" s="1"/>
  <c r="H39" i="25"/>
  <c r="H21" i="18" s="1"/>
  <c r="K369" i="25"/>
  <c r="K146" i="19" s="1"/>
  <c r="H197" i="25"/>
  <c r="H347" i="19" s="1"/>
  <c r="M83" i="25"/>
  <c r="N52" i="19" s="1"/>
  <c r="I432" i="25"/>
  <c r="I57" i="16" s="1"/>
  <c r="A26" i="15"/>
  <c r="K198" i="25"/>
  <c r="K348" i="19" s="1"/>
  <c r="K275" i="25"/>
  <c r="K12" i="15" s="1"/>
  <c r="I359" i="25"/>
  <c r="I255" i="19" s="1"/>
  <c r="L330" i="25"/>
  <c r="L9" i="7" s="1"/>
  <c r="J96" i="25"/>
  <c r="J65" i="19" s="1"/>
  <c r="M390" i="25"/>
  <c r="N161" i="19" s="1"/>
  <c r="L242" i="25"/>
  <c r="L233" i="19" s="1"/>
  <c r="J188" i="25"/>
  <c r="J36" i="16" s="1"/>
  <c r="L190" i="25"/>
  <c r="L38" i="16" s="1"/>
  <c r="K383" i="25"/>
  <c r="K154" i="19" s="1"/>
  <c r="I29" i="25"/>
  <c r="I308" i="19" s="1"/>
  <c r="L279" i="25"/>
  <c r="L16" i="15" s="1"/>
  <c r="H167" i="25"/>
  <c r="H344" i="19" s="1"/>
  <c r="H328" i="25"/>
  <c r="H197" i="19" s="1"/>
  <c r="I59" i="25"/>
  <c r="I41" i="18" s="1"/>
  <c r="H109" i="25"/>
  <c r="H328" i="19" s="1"/>
  <c r="M448" i="25"/>
  <c r="N179" i="19" s="1"/>
  <c r="I34" i="25"/>
  <c r="I313" i="19" s="1"/>
  <c r="K195" i="25"/>
  <c r="K345" i="19" s="1"/>
  <c r="K376" i="25"/>
  <c r="K26" i="7" s="1"/>
  <c r="J149" i="25"/>
  <c r="J90" i="19" s="1"/>
  <c r="M373" i="25"/>
  <c r="N23" i="7" s="1"/>
  <c r="M142" i="25"/>
  <c r="N16" i="19" s="1"/>
  <c r="M415" i="25"/>
  <c r="N163" i="19" s="1"/>
  <c r="J361" i="25"/>
  <c r="J257" i="19" s="1"/>
  <c r="I370" i="25"/>
  <c r="I147" i="19" s="1"/>
  <c r="J35" i="25"/>
  <c r="J277" i="19" s="1"/>
  <c r="A183" i="19"/>
  <c r="M144" i="25"/>
  <c r="N18" i="19" s="1"/>
  <c r="K427" i="25"/>
  <c r="K172" i="19" s="1"/>
  <c r="I46" i="25"/>
  <c r="I28" i="18" s="1"/>
  <c r="J17" i="25"/>
  <c r="J14" i="17" s="1"/>
  <c r="I411" i="25"/>
  <c r="I376" i="19" s="1"/>
  <c r="L195" i="25"/>
  <c r="L345" i="19" s="1"/>
  <c r="J164" i="25"/>
  <c r="J341" i="19" s="1"/>
  <c r="M51" i="25"/>
  <c r="N33" i="18" s="1"/>
  <c r="A153" i="19"/>
  <c r="K159" i="25"/>
  <c r="K336" i="19" s="1"/>
  <c r="K201" i="25"/>
  <c r="K45" i="16" s="1"/>
  <c r="I83" i="25"/>
  <c r="I52" i="19" s="1"/>
  <c r="M19" i="25"/>
  <c r="N16" i="17" s="1"/>
  <c r="A27" i="16"/>
  <c r="M9" i="25"/>
  <c r="N16" i="18" s="1"/>
  <c r="A123" i="19"/>
  <c r="K283" i="25"/>
  <c r="K281" i="19" s="1"/>
  <c r="K129" i="25"/>
  <c r="K77" i="19" s="1"/>
  <c r="I383" i="25"/>
  <c r="I154" i="19" s="1"/>
  <c r="J430" i="25"/>
  <c r="J55" i="16" s="1"/>
  <c r="H469" i="25"/>
  <c r="H286" i="19" s="1"/>
  <c r="H42" i="25"/>
  <c r="H24" i="18" s="1"/>
  <c r="K451" i="25"/>
  <c r="K182" i="19" s="1"/>
  <c r="I304" i="25"/>
  <c r="I247" i="19" s="1"/>
  <c r="J68" i="25"/>
  <c r="J291" i="19" s="1"/>
  <c r="L12" i="25"/>
  <c r="L19" i="18" s="1"/>
  <c r="I219" i="25"/>
  <c r="I225" i="19" s="1"/>
  <c r="M14" i="25"/>
  <c r="N11" i="17" s="1"/>
  <c r="K484" i="25"/>
  <c r="K24" i="15" s="1"/>
  <c r="M207" i="25"/>
  <c r="N213" i="19" s="1"/>
  <c r="H242" i="25"/>
  <c r="H233" i="19" s="1"/>
  <c r="I58" i="25"/>
  <c r="I40" i="18" s="1"/>
  <c r="A318" i="19"/>
  <c r="K307" i="25"/>
  <c r="K250" i="19" s="1"/>
  <c r="H448" i="25"/>
  <c r="H179" i="19" s="1"/>
  <c r="K139" i="25"/>
  <c r="K83" i="19" s="1"/>
  <c r="I456" i="25"/>
  <c r="I187" i="19" s="1"/>
  <c r="J469" i="25"/>
  <c r="J286" i="19" s="1"/>
  <c r="K177" i="25"/>
  <c r="K25" i="16" s="1"/>
  <c r="M386" i="25"/>
  <c r="N157" i="19" s="1"/>
  <c r="I267" i="25"/>
  <c r="I107" i="19" s="1"/>
  <c r="A241" i="19"/>
  <c r="A21" i="18"/>
  <c r="H273" i="25"/>
  <c r="H10" i="15" s="1"/>
  <c r="I71" i="25"/>
  <c r="I294" i="19" s="1"/>
  <c r="I96" i="25"/>
  <c r="I65" i="19" s="1"/>
  <c r="L419" i="25"/>
  <c r="L167" i="19" s="1"/>
  <c r="L404" i="25"/>
  <c r="L369" i="19" s="1"/>
  <c r="I391" i="25"/>
  <c r="I162" i="19" s="1"/>
  <c r="H20" i="25"/>
  <c r="H17" i="17" s="1"/>
  <c r="H407" i="25"/>
  <c r="H372" i="19" s="1"/>
  <c r="L122" i="25"/>
  <c r="L203" i="19" s="1"/>
  <c r="H481" i="25"/>
  <c r="H21" i="15" s="1"/>
  <c r="M154" i="25"/>
  <c r="N14" i="16" s="1"/>
  <c r="H195" i="25"/>
  <c r="H345" i="19" s="1"/>
  <c r="J228" i="25"/>
  <c r="J27" i="19" s="1"/>
  <c r="K392" i="25"/>
  <c r="K357" i="19" s="1"/>
  <c r="M294" i="25"/>
  <c r="N117" i="19" s="1"/>
  <c r="I236" i="25"/>
  <c r="I227" i="19" s="1"/>
  <c r="K238" i="25"/>
  <c r="K229" i="19" s="1"/>
  <c r="H137" i="25"/>
  <c r="H206" i="19" s="1"/>
  <c r="I481" i="25"/>
  <c r="I21" i="15" s="1"/>
  <c r="L151" i="25"/>
  <c r="L11" i="16" s="1"/>
  <c r="L454" i="25"/>
  <c r="L185" i="19" s="1"/>
  <c r="J199" i="25"/>
  <c r="J43" i="16" s="1"/>
  <c r="A55" i="16"/>
  <c r="M489" i="25"/>
  <c r="N29" i="15" s="1"/>
  <c r="M115" i="25"/>
  <c r="N66" i="19" s="1"/>
  <c r="K117" i="25"/>
  <c r="K68" i="19" s="1"/>
  <c r="L153" i="25"/>
  <c r="L13" i="16" s="1"/>
  <c r="J392" i="25"/>
  <c r="J357" i="19" s="1"/>
  <c r="L395" i="25"/>
  <c r="L360" i="19" s="1"/>
  <c r="H355" i="25"/>
  <c r="H136" i="19" s="1"/>
  <c r="M451" i="25"/>
  <c r="N182" i="19" s="1"/>
  <c r="H451" i="25"/>
  <c r="H182" i="19" s="1"/>
  <c r="K349" i="25"/>
  <c r="K134" i="19" s="1"/>
  <c r="K305" i="25"/>
  <c r="K248" i="19" s="1"/>
  <c r="A32" i="19"/>
  <c r="K362" i="25"/>
  <c r="K258" i="19" s="1"/>
  <c r="I415" i="25"/>
  <c r="I163" i="19" s="1"/>
  <c r="I380" i="25"/>
  <c r="I130" i="25"/>
  <c r="I78" i="19" s="1"/>
  <c r="L34" i="25"/>
  <c r="L313" i="19" s="1"/>
  <c r="H22" i="25"/>
  <c r="H18" i="17" s="1"/>
  <c r="H315" i="25"/>
  <c r="H14" i="14" s="1"/>
  <c r="H393" i="25"/>
  <c r="H358" i="19" s="1"/>
  <c r="M239" i="25"/>
  <c r="N230" i="19" s="1"/>
  <c r="K152" i="25"/>
  <c r="K12" i="16" s="1"/>
  <c r="K396" i="25"/>
  <c r="K361" i="19" s="1"/>
  <c r="M61" i="25"/>
  <c r="N11" i="19" s="1"/>
  <c r="M288" i="25"/>
  <c r="N352" i="19" s="1"/>
  <c r="I135" i="25"/>
  <c r="I204" i="19" s="1"/>
  <c r="K204" i="25"/>
  <c r="K210" i="19" s="1"/>
  <c r="I364" i="25"/>
  <c r="I141" i="19" s="1"/>
  <c r="M71" i="25"/>
  <c r="N294" i="19" s="1"/>
  <c r="I296" i="25"/>
  <c r="I119" i="19" s="1"/>
  <c r="K374" i="25"/>
  <c r="K24" i="7" s="1"/>
  <c r="H446" i="25"/>
  <c r="H177" i="19" s="1"/>
  <c r="J186" i="25"/>
  <c r="J34" i="16" s="1"/>
  <c r="H208" i="25"/>
  <c r="H214" i="19" s="1"/>
  <c r="I254" i="25"/>
  <c r="I240" i="19" s="1"/>
  <c r="M13" i="25"/>
  <c r="N10" i="17" s="1"/>
  <c r="J125" i="25"/>
  <c r="J73" i="19" s="1"/>
  <c r="A229" i="19"/>
  <c r="K446" i="25"/>
  <c r="K177" i="19" s="1"/>
  <c r="A184" i="19"/>
  <c r="J91" i="25"/>
  <c r="J60" i="19" s="1"/>
  <c r="A31" i="19"/>
  <c r="M247" i="25"/>
  <c r="N98" i="19" s="1"/>
  <c r="H14" i="25"/>
  <c r="H11" i="17" s="1"/>
  <c r="I349" i="25"/>
  <c r="I134" i="19" s="1"/>
  <c r="J445" i="25"/>
  <c r="J176" i="19" s="1"/>
  <c r="L407" i="25"/>
  <c r="L372" i="19" s="1"/>
  <c r="J383" i="25"/>
  <c r="J154" i="19" s="1"/>
  <c r="K207" i="25"/>
  <c r="K213" i="19" s="1"/>
  <c r="H125" i="25"/>
  <c r="H73" i="19" s="1"/>
  <c r="I53" i="25"/>
  <c r="I35" i="18" s="1"/>
  <c r="M249" i="25"/>
  <c r="N236" i="19" s="1"/>
  <c r="J143" i="25"/>
  <c r="J17" i="19" s="1"/>
  <c r="A275" i="19"/>
  <c r="H186" i="25"/>
  <c r="H34" i="16" s="1"/>
  <c r="A52" i="19"/>
  <c r="M214" i="25"/>
  <c r="N220" i="19" s="1"/>
  <c r="A15" i="17"/>
  <c r="K297" i="25"/>
  <c r="K120" i="19" s="1"/>
  <c r="H187" i="25"/>
  <c r="H35" i="16" s="1"/>
  <c r="K338" i="25"/>
  <c r="J446" i="25"/>
  <c r="J177" i="19" s="1"/>
  <c r="K417" i="25"/>
  <c r="K165" i="19" s="1"/>
  <c r="J480" i="25"/>
  <c r="J45" i="19" s="1"/>
  <c r="J378" i="25"/>
  <c r="A26" i="19"/>
  <c r="J201" i="25"/>
  <c r="J45" i="16" s="1"/>
  <c r="M227" i="25"/>
  <c r="N26" i="19" s="1"/>
  <c r="I24" i="25"/>
  <c r="I272" i="19" s="1"/>
  <c r="A21" i="7"/>
  <c r="H450" i="25"/>
  <c r="H181" i="19" s="1"/>
  <c r="K337" i="25"/>
  <c r="I109" i="25"/>
  <c r="I328" i="19" s="1"/>
  <c r="K202" i="25"/>
  <c r="K208" i="19" s="1"/>
  <c r="I400" i="25"/>
  <c r="I365" i="19" s="1"/>
  <c r="K178" i="25"/>
  <c r="K26" i="16" s="1"/>
  <c r="K231" i="25"/>
  <c r="K91" i="19" s="1"/>
  <c r="L426" i="25"/>
  <c r="L171" i="19" s="1"/>
  <c r="M280" i="25"/>
  <c r="N17" i="15" s="1"/>
  <c r="I129" i="25"/>
  <c r="I77" i="19" s="1"/>
  <c r="K104" i="25"/>
  <c r="K323" i="19" s="1"/>
  <c r="K299" i="25"/>
  <c r="K122" i="19" s="1"/>
  <c r="L257" i="25"/>
  <c r="L243" i="19" s="1"/>
  <c r="M28" i="25"/>
  <c r="N276" i="19" s="1"/>
  <c r="I5" i="25"/>
  <c r="I12" i="18" s="1"/>
  <c r="K39" i="25"/>
  <c r="K21" i="18" s="1"/>
  <c r="I330" i="25"/>
  <c r="I9" i="7" s="1"/>
  <c r="H157" i="25"/>
  <c r="H334" i="19" s="1"/>
  <c r="J482" i="25"/>
  <c r="J22" i="15" s="1"/>
  <c r="M433" i="25"/>
  <c r="N58" i="16" s="1"/>
  <c r="I33" i="25"/>
  <c r="I312" i="19" s="1"/>
  <c r="L247" i="25"/>
  <c r="L98" i="19" s="1"/>
  <c r="K251" i="25"/>
  <c r="K238" i="19" s="1"/>
  <c r="J51" i="25"/>
  <c r="J33" i="18" s="1"/>
  <c r="A18" i="15"/>
  <c r="A33" i="16"/>
  <c r="J436" i="25"/>
  <c r="J263" i="19" s="1"/>
  <c r="M31" i="25"/>
  <c r="N310" i="19" s="1"/>
  <c r="H365" i="25"/>
  <c r="H142" i="19" s="1"/>
  <c r="H142" i="25"/>
  <c r="H16" i="19" s="1"/>
  <c r="A171" i="19"/>
  <c r="M444" i="25"/>
  <c r="N175" i="19" s="1"/>
  <c r="A227" i="19"/>
  <c r="I12" i="25"/>
  <c r="I19" i="18" s="1"/>
  <c r="L389" i="25"/>
  <c r="L160" i="19" s="1"/>
  <c r="L197" i="25"/>
  <c r="L347" i="19" s="1"/>
  <c r="J182" i="25"/>
  <c r="J30" i="16" s="1"/>
  <c r="J379" i="25"/>
  <c r="I151" i="25"/>
  <c r="I11" i="16" s="1"/>
  <c r="H129" i="25"/>
  <c r="H77" i="19" s="1"/>
  <c r="I242" i="25"/>
  <c r="I233" i="19" s="1"/>
  <c r="I18" i="25"/>
  <c r="I15" i="17" s="1"/>
  <c r="I291" i="25"/>
  <c r="I114" i="19" s="1"/>
  <c r="L187" i="25"/>
  <c r="L35" i="16" s="1"/>
  <c r="M60" i="25"/>
  <c r="N10" i="19" s="1"/>
  <c r="K466" i="25"/>
  <c r="K283" i="19" s="1"/>
  <c r="H420" i="25"/>
  <c r="H168" i="19" s="1"/>
  <c r="A301" i="19"/>
  <c r="H490" i="25"/>
  <c r="H30" i="15" s="1"/>
  <c r="H468" i="25"/>
  <c r="H285" i="19" s="1"/>
  <c r="L327" i="25"/>
  <c r="L196" i="19" s="1"/>
  <c r="H386" i="25"/>
  <c r="H157" i="19" s="1"/>
  <c r="I283" i="25"/>
  <c r="I281" i="19" s="1"/>
  <c r="H52" i="25"/>
  <c r="H34" i="18" s="1"/>
  <c r="M197" i="25"/>
  <c r="N347" i="19" s="1"/>
  <c r="A12" i="14"/>
  <c r="J236" i="25"/>
  <c r="J227" i="19" s="1"/>
  <c r="M245" i="25"/>
  <c r="N96" i="19" s="1"/>
  <c r="H130" i="25"/>
  <c r="H78" i="19" s="1"/>
  <c r="I38" i="25"/>
  <c r="I20" i="18" s="1"/>
  <c r="A156" i="19"/>
  <c r="M74" i="25"/>
  <c r="N297" i="19" s="1"/>
  <c r="K294" i="25"/>
  <c r="K117" i="19" s="1"/>
  <c r="J423" i="25"/>
  <c r="J259" i="19" s="1"/>
  <c r="A84" i="19"/>
  <c r="I290" i="25"/>
  <c r="I113" i="19" s="1"/>
  <c r="H245" i="25"/>
  <c r="H96" i="19" s="1"/>
  <c r="A208" i="19"/>
  <c r="I331" i="25"/>
  <c r="I10" i="7" s="1"/>
  <c r="K290" i="25"/>
  <c r="K113" i="19" s="1"/>
  <c r="J310" i="25"/>
  <c r="J126" i="19" s="1"/>
  <c r="J90" i="25"/>
  <c r="J59" i="19" s="1"/>
  <c r="J265" i="25"/>
  <c r="J105" i="19" s="1"/>
  <c r="A50" i="19"/>
  <c r="H401" i="25"/>
  <c r="H366" i="19" s="1"/>
  <c r="I289" i="25"/>
  <c r="I353" i="19" s="1"/>
  <c r="K229" i="25"/>
  <c r="K28" i="19" s="1"/>
  <c r="A170" i="19"/>
  <c r="M137" i="25"/>
  <c r="N206" i="19" s="1"/>
  <c r="A23" i="19"/>
  <c r="K260" i="25"/>
  <c r="K100" i="19" s="1"/>
  <c r="L334" i="25"/>
  <c r="L253" i="19" s="1"/>
  <c r="H213" i="25"/>
  <c r="H219" i="19" s="1"/>
  <c r="K33" i="25"/>
  <c r="K312" i="19" s="1"/>
  <c r="H345" i="25"/>
  <c r="H354" i="19" s="1"/>
  <c r="J72" i="25"/>
  <c r="J295" i="19" s="1"/>
  <c r="J315" i="25"/>
  <c r="J14" i="14" s="1"/>
  <c r="J429" i="25"/>
  <c r="J174" i="19" s="1"/>
  <c r="J196" i="25"/>
  <c r="J346" i="19" s="1"/>
  <c r="I190" i="25"/>
  <c r="I38" i="16" s="1"/>
  <c r="I292" i="25"/>
  <c r="I115" i="19" s="1"/>
  <c r="M438" i="25"/>
  <c r="N265" i="19" s="1"/>
  <c r="L75" i="25"/>
  <c r="L298" i="19" s="1"/>
  <c r="H317" i="25"/>
  <c r="H31" i="19" s="1"/>
  <c r="I124" i="25"/>
  <c r="I72" i="19" s="1"/>
  <c r="J455" i="25"/>
  <c r="J186" i="19" s="1"/>
  <c r="I215" i="25"/>
  <c r="I221" i="19" s="1"/>
  <c r="H223" i="25"/>
  <c r="H22" i="19" s="1"/>
  <c r="M363" i="25"/>
  <c r="N140" i="19" s="1"/>
  <c r="J142" i="25"/>
  <c r="J16" i="19" s="1"/>
  <c r="K335" i="25"/>
  <c r="K254" i="19" s="1"/>
  <c r="L390" i="25"/>
  <c r="L161" i="19" s="1"/>
  <c r="M405" i="25"/>
  <c r="N370" i="19" s="1"/>
  <c r="I207" i="25"/>
  <c r="I213" i="19" s="1"/>
  <c r="H241" i="25"/>
  <c r="H232" i="19" s="1"/>
  <c r="A13" i="17"/>
  <c r="A376" i="19"/>
  <c r="A27" i="19"/>
  <c r="I266" i="25"/>
  <c r="I106" i="19" s="1"/>
  <c r="L296" i="25"/>
  <c r="L119" i="19" s="1"/>
  <c r="H318" i="25"/>
  <c r="H32" i="19" s="1"/>
  <c r="J31" i="25"/>
  <c r="J310" i="19" s="1"/>
  <c r="H218" i="25"/>
  <c r="H224" i="19" s="1"/>
  <c r="A212" i="19"/>
  <c r="A335" i="19"/>
  <c r="I154" i="25"/>
  <c r="I14" i="16" s="1"/>
  <c r="L61" i="25"/>
  <c r="L11" i="19" s="1"/>
  <c r="A137" i="19"/>
  <c r="J175" i="25"/>
  <c r="J23" i="16" s="1"/>
  <c r="L208" i="25"/>
  <c r="L214" i="19" s="1"/>
  <c r="I427" i="25"/>
  <c r="I172" i="19" s="1"/>
  <c r="A61" i="16"/>
  <c r="I17" i="25"/>
  <c r="I14" i="17" s="1"/>
  <c r="H477" i="25"/>
  <c r="H42" i="19" s="1"/>
  <c r="M402" i="25"/>
  <c r="N367" i="19" s="1"/>
  <c r="K100" i="25"/>
  <c r="K319" i="19" s="1"/>
  <c r="H436" i="25"/>
  <c r="H263" i="19" s="1"/>
  <c r="H356" i="25"/>
  <c r="H137" i="19" s="1"/>
  <c r="M56" i="25"/>
  <c r="N38" i="18" s="1"/>
  <c r="H66" i="25"/>
  <c r="H289" i="19" s="1"/>
  <c r="A21" i="19"/>
  <c r="K436" i="25"/>
  <c r="K263" i="19" s="1"/>
  <c r="A309" i="19"/>
  <c r="A45" i="16"/>
  <c r="A70" i="19"/>
  <c r="I378" i="25"/>
  <c r="A13" i="18"/>
  <c r="J20" i="25"/>
  <c r="J17" i="17" s="1"/>
  <c r="I306" i="25"/>
  <c r="I249" i="19" s="1"/>
  <c r="M324" i="25"/>
  <c r="N18" i="7" s="1"/>
  <c r="A230" i="19"/>
  <c r="H73" i="25"/>
  <c r="H296" i="19" s="1"/>
  <c r="K225" i="25"/>
  <c r="K24" i="19" s="1"/>
  <c r="J194" i="25"/>
  <c r="J42" i="16" s="1"/>
  <c r="H135" i="25"/>
  <c r="H204" i="19" s="1"/>
  <c r="L109" i="25"/>
  <c r="L328" i="19" s="1"/>
  <c r="I177" i="25"/>
  <c r="I25" i="16" s="1"/>
  <c r="M55" i="25"/>
  <c r="N37" i="18" s="1"/>
  <c r="I176" i="25"/>
  <c r="I24" i="16" s="1"/>
  <c r="K235" i="25"/>
  <c r="K226" i="19" s="1"/>
  <c r="A43" i="16"/>
  <c r="M409" i="25"/>
  <c r="N374" i="19" s="1"/>
  <c r="J145" i="25"/>
  <c r="J86" i="19" s="1"/>
  <c r="L345" i="25"/>
  <c r="L354" i="19" s="1"/>
  <c r="M306" i="25"/>
  <c r="N249" i="19" s="1"/>
  <c r="I211" i="25"/>
  <c r="I217" i="19" s="1"/>
  <c r="H323" i="25"/>
  <c r="H17" i="7" s="1"/>
  <c r="J293" i="25"/>
  <c r="J116" i="19" s="1"/>
  <c r="L110" i="25"/>
  <c r="L329" i="19" s="1"/>
  <c r="M195" i="25"/>
  <c r="N345" i="19" s="1"/>
  <c r="H136" i="25"/>
  <c r="H205" i="19" s="1"/>
  <c r="L114" i="25"/>
  <c r="L31" i="7" s="1"/>
  <c r="L363" i="25"/>
  <c r="L140" i="19" s="1"/>
  <c r="L472" i="25"/>
  <c r="L304" i="19" s="1"/>
  <c r="K88" i="25"/>
  <c r="K57" i="19" s="1"/>
  <c r="M203" i="25"/>
  <c r="N209" i="19" s="1"/>
  <c r="L263" i="25"/>
  <c r="L103" i="19" s="1"/>
  <c r="L448" i="25"/>
  <c r="L179" i="19" s="1"/>
  <c r="H79" i="25"/>
  <c r="H48" i="19" s="1"/>
  <c r="I60" i="25"/>
  <c r="I10" i="19" s="1"/>
  <c r="H415" i="25"/>
  <c r="H163" i="19" s="1"/>
  <c r="I260" i="25"/>
  <c r="I100" i="19" s="1"/>
  <c r="J471" i="25"/>
  <c r="J303" i="19" s="1"/>
  <c r="K71" i="25"/>
  <c r="K294" i="19" s="1"/>
  <c r="M350" i="25"/>
  <c r="N135" i="19" s="1"/>
  <c r="A239" i="19"/>
  <c r="J296" i="25"/>
  <c r="J119" i="19" s="1"/>
  <c r="I245" i="25"/>
  <c r="I96" i="19" s="1"/>
  <c r="K488" i="25"/>
  <c r="K28" i="15" s="1"/>
  <c r="M7" i="25"/>
  <c r="N14" i="18" s="1"/>
  <c r="A18" i="7"/>
  <c r="L99" i="25"/>
  <c r="L318" i="19" s="1"/>
  <c r="J229" i="25"/>
  <c r="J28" i="19" s="1"/>
  <c r="I156" i="25"/>
  <c r="I333" i="19" s="1"/>
  <c r="H239" i="25"/>
  <c r="H230" i="19" s="1"/>
  <c r="A186" i="19"/>
  <c r="J14" i="25"/>
  <c r="J11" i="17" s="1"/>
  <c r="L405" i="25"/>
  <c r="L370" i="19" s="1"/>
  <c r="I323" i="25"/>
  <c r="I17" i="7" s="1"/>
  <c r="K411" i="25"/>
  <c r="K376" i="19" s="1"/>
  <c r="K66" i="25"/>
  <c r="K289" i="19" s="1"/>
  <c r="M130" i="25"/>
  <c r="N78" i="19" s="1"/>
  <c r="M272" i="25"/>
  <c r="N112" i="19" s="1"/>
  <c r="M162" i="25"/>
  <c r="N339" i="19" s="1"/>
  <c r="A294" i="19"/>
  <c r="A260" i="19"/>
  <c r="M375" i="25"/>
  <c r="N25" i="7" s="1"/>
  <c r="A152" i="19"/>
  <c r="L107" i="25"/>
  <c r="L326" i="19" s="1"/>
  <c r="J198" i="25"/>
  <c r="J348" i="19" s="1"/>
  <c r="K312" i="25"/>
  <c r="K11" i="14" s="1"/>
  <c r="J12" i="25"/>
  <c r="J19" i="18" s="1"/>
  <c r="K115" i="25"/>
  <c r="K66" i="19" s="1"/>
  <c r="K56" i="25"/>
  <c r="K38" i="18" s="1"/>
  <c r="A18" i="16"/>
  <c r="A324" i="19"/>
  <c r="A334" i="19"/>
  <c r="K314" i="25"/>
  <c r="K13" i="14" s="1"/>
  <c r="M304" i="25"/>
  <c r="N247" i="19" s="1"/>
  <c r="J396" i="25"/>
  <c r="J361" i="19" s="1"/>
  <c r="K406" i="25"/>
  <c r="K371" i="19" s="1"/>
  <c r="J132" i="25"/>
  <c r="J80" i="19" s="1"/>
  <c r="K250" i="25"/>
  <c r="K237" i="19" s="1"/>
  <c r="J179" i="25"/>
  <c r="J27" i="16" s="1"/>
  <c r="J459" i="25"/>
  <c r="J190" i="19" s="1"/>
  <c r="I428" i="25"/>
  <c r="I173" i="19" s="1"/>
  <c r="J461" i="25"/>
  <c r="J192" i="19" s="1"/>
  <c r="H423" i="25"/>
  <c r="H259" i="19" s="1"/>
  <c r="J47" i="25"/>
  <c r="J29" i="18" s="1"/>
  <c r="I405" i="25"/>
  <c r="I370" i="19" s="1"/>
  <c r="J200" i="25"/>
  <c r="J44" i="16" s="1"/>
  <c r="H174" i="25"/>
  <c r="H22" i="16" s="1"/>
  <c r="A353" i="19"/>
  <c r="J121" i="25"/>
  <c r="J202" i="19" s="1"/>
  <c r="H329" i="25"/>
  <c r="H198" i="19" s="1"/>
  <c r="A164" i="19"/>
  <c r="J57" i="25"/>
  <c r="J39" i="18" s="1"/>
  <c r="J273" i="25"/>
  <c r="J10" i="15" s="1"/>
  <c r="A240" i="19"/>
  <c r="H257" i="25"/>
  <c r="H243" i="19" s="1"/>
  <c r="L321" i="25"/>
  <c r="L15" i="7" s="1"/>
  <c r="I356" i="25"/>
  <c r="I137" i="19" s="1"/>
  <c r="K328" i="25"/>
  <c r="K197" i="19" s="1"/>
  <c r="L340" i="25"/>
  <c r="J426" i="25"/>
  <c r="J171" i="19" s="1"/>
  <c r="A32" i="16"/>
  <c r="H396" i="25"/>
  <c r="H361" i="19" s="1"/>
  <c r="J305" i="25"/>
  <c r="J248" i="19" s="1"/>
  <c r="L155" i="25"/>
  <c r="L15" i="16" s="1"/>
  <c r="A125" i="19"/>
  <c r="M338" i="25"/>
  <c r="A110" i="19"/>
  <c r="L56" i="25"/>
  <c r="L38" i="18" s="1"/>
  <c r="L307" i="25"/>
  <c r="L250" i="19" s="1"/>
  <c r="I25" i="25"/>
  <c r="I273" i="19" s="1"/>
  <c r="H289" i="25"/>
  <c r="H353" i="19" s="1"/>
  <c r="L201" i="25"/>
  <c r="L45" i="16" s="1"/>
  <c r="K102" i="25"/>
  <c r="K321" i="19" s="1"/>
  <c r="A24" i="18"/>
  <c r="A251" i="19"/>
  <c r="L314" i="25"/>
  <c r="L13" i="14" s="1"/>
  <c r="I175" i="25"/>
  <c r="I23" i="16" s="1"/>
  <c r="L333" i="25"/>
  <c r="L252" i="19" s="1"/>
  <c r="L185" i="25"/>
  <c r="L33" i="16" s="1"/>
  <c r="L4" i="25"/>
  <c r="L11" i="18" s="1"/>
  <c r="I206" i="25"/>
  <c r="I212" i="19" s="1"/>
  <c r="I258" i="25"/>
  <c r="I244" i="19" s="1"/>
  <c r="A254" i="19"/>
  <c r="H298" i="25"/>
  <c r="H121" i="19" s="1"/>
  <c r="H34" i="25"/>
  <c r="H313" i="19" s="1"/>
  <c r="H255" i="25"/>
  <c r="H241" i="19" s="1"/>
  <c r="H312" i="25"/>
  <c r="H11" i="14" s="1"/>
  <c r="I87" i="25"/>
  <c r="I56" i="19" s="1"/>
  <c r="J421" i="25"/>
  <c r="J169" i="19" s="1"/>
  <c r="H219" i="25"/>
  <c r="H225" i="19" s="1"/>
  <c r="J399" i="25"/>
  <c r="J364" i="19" s="1"/>
  <c r="J419" i="25"/>
  <c r="J167" i="19" s="1"/>
  <c r="H406" i="25"/>
  <c r="H371" i="19" s="1"/>
  <c r="J322" i="25"/>
  <c r="J16" i="7" s="1"/>
  <c r="K53" i="25"/>
  <c r="K35" i="18" s="1"/>
  <c r="I455" i="25"/>
  <c r="I186" i="19" s="1"/>
  <c r="J309" i="25"/>
  <c r="J125" i="19" s="1"/>
  <c r="I256" i="25"/>
  <c r="I242" i="19" s="1"/>
  <c r="M349" i="25"/>
  <c r="N134" i="19" s="1"/>
  <c r="H76" i="25"/>
  <c r="H299" i="19" s="1"/>
  <c r="J197" i="25"/>
  <c r="J347" i="19" s="1"/>
  <c r="K268" i="25"/>
  <c r="K108" i="19" s="1"/>
  <c r="A296" i="19"/>
  <c r="I125" i="25"/>
  <c r="I73" i="19" s="1"/>
  <c r="K120" i="25"/>
  <c r="K201" i="19" s="1"/>
  <c r="A23" i="15"/>
  <c r="K352" i="25"/>
  <c r="K39" i="19" s="1"/>
  <c r="M377" i="25"/>
  <c r="A134" i="19"/>
  <c r="J248" i="25"/>
  <c r="J235" i="19" s="1"/>
  <c r="A272" i="19"/>
  <c r="M190" i="25"/>
  <c r="N38" i="16" s="1"/>
  <c r="H485" i="25"/>
  <c r="H25" i="15" s="1"/>
  <c r="K449" i="25"/>
  <c r="K180" i="19" s="1"/>
  <c r="K435" i="25"/>
  <c r="K262" i="19" s="1"/>
  <c r="H230" i="25"/>
  <c r="H29" i="19" s="1"/>
  <c r="I64" i="25"/>
  <c r="I14" i="19" s="1"/>
  <c r="I166" i="25"/>
  <c r="I343" i="19" s="1"/>
  <c r="I372" i="25"/>
  <c r="I22" i="7" s="1"/>
  <c r="J131" i="25"/>
  <c r="J79" i="19" s="1"/>
  <c r="I421" i="25"/>
  <c r="I169" i="19" s="1"/>
  <c r="L192" i="25"/>
  <c r="L40" i="16" s="1"/>
  <c r="A22" i="15"/>
  <c r="J384" i="25"/>
  <c r="J155" i="19" s="1"/>
  <c r="K154" i="25"/>
  <c r="K14" i="16" s="1"/>
  <c r="L8" i="25"/>
  <c r="L15" i="18" s="1"/>
  <c r="L178" i="25"/>
  <c r="L26" i="16" s="1"/>
  <c r="A372" i="19"/>
  <c r="M345" i="25"/>
  <c r="N354" i="19" s="1"/>
  <c r="A188" i="19"/>
  <c r="K128" i="25"/>
  <c r="K76" i="19" s="1"/>
  <c r="L188" i="25"/>
  <c r="L36" i="16" s="1"/>
  <c r="K138" i="25"/>
  <c r="K207" i="19" s="1"/>
  <c r="L430" i="25"/>
  <c r="L55" i="16" s="1"/>
  <c r="L474" i="25"/>
  <c r="L266" i="19" s="1"/>
  <c r="M50" i="25"/>
  <c r="N32" i="18" s="1"/>
  <c r="K182" i="25"/>
  <c r="K30" i="16" s="1"/>
  <c r="L57" i="25"/>
  <c r="L39" i="18" s="1"/>
  <c r="A87" i="19"/>
  <c r="I281" i="25"/>
  <c r="I18" i="15" s="1"/>
  <c r="M418" i="25"/>
  <c r="N166" i="19" s="1"/>
  <c r="J85" i="25"/>
  <c r="J54" i="19" s="1"/>
  <c r="L147" i="25"/>
  <c r="L88" i="19" s="1"/>
  <c r="M358" i="25"/>
  <c r="N139" i="19" s="1"/>
  <c r="I217" i="25"/>
  <c r="I223" i="19" s="1"/>
  <c r="A80" i="19"/>
  <c r="I98" i="25"/>
  <c r="I317" i="19" s="1"/>
  <c r="J346" i="25"/>
  <c r="J355" i="19" s="1"/>
  <c r="J306" i="25"/>
  <c r="J249" i="19" s="1"/>
  <c r="A252" i="19"/>
  <c r="L103" i="25"/>
  <c r="L322" i="19" s="1"/>
  <c r="M95" i="25"/>
  <c r="N64" i="19" s="1"/>
  <c r="L410" i="25"/>
  <c r="L375" i="19" s="1"/>
  <c r="L55" i="25"/>
  <c r="L37" i="18" s="1"/>
  <c r="M474" i="25"/>
  <c r="N266" i="19" s="1"/>
  <c r="M16" i="25"/>
  <c r="N13" i="17" s="1"/>
  <c r="A274" i="19"/>
  <c r="L98" i="25"/>
  <c r="L317" i="19" s="1"/>
  <c r="H244" i="25"/>
  <c r="H95" i="19" s="1"/>
  <c r="J266" i="25"/>
  <c r="J106" i="19" s="1"/>
  <c r="I122" i="25"/>
  <c r="I203" i="19" s="1"/>
  <c r="H290" i="25"/>
  <c r="H113" i="19" s="1"/>
  <c r="A378" i="19"/>
  <c r="K448" i="25"/>
  <c r="K179" i="19" s="1"/>
  <c r="K293" i="25"/>
  <c r="K116" i="19" s="1"/>
  <c r="A141" i="19"/>
  <c r="A76" i="19"/>
  <c r="K447" i="25"/>
  <c r="K178" i="19" s="1"/>
  <c r="L211" i="25"/>
  <c r="L217" i="19" s="1"/>
  <c r="M346" i="25"/>
  <c r="N355" i="19" s="1"/>
  <c r="A145" i="19"/>
  <c r="L377" i="25"/>
  <c r="K428" i="25"/>
  <c r="K173" i="19" s="1"/>
  <c r="K233" i="25"/>
  <c r="K93" i="19" s="1"/>
  <c r="M219" i="25"/>
  <c r="N225" i="19" s="1"/>
  <c r="J170" i="25"/>
  <c r="J18" i="16" s="1"/>
  <c r="L359" i="25"/>
  <c r="L255" i="19" s="1"/>
  <c r="A59" i="19"/>
  <c r="L116" i="25"/>
  <c r="L67" i="19" s="1"/>
  <c r="H306" i="25"/>
  <c r="H249" i="19" s="1"/>
  <c r="J454" i="25"/>
  <c r="J185" i="19" s="1"/>
  <c r="I485" i="25"/>
  <c r="I25" i="15" s="1"/>
  <c r="I345" i="25"/>
  <c r="I354" i="19" s="1"/>
  <c r="K405" i="25"/>
  <c r="K370" i="19" s="1"/>
  <c r="M392" i="25"/>
  <c r="N357" i="19" s="1"/>
  <c r="H283" i="25"/>
  <c r="H281" i="19" s="1"/>
  <c r="H233" i="25"/>
  <c r="H93" i="19" s="1"/>
  <c r="K114" i="25"/>
  <c r="K31" i="7" s="1"/>
  <c r="J339" i="25"/>
  <c r="L487" i="25"/>
  <c r="L27" i="15" s="1"/>
  <c r="L142" i="25"/>
  <c r="L16" i="19" s="1"/>
  <c r="I322" i="25"/>
  <c r="I16" i="7" s="1"/>
  <c r="A105" i="19"/>
  <c r="H419" i="25"/>
  <c r="H167" i="19" s="1"/>
  <c r="M303" i="25"/>
  <c r="N246" i="19" s="1"/>
  <c r="H403" i="25"/>
  <c r="H368" i="19" s="1"/>
  <c r="L15" i="25"/>
  <c r="L12" i="17" s="1"/>
  <c r="A17" i="7"/>
  <c r="H75" i="25"/>
  <c r="H298" i="19" s="1"/>
  <c r="A197" i="19"/>
  <c r="A228" i="19"/>
  <c r="I136" i="25"/>
  <c r="I205" i="19" s="1"/>
  <c r="L189" i="25"/>
  <c r="L37" i="16" s="1"/>
  <c r="J130" i="25"/>
  <c r="J78" i="19" s="1"/>
  <c r="J274" i="25"/>
  <c r="J11" i="15" s="1"/>
  <c r="M381" i="25"/>
  <c r="L413" i="25"/>
  <c r="L378" i="19" s="1"/>
  <c r="A297" i="19"/>
  <c r="J463" i="25"/>
  <c r="J60" i="16" s="1"/>
  <c r="J107" i="25"/>
  <c r="J326" i="19" s="1"/>
  <c r="K403" i="25"/>
  <c r="K368" i="19" s="1"/>
  <c r="K478" i="25"/>
  <c r="K43" i="19" s="1"/>
  <c r="A337" i="19"/>
  <c r="M366" i="25"/>
  <c r="N143" i="19" s="1"/>
  <c r="K127" i="25"/>
  <c r="K75" i="19" s="1"/>
  <c r="H90" i="25"/>
  <c r="H59" i="19" s="1"/>
  <c r="I146" i="25"/>
  <c r="I87" i="19" s="1"/>
  <c r="A142" i="19"/>
  <c r="I56" i="25"/>
  <c r="I38" i="18" s="1"/>
  <c r="I386" i="25"/>
  <c r="I157" i="19" s="1"/>
  <c r="J465" i="25"/>
  <c r="J62" i="16" s="1"/>
  <c r="I162" i="25"/>
  <c r="I339" i="19" s="1"/>
  <c r="J470" i="25"/>
  <c r="J302" i="19" s="1"/>
  <c r="J390" i="25"/>
  <c r="J161" i="19" s="1"/>
  <c r="H214" i="25"/>
  <c r="H220" i="19" s="1"/>
  <c r="H15" i="25"/>
  <c r="H12" i="17" s="1"/>
  <c r="A24" i="16"/>
  <c r="J348" i="25"/>
  <c r="J133" i="19" s="1"/>
  <c r="H105" i="25"/>
  <c r="H324" i="19" s="1"/>
  <c r="M68" i="25"/>
  <c r="N291" i="19" s="1"/>
  <c r="J259" i="25"/>
  <c r="J99" i="19" s="1"/>
  <c r="M135" i="25"/>
  <c r="N204" i="19" s="1"/>
  <c r="L388" i="25"/>
  <c r="L159" i="19" s="1"/>
  <c r="J110" i="25"/>
  <c r="J329" i="19" s="1"/>
  <c r="I210" i="25"/>
  <c r="I216" i="19" s="1"/>
  <c r="H27" i="25"/>
  <c r="H275" i="19" s="1"/>
  <c r="J37" i="25"/>
  <c r="J279" i="19" s="1"/>
  <c r="J304" i="25"/>
  <c r="J247" i="19" s="1"/>
  <c r="H104" i="25"/>
  <c r="H323" i="19" s="1"/>
  <c r="H151" i="25"/>
  <c r="H11" i="16" s="1"/>
  <c r="H357" i="25"/>
  <c r="H138" i="19" s="1"/>
  <c r="H348" i="25"/>
  <c r="H133" i="19" s="1"/>
  <c r="J44" i="25"/>
  <c r="J26" i="18" s="1"/>
  <c r="H351" i="25"/>
  <c r="H38" i="19" s="1"/>
  <c r="J355" i="25"/>
  <c r="J136" i="19" s="1"/>
  <c r="L456" i="25"/>
  <c r="L187" i="19" s="1"/>
  <c r="J341" i="25"/>
  <c r="H360" i="25"/>
  <c r="H256" i="19" s="1"/>
  <c r="L217" i="25"/>
  <c r="L223" i="19" s="1"/>
  <c r="A140" i="19"/>
  <c r="I13" i="25"/>
  <c r="I10" i="17" s="1"/>
  <c r="K437" i="25"/>
  <c r="K264" i="19" s="1"/>
  <c r="I144" i="25"/>
  <c r="I18" i="19" s="1"/>
  <c r="L169" i="25"/>
  <c r="L17" i="16" s="1"/>
  <c r="J297" i="25"/>
  <c r="J120" i="19" s="1"/>
  <c r="H246" i="25"/>
  <c r="H97" i="19" s="1"/>
  <c r="K240" i="25"/>
  <c r="K231" i="19" s="1"/>
  <c r="A56" i="19"/>
  <c r="L90" i="25"/>
  <c r="L59" i="19" s="1"/>
  <c r="I249" i="25"/>
  <c r="I236" i="19" s="1"/>
  <c r="M291" i="25"/>
  <c r="N114" i="19" s="1"/>
  <c r="K156" i="25"/>
  <c r="K333" i="19" s="1"/>
  <c r="K65" i="25"/>
  <c r="K15" i="19" s="1"/>
  <c r="A311" i="19"/>
  <c r="J452" i="25"/>
  <c r="J183" i="19" s="1"/>
  <c r="J114" i="25"/>
  <c r="J31" i="7" s="1"/>
  <c r="J444" i="25"/>
  <c r="J175" i="19" s="1"/>
  <c r="A165" i="19"/>
  <c r="K126" i="25"/>
  <c r="K74" i="19" s="1"/>
  <c r="L150" i="25"/>
  <c r="L10" i="16" s="1"/>
  <c r="M193" i="25"/>
  <c r="N41" i="16" s="1"/>
  <c r="M181" i="25"/>
  <c r="N29" i="16" s="1"/>
  <c r="L347" i="25"/>
  <c r="L356" i="19" s="1"/>
  <c r="J387" i="25"/>
  <c r="J158" i="19" s="1"/>
  <c r="H358" i="25"/>
  <c r="H139" i="19" s="1"/>
  <c r="I85" i="25"/>
  <c r="I54" i="19" s="1"/>
  <c r="I340" i="25"/>
  <c r="M35" i="25"/>
  <c r="N277" i="19" s="1"/>
  <c r="L255" i="25"/>
  <c r="L241" i="19" s="1"/>
  <c r="A242" i="19"/>
  <c r="L179" i="25"/>
  <c r="L27" i="16" s="1"/>
  <c r="H236" i="25"/>
  <c r="H227" i="19" s="1"/>
  <c r="K151" i="25"/>
  <c r="K11" i="16" s="1"/>
  <c r="M103" i="25"/>
  <c r="N322" i="19" s="1"/>
  <c r="I272" i="25"/>
  <c r="I112" i="19" s="1"/>
  <c r="K42" i="25"/>
  <c r="K24" i="18" s="1"/>
  <c r="L421" i="25"/>
  <c r="L169" i="19" s="1"/>
  <c r="I363" i="25"/>
  <c r="I140" i="19" s="1"/>
  <c r="H53" i="25"/>
  <c r="H35" i="18" s="1"/>
  <c r="H340" i="25"/>
  <c r="I335" i="25"/>
  <c r="I254" i="19" s="1"/>
  <c r="H471" i="25"/>
  <c r="H303" i="19" s="1"/>
  <c r="H372" i="25"/>
  <c r="H22" i="7" s="1"/>
  <c r="A14" i="14"/>
  <c r="M236" i="25"/>
  <c r="N227" i="19" s="1"/>
  <c r="I78" i="25"/>
  <c r="I301" i="19" s="1"/>
  <c r="J398" i="25"/>
  <c r="J363" i="19" s="1"/>
  <c r="L94" i="25"/>
  <c r="L63" i="19" s="1"/>
  <c r="L118" i="25"/>
  <c r="L69" i="19" s="1"/>
  <c r="M120" i="25"/>
  <c r="N201" i="19" s="1"/>
  <c r="H182" i="25"/>
  <c r="H30" i="16" s="1"/>
  <c r="K174" i="25"/>
  <c r="K22" i="16" s="1"/>
  <c r="I103" i="25"/>
  <c r="I322" i="19" s="1"/>
  <c r="K257" i="25"/>
  <c r="K243" i="19" s="1"/>
  <c r="K404" i="25"/>
  <c r="K369" i="19" s="1"/>
  <c r="A17" i="15"/>
  <c r="K367" i="25"/>
  <c r="K144" i="19" s="1"/>
  <c r="K25" i="25"/>
  <c r="K273" i="19" s="1"/>
  <c r="L290" i="25"/>
  <c r="L113" i="19" s="1"/>
  <c r="K51" i="25"/>
  <c r="K33" i="18" s="1"/>
  <c r="H313" i="25"/>
  <c r="H12" i="14" s="1"/>
  <c r="H304" i="25"/>
  <c r="H247" i="19" s="1"/>
  <c r="A17" i="17"/>
  <c r="L89" i="25"/>
  <c r="L58" i="19" s="1"/>
  <c r="J353" i="25"/>
  <c r="J40" i="19" s="1"/>
  <c r="J393" i="25"/>
  <c r="J358" i="19" s="1"/>
  <c r="H81" i="25"/>
  <c r="H50" i="19" s="1"/>
  <c r="M259" i="25"/>
  <c r="N99" i="19" s="1"/>
  <c r="J458" i="25"/>
  <c r="J189" i="19" s="1"/>
  <c r="I35" i="25"/>
  <c r="I277" i="19" s="1"/>
  <c r="K379" i="25"/>
  <c r="H191" i="25"/>
  <c r="H39" i="16" s="1"/>
  <c r="I373" i="25"/>
  <c r="I23" i="7" s="1"/>
  <c r="L438" i="25"/>
  <c r="L265" i="19" s="1"/>
  <c r="I202" i="25"/>
  <c r="I208" i="19" s="1"/>
  <c r="J129" i="25"/>
  <c r="J77" i="19" s="1"/>
  <c r="L280" i="25"/>
  <c r="L17" i="15" s="1"/>
  <c r="J93" i="25"/>
  <c r="J62" i="19" s="1"/>
  <c r="H256" i="25"/>
  <c r="H242" i="19" s="1"/>
  <c r="I390" i="25"/>
  <c r="I161" i="19" s="1"/>
  <c r="K186" i="25"/>
  <c r="K34" i="16" s="1"/>
  <c r="L140" i="25"/>
  <c r="L84" i="19" s="1"/>
  <c r="A42" i="16"/>
  <c r="L131" i="25"/>
  <c r="L79" i="19" s="1"/>
  <c r="M278" i="25"/>
  <c r="N15" i="15" s="1"/>
  <c r="K194" i="25"/>
  <c r="K42" i="16" s="1"/>
  <c r="K355" i="25"/>
  <c r="K136" i="19" s="1"/>
  <c r="A310" i="19"/>
  <c r="M335" i="25"/>
  <c r="N254" i="19" s="1"/>
  <c r="L42" i="25"/>
  <c r="L24" i="18" s="1"/>
  <c r="H10" i="25"/>
  <c r="H17" i="18" s="1"/>
  <c r="H18" i="25"/>
  <c r="H15" i="17" s="1"/>
  <c r="M271" i="25"/>
  <c r="N111" i="19" s="1"/>
  <c r="H438" i="25"/>
  <c r="H265" i="19" s="1"/>
  <c r="I381" i="25"/>
  <c r="K351" i="25"/>
  <c r="K38" i="19" s="1"/>
  <c r="K167" i="25"/>
  <c r="K344" i="19" s="1"/>
  <c r="H387" i="25"/>
  <c r="H158" i="19" s="1"/>
  <c r="H112" i="25"/>
  <c r="A286" i="19"/>
  <c r="H198" i="25"/>
  <c r="H348" i="19" s="1"/>
  <c r="L70" i="25"/>
  <c r="L293" i="19" s="1"/>
  <c r="K6" i="25"/>
  <c r="K13" i="18" s="1"/>
  <c r="L335" i="25"/>
  <c r="L254" i="19" s="1"/>
  <c r="L92" i="25"/>
  <c r="L61" i="19" s="1"/>
  <c r="A101" i="19"/>
  <c r="M228" i="25"/>
  <c r="N27" i="19" s="1"/>
  <c r="H17" i="25"/>
  <c r="H14" i="17" s="1"/>
  <c r="K173" i="25"/>
  <c r="K21" i="16" s="1"/>
  <c r="J450" i="25"/>
  <c r="J181" i="19" s="1"/>
  <c r="J481" i="25"/>
  <c r="J21" i="15" s="1"/>
  <c r="A107" i="19"/>
  <c r="H117" i="25"/>
  <c r="H68" i="19" s="1"/>
  <c r="L167" i="25"/>
  <c r="L344" i="19" s="1"/>
  <c r="J212" i="25"/>
  <c r="J218" i="19" s="1"/>
  <c r="L3" i="25"/>
  <c r="L10" i="18" s="1"/>
  <c r="M471" i="25"/>
  <c r="N303" i="19" s="1"/>
  <c r="K239" i="25"/>
  <c r="K230" i="19" s="1"/>
  <c r="K165" i="25"/>
  <c r="K342" i="19" s="1"/>
  <c r="I42" i="25"/>
  <c r="I24" i="18" s="1"/>
  <c r="I471" i="25"/>
  <c r="I303" i="19" s="1"/>
  <c r="A81" i="19"/>
  <c r="K263" i="25"/>
  <c r="K103" i="19" s="1"/>
  <c r="A13" i="19"/>
  <c r="H363" i="25"/>
  <c r="H140" i="19" s="1"/>
  <c r="H207" i="25"/>
  <c r="H213" i="19" s="1"/>
  <c r="J283" i="25"/>
  <c r="J281" i="19" s="1"/>
  <c r="L382" i="25"/>
  <c r="L153" i="19" s="1"/>
  <c r="H224" i="25"/>
  <c r="H23" i="19" s="1"/>
  <c r="A55" i="19"/>
  <c r="A338" i="19"/>
  <c r="A26" i="7"/>
  <c r="M232" i="25"/>
  <c r="N92" i="19" s="1"/>
  <c r="L387" i="25"/>
  <c r="L158" i="19" s="1"/>
  <c r="K372" i="25"/>
  <c r="K22" i="7" s="1"/>
  <c r="J262" i="25"/>
  <c r="J102" i="19" s="1"/>
  <c r="K381" i="25"/>
  <c r="L69" i="25"/>
  <c r="L292" i="19" s="1"/>
  <c r="M267" i="25"/>
  <c r="N107" i="19" s="1"/>
  <c r="H414" i="25"/>
  <c r="H379" i="19" s="1"/>
  <c r="H262" i="25"/>
  <c r="H102" i="19" s="1"/>
  <c r="I392" i="25"/>
  <c r="I357" i="19" s="1"/>
  <c r="A351" i="19"/>
  <c r="H201" i="25"/>
  <c r="H45" i="16" s="1"/>
  <c r="A122" i="19"/>
  <c r="H331" i="25"/>
  <c r="H10" i="7" s="1"/>
  <c r="L205" i="25"/>
  <c r="L211" i="19" s="1"/>
  <c r="L38" i="25"/>
  <c r="L20" i="18" s="1"/>
  <c r="A293" i="19"/>
  <c r="I99" i="25"/>
  <c r="I318" i="19" s="1"/>
  <c r="M108" i="25"/>
  <c r="N327" i="19" s="1"/>
  <c r="I49" i="25"/>
  <c r="I31" i="18" s="1"/>
  <c r="M76" i="25"/>
  <c r="N299" i="19" s="1"/>
  <c r="J211" i="25"/>
  <c r="J217" i="19" s="1"/>
  <c r="M273" i="25"/>
  <c r="N10" i="15" s="1"/>
  <c r="A169" i="19"/>
  <c r="K476" i="25"/>
  <c r="K268" i="19" s="1"/>
  <c r="J479" i="25"/>
  <c r="J44" i="19" s="1"/>
  <c r="I457" i="25"/>
  <c r="I188" i="19" s="1"/>
  <c r="H277" i="25"/>
  <c r="H14" i="15" s="1"/>
  <c r="M150" i="25"/>
  <c r="N10" i="16" s="1"/>
  <c r="M77" i="25"/>
  <c r="N300" i="19" s="1"/>
  <c r="K423" i="25"/>
  <c r="K259" i="19" s="1"/>
  <c r="K424" i="25"/>
  <c r="K260" i="19" s="1"/>
  <c r="I150" i="25"/>
  <c r="I10" i="16" s="1"/>
  <c r="M487" i="25"/>
  <c r="N27" i="15" s="1"/>
  <c r="H171" i="25"/>
  <c r="H19" i="16" s="1"/>
  <c r="I140" i="25"/>
  <c r="I84" i="19" s="1"/>
  <c r="L354" i="25"/>
  <c r="L41" i="19" s="1"/>
  <c r="L420" i="25"/>
  <c r="L168" i="19" s="1"/>
  <c r="I73" i="25"/>
  <c r="I296" i="19" s="1"/>
  <c r="J487" i="25"/>
  <c r="J27" i="15" s="1"/>
  <c r="A167" i="19"/>
  <c r="K253" i="25"/>
  <c r="K239" i="19" s="1"/>
  <c r="K77" i="25"/>
  <c r="K300" i="19" s="1"/>
  <c r="I3" i="25"/>
  <c r="I10" i="18" s="1"/>
  <c r="H286" i="25"/>
  <c r="H350" i="19" s="1"/>
  <c r="K60" i="25"/>
  <c r="K10" i="19" s="1"/>
  <c r="J235" i="25"/>
  <c r="J226" i="19" s="1"/>
  <c r="I445" i="25"/>
  <c r="I176" i="19" s="1"/>
  <c r="H409" i="25"/>
  <c r="H374" i="19" s="1"/>
  <c r="H50" i="25"/>
  <c r="H32" i="18" s="1"/>
  <c r="M263" i="25"/>
  <c r="N103" i="19" s="1"/>
  <c r="H487" i="25"/>
  <c r="H27" i="15" s="1"/>
  <c r="H72" i="25"/>
  <c r="H295" i="19" s="1"/>
  <c r="J316" i="25"/>
  <c r="J30" i="19" s="1"/>
  <c r="H163" i="25"/>
  <c r="H340" i="19" s="1"/>
  <c r="M48" i="25"/>
  <c r="N30" i="18" s="1"/>
  <c r="A44" i="16"/>
  <c r="H447" i="25"/>
  <c r="H178" i="19" s="1"/>
  <c r="K188" i="25"/>
  <c r="K36" i="16" s="1"/>
  <c r="A356" i="19"/>
  <c r="I327" i="25"/>
  <c r="I196" i="19" s="1"/>
  <c r="H222" i="25"/>
  <c r="H21" i="19" s="1"/>
  <c r="H240" i="25"/>
  <c r="H231" i="19" s="1"/>
  <c r="M389" i="25"/>
  <c r="N160" i="19" s="1"/>
  <c r="I15" i="25"/>
  <c r="I12" i="17" s="1"/>
  <c r="M5" i="25"/>
  <c r="N12" i="18" s="1"/>
  <c r="M396" i="25"/>
  <c r="N361" i="19" s="1"/>
  <c r="K101" i="25"/>
  <c r="K320" i="19" s="1"/>
  <c r="L210" i="25"/>
  <c r="L216" i="19" s="1"/>
  <c r="A23" i="16"/>
  <c r="K187" i="25"/>
  <c r="K35" i="16" s="1"/>
  <c r="I160" i="25"/>
  <c r="I337" i="19" s="1"/>
  <c r="J103" i="25"/>
  <c r="J322" i="19" s="1"/>
  <c r="L234" i="25"/>
  <c r="L94" i="19" s="1"/>
  <c r="H13" i="25"/>
  <c r="H10" i="17" s="1"/>
  <c r="M73" i="25"/>
  <c r="N296" i="19" s="1"/>
  <c r="K397" i="25"/>
  <c r="K362" i="19" s="1"/>
  <c r="L238" i="25"/>
  <c r="L229" i="19" s="1"/>
  <c r="M242" i="25"/>
  <c r="N233" i="19" s="1"/>
  <c r="A23" i="7"/>
  <c r="L10" i="25"/>
  <c r="L17" i="18" s="1"/>
  <c r="M354" i="25"/>
  <c r="N41" i="19" s="1"/>
  <c r="L256" i="25"/>
  <c r="L242" i="19" s="1"/>
  <c r="J89" i="25"/>
  <c r="J58" i="19" s="1"/>
  <c r="I75" i="25"/>
  <c r="I298" i="19" s="1"/>
  <c r="J422" i="25"/>
  <c r="J170" i="19" s="1"/>
  <c r="M286" i="25"/>
  <c r="N350" i="19" s="1"/>
  <c r="M143" i="25"/>
  <c r="N17" i="19" s="1"/>
  <c r="K146" i="25"/>
  <c r="K87" i="19" s="1"/>
  <c r="K460" i="25"/>
  <c r="K191" i="19" s="1"/>
  <c r="I237" i="25"/>
  <c r="I228" i="19" s="1"/>
  <c r="J374" i="25"/>
  <c r="J24" i="7" s="1"/>
  <c r="L370" i="25"/>
  <c r="L147" i="19" s="1"/>
  <c r="M67" i="25"/>
  <c r="N290" i="19" s="1"/>
  <c r="L115" i="25"/>
  <c r="L66" i="19" s="1"/>
  <c r="K112" i="25"/>
  <c r="K323" i="25"/>
  <c r="K17" i="7" s="1"/>
  <c r="K89" i="25"/>
  <c r="K58" i="19" s="1"/>
  <c r="A19" i="18"/>
  <c r="M113" i="25"/>
  <c r="L467" i="25"/>
  <c r="L284" i="19" s="1"/>
  <c r="A358" i="19"/>
  <c r="K345" i="25"/>
  <c r="K354" i="19" s="1"/>
  <c r="K3" i="25"/>
  <c r="K10" i="18" s="1"/>
  <c r="J285" i="25"/>
  <c r="J349" i="19" s="1"/>
  <c r="L83" i="25"/>
  <c r="L52" i="19" s="1"/>
  <c r="I311" i="25"/>
  <c r="I10" i="14" s="1"/>
  <c r="J292" i="25"/>
  <c r="J115" i="19" s="1"/>
  <c r="A34" i="16"/>
  <c r="J169" i="25"/>
  <c r="J17" i="16" s="1"/>
  <c r="A13" i="14"/>
  <c r="M176" i="25"/>
  <c r="N24" i="16" s="1"/>
  <c r="L43" i="25"/>
  <c r="L25" i="18" s="1"/>
  <c r="A40" i="16"/>
  <c r="L433" i="25"/>
  <c r="L58" i="16" s="1"/>
  <c r="L137" i="25"/>
  <c r="L206" i="19" s="1"/>
  <c r="A75" i="19"/>
  <c r="L141" i="25"/>
  <c r="L85" i="19" s="1"/>
  <c r="M18" i="25"/>
  <c r="N15" i="17" s="1"/>
  <c r="A365" i="19"/>
  <c r="M163" i="25"/>
  <c r="N340" i="19" s="1"/>
  <c r="L473" i="25"/>
  <c r="L305" i="19" s="1"/>
  <c r="L286" i="25"/>
  <c r="L350" i="19" s="1"/>
  <c r="M299" i="25"/>
  <c r="N122" i="19" s="1"/>
  <c r="L166" i="25"/>
  <c r="L343" i="19" s="1"/>
  <c r="M107" i="25"/>
  <c r="N326" i="19" s="1"/>
  <c r="H107" i="25"/>
  <c r="H326" i="19" s="1"/>
  <c r="K180" i="25"/>
  <c r="K28" i="16" s="1"/>
  <c r="A41" i="16"/>
  <c r="I467" i="25"/>
  <c r="I284" i="19" s="1"/>
  <c r="M111" i="25"/>
  <c r="N330" i="19" s="1"/>
  <c r="I414" i="25"/>
  <c r="I379" i="19" s="1"/>
  <c r="J24" i="25"/>
  <c r="J272" i="19" s="1"/>
  <c r="K176" i="25"/>
  <c r="K24" i="16" s="1"/>
  <c r="L161" i="25"/>
  <c r="L338" i="19" s="1"/>
  <c r="L391" i="25"/>
  <c r="L162" i="19" s="1"/>
  <c r="M265" i="25"/>
  <c r="N105" i="19" s="1"/>
  <c r="M478" i="25"/>
  <c r="N43" i="19" s="1"/>
  <c r="L394" i="25"/>
  <c r="L359" i="19" s="1"/>
  <c r="K434" i="25"/>
  <c r="K59" i="16" s="1"/>
  <c r="M8" i="25"/>
  <c r="N15" i="18" s="1"/>
  <c r="A147" i="19"/>
  <c r="M238" i="25"/>
  <c r="N229" i="19" s="1"/>
  <c r="J217" i="25"/>
  <c r="J223" i="19" s="1"/>
  <c r="J314" i="25"/>
  <c r="J13" i="14" s="1"/>
  <c r="L372" i="25"/>
  <c r="L22" i="7" s="1"/>
  <c r="H80" i="25"/>
  <c r="H49" i="19" s="1"/>
  <c r="M270" i="25"/>
  <c r="N110" i="19" s="1"/>
  <c r="M199" i="25"/>
  <c r="N43" i="16" s="1"/>
  <c r="I26" i="25"/>
  <c r="I274" i="19" s="1"/>
  <c r="L451" i="25"/>
  <c r="L182" i="19" s="1"/>
  <c r="J307" i="25"/>
  <c r="J250" i="19" s="1"/>
  <c r="I116" i="25"/>
  <c r="I67" i="19" s="1"/>
  <c r="M54" i="25"/>
  <c r="N36" i="18" s="1"/>
  <c r="K183" i="25"/>
  <c r="K31" i="16" s="1"/>
  <c r="L76" i="25"/>
  <c r="L299" i="19" s="1"/>
  <c r="I230" i="25"/>
  <c r="I29" i="19" s="1"/>
  <c r="K350" i="25"/>
  <c r="K135" i="19" s="1"/>
  <c r="M46" i="25"/>
  <c r="N28" i="18" s="1"/>
  <c r="J284" i="25"/>
  <c r="J282" i="19" s="1"/>
  <c r="L37" i="25"/>
  <c r="L279" i="19" s="1"/>
  <c r="H115" i="25"/>
  <c r="H66" i="19" s="1"/>
  <c r="H44" i="25"/>
  <c r="H26" i="18" s="1"/>
  <c r="J253" i="25"/>
  <c r="J239" i="19" s="1"/>
  <c r="H380" i="25"/>
  <c r="H173" i="25"/>
  <c r="H21" i="16" s="1"/>
  <c r="J294" i="25"/>
  <c r="J117" i="19" s="1"/>
  <c r="M112" i="25"/>
  <c r="L183" i="25"/>
  <c r="L31" i="16" s="1"/>
  <c r="H91" i="25"/>
  <c r="H60" i="19" s="1"/>
  <c r="A60" i="16"/>
  <c r="L373" i="25"/>
  <c r="L23" i="7" s="1"/>
  <c r="A48" i="16"/>
  <c r="J241" i="25"/>
  <c r="J232" i="19" s="1"/>
  <c r="I316" i="25"/>
  <c r="I30" i="19" s="1"/>
  <c r="H307" i="25"/>
  <c r="H250" i="19" s="1"/>
  <c r="J406" i="25"/>
  <c r="J371" i="19" s="1"/>
  <c r="I121" i="25"/>
  <c r="I202" i="19" s="1"/>
  <c r="J250" i="25"/>
  <c r="J237" i="19" s="1"/>
  <c r="I259" i="25"/>
  <c r="I99" i="19" s="1"/>
  <c r="J119" i="25"/>
  <c r="J70" i="19" s="1"/>
  <c r="L145" i="25"/>
  <c r="L86" i="19" s="1"/>
  <c r="A29" i="19"/>
  <c r="J260" i="25"/>
  <c r="J100" i="19" s="1"/>
  <c r="K285" i="25"/>
  <c r="K349" i="19" s="1"/>
  <c r="I158" i="25"/>
  <c r="I335" i="19" s="1"/>
  <c r="M241" i="25"/>
  <c r="N232" i="19" s="1"/>
  <c r="K171" i="25"/>
  <c r="K19" i="16" s="1"/>
  <c r="K245" i="25"/>
  <c r="K96" i="19" s="1"/>
  <c r="M114" i="25"/>
  <c r="N31" i="7" s="1"/>
  <c r="M445" i="25"/>
  <c r="N176" i="19" s="1"/>
  <c r="I44" i="25"/>
  <c r="I26" i="18" s="1"/>
  <c r="A268" i="19"/>
  <c r="M473" i="25"/>
  <c r="N305" i="19" s="1"/>
  <c r="I429" i="25"/>
  <c r="I174" i="19" s="1"/>
  <c r="I194" i="25"/>
  <c r="I42" i="16" s="1"/>
  <c r="A39" i="19"/>
  <c r="J173" i="25"/>
  <c r="J21" i="16" s="1"/>
  <c r="L91" i="25"/>
  <c r="L60" i="19" s="1"/>
  <c r="I282" i="25"/>
  <c r="I280" i="19" s="1"/>
  <c r="K12" i="25"/>
  <c r="K19" i="18" s="1"/>
  <c r="A341" i="19"/>
  <c r="H374" i="25"/>
  <c r="H24" i="7" s="1"/>
  <c r="A362" i="19"/>
  <c r="L486" i="25"/>
  <c r="L26" i="15" s="1"/>
  <c r="A206" i="19"/>
  <c r="L144" i="25"/>
  <c r="L18" i="19" s="1"/>
  <c r="M87" i="25"/>
  <c r="N56" i="19" s="1"/>
  <c r="A234" i="19"/>
  <c r="H43" i="25"/>
  <c r="H25" i="18" s="1"/>
  <c r="L143" i="25"/>
  <c r="L17" i="19" s="1"/>
  <c r="I278" i="25"/>
  <c r="I15" i="15" s="1"/>
  <c r="K5" i="25"/>
  <c r="K12" i="18" s="1"/>
  <c r="J223" i="25"/>
  <c r="J22" i="19" s="1"/>
  <c r="J338" i="25"/>
  <c r="H325" i="25"/>
  <c r="H19" i="7" s="1"/>
  <c r="L408" i="25"/>
  <c r="L373" i="19" s="1"/>
  <c r="A339" i="19"/>
  <c r="L322" i="25"/>
  <c r="L16" i="7" s="1"/>
  <c r="L204" i="25"/>
  <c r="L210" i="19" s="1"/>
  <c r="L360" i="25"/>
  <c r="L256" i="19" s="1"/>
  <c r="J140" i="25"/>
  <c r="J84" i="19" s="1"/>
  <c r="L482" i="25"/>
  <c r="L22" i="15" s="1"/>
  <c r="L77" i="25"/>
  <c r="L300" i="19" s="1"/>
  <c r="I179" i="25"/>
  <c r="I27" i="16" s="1"/>
  <c r="A328" i="19"/>
  <c r="J360" i="25"/>
  <c r="J256" i="19" s="1"/>
  <c r="K192" i="25"/>
  <c r="K40" i="16" s="1"/>
  <c r="M174" i="25"/>
  <c r="N22" i="16" s="1"/>
  <c r="A57" i="19"/>
  <c r="A201" i="19"/>
  <c r="H339" i="25"/>
  <c r="H189" i="25"/>
  <c r="H37" i="16" s="1"/>
  <c r="L74" i="25"/>
  <c r="L297" i="19" s="1"/>
  <c r="L369" i="25"/>
  <c r="L146" i="19" s="1"/>
  <c r="I307" i="25"/>
  <c r="I250" i="19" s="1"/>
  <c r="L295" i="25"/>
  <c r="L118" i="19" s="1"/>
  <c r="L309" i="25"/>
  <c r="L125" i="19" s="1"/>
  <c r="A68" i="19"/>
  <c r="M401" i="25"/>
  <c r="N366" i="19" s="1"/>
  <c r="L72" i="25"/>
  <c r="L295" i="19" s="1"/>
  <c r="I450" i="25"/>
  <c r="I181" i="19" s="1"/>
  <c r="A19" i="19"/>
  <c r="K196" i="25"/>
  <c r="K346" i="19" s="1"/>
  <c r="I487" i="25"/>
  <c r="I27" i="15" s="1"/>
  <c r="L231" i="25"/>
  <c r="L91" i="19" s="1"/>
  <c r="M202" i="25"/>
  <c r="N208" i="19" s="1"/>
  <c r="K228" i="25"/>
  <c r="K27" i="19" s="1"/>
  <c r="A86" i="19"/>
  <c r="J214" i="25"/>
  <c r="J220" i="19" s="1"/>
  <c r="M91" i="25"/>
  <c r="N60" i="19" s="1"/>
  <c r="I448" i="25"/>
  <c r="I179" i="19" s="1"/>
  <c r="J109" i="25"/>
  <c r="J328" i="19" s="1"/>
  <c r="J153" i="25"/>
  <c r="J13" i="16" s="1"/>
  <c r="L310" i="25"/>
  <c r="L126" i="19" s="1"/>
  <c r="I477" i="25"/>
  <c r="I42" i="19" s="1"/>
  <c r="H185" i="25"/>
  <c r="H33" i="16" s="1"/>
  <c r="H278" i="25"/>
  <c r="H15" i="15" s="1"/>
  <c r="A12" i="16"/>
  <c r="L317" i="25"/>
  <c r="L31" i="19" s="1"/>
  <c r="J64" i="25"/>
  <c r="J14" i="19" s="1"/>
  <c r="L301" i="25"/>
  <c r="L124" i="19" s="1"/>
  <c r="H341" i="25"/>
  <c r="H367" i="25"/>
  <c r="H144" i="19" s="1"/>
  <c r="I416" i="25"/>
  <c r="I164" i="19" s="1"/>
  <c r="A211" i="19"/>
  <c r="A342" i="19"/>
  <c r="J414" i="25"/>
  <c r="J379" i="19" s="1"/>
  <c r="K255" i="25"/>
  <c r="K241" i="19" s="1"/>
  <c r="L427" i="25"/>
  <c r="L172" i="19" s="1"/>
  <c r="L436" i="25"/>
  <c r="L263" i="19" s="1"/>
  <c r="I395" i="25"/>
  <c r="I360" i="19" s="1"/>
  <c r="M470" i="25"/>
  <c r="N302" i="19" s="1"/>
  <c r="L355" i="25"/>
  <c r="L136" i="19" s="1"/>
  <c r="K135" i="25"/>
  <c r="K204" i="19" s="1"/>
  <c r="M93" i="25"/>
  <c r="N62" i="19" s="1"/>
  <c r="I276" i="25"/>
  <c r="I13" i="15" s="1"/>
  <c r="H71" i="25"/>
  <c r="H294" i="19" s="1"/>
  <c r="H162" i="25"/>
  <c r="H339" i="19" s="1"/>
  <c r="M148" i="25"/>
  <c r="N89" i="19" s="1"/>
  <c r="H295" i="25"/>
  <c r="H118" i="19" s="1"/>
  <c r="H237" i="25"/>
  <c r="H228" i="19" s="1"/>
  <c r="A88" i="19"/>
  <c r="H3" i="25"/>
  <c r="H10" i="18" s="1"/>
  <c r="M391" i="25"/>
  <c r="N162" i="19" s="1"/>
  <c r="L223" i="25"/>
  <c r="L22" i="19" s="1"/>
  <c r="K286" i="25"/>
  <c r="K350" i="19" s="1"/>
  <c r="M156" i="25"/>
  <c r="N333" i="19" s="1"/>
  <c r="M314" i="25"/>
  <c r="N13" i="14" s="1"/>
  <c r="A119" i="19"/>
  <c r="M307" i="25"/>
  <c r="N250" i="19" s="1"/>
  <c r="I198" i="25"/>
  <c r="I348" i="19" s="1"/>
  <c r="J226" i="25"/>
  <c r="J25" i="19" s="1"/>
  <c r="H279" i="25"/>
  <c r="H16" i="15" s="1"/>
  <c r="J352" i="25"/>
  <c r="J39" i="19" s="1"/>
  <c r="A10" i="18"/>
  <c r="J345" i="25"/>
  <c r="J354" i="19" s="1"/>
  <c r="I406" i="25"/>
  <c r="I371" i="19" s="1"/>
  <c r="A94" i="19"/>
  <c r="M446" i="25"/>
  <c r="N177" i="19" s="1"/>
  <c r="K206" i="25"/>
  <c r="K212" i="19" s="1"/>
  <c r="K359" i="25"/>
  <c r="K255" i="19" s="1"/>
  <c r="H29" i="25"/>
  <c r="H308" i="19" s="1"/>
  <c r="L282" i="25"/>
  <c r="L280" i="19" s="1"/>
  <c r="J40" i="25"/>
  <c r="J22" i="18" s="1"/>
  <c r="J365" i="25"/>
  <c r="J142" i="19" s="1"/>
  <c r="J231" i="25"/>
  <c r="J91" i="19" s="1"/>
  <c r="M298" i="25"/>
  <c r="N121" i="19" s="1"/>
  <c r="J53" i="25"/>
  <c r="J35" i="18" s="1"/>
  <c r="J156" i="25"/>
  <c r="J333" i="19" s="1"/>
  <c r="M436" i="25"/>
  <c r="N263" i="19" s="1"/>
  <c r="J484" i="25"/>
  <c r="J24" i="15" s="1"/>
  <c r="K455" i="25"/>
  <c r="K186" i="19" s="1"/>
  <c r="A44" i="19"/>
  <c r="H251" i="25"/>
  <c r="H238" i="19" s="1"/>
  <c r="A303" i="19"/>
  <c r="I92" i="25"/>
  <c r="I61" i="19" s="1"/>
  <c r="A326" i="19"/>
  <c r="H314" i="25"/>
  <c r="H13" i="14" s="1"/>
  <c r="A17" i="18"/>
  <c r="M165" i="25"/>
  <c r="N342" i="19" s="1"/>
  <c r="I437" i="25"/>
  <c r="I264" i="19" s="1"/>
  <c r="H297" i="25"/>
  <c r="H120" i="19" s="1"/>
  <c r="I303" i="25"/>
  <c r="I246" i="19" s="1"/>
  <c r="J112" i="25"/>
  <c r="K62" i="25"/>
  <c r="K12" i="19" s="1"/>
  <c r="L67" i="25"/>
  <c r="L290" i="19" s="1"/>
  <c r="H192" i="25"/>
  <c r="H40" i="16" s="1"/>
  <c r="A155" i="19"/>
  <c r="J257" i="25"/>
  <c r="J243" i="19" s="1"/>
  <c r="L423" i="25"/>
  <c r="L259" i="19" s="1"/>
  <c r="M177" i="25"/>
  <c r="N25" i="16" s="1"/>
  <c r="H354" i="25"/>
  <c r="H41" i="19" s="1"/>
  <c r="J118" i="25"/>
  <c r="J69" i="19" s="1"/>
  <c r="L270" i="25"/>
  <c r="L110" i="19" s="1"/>
  <c r="H141" i="25"/>
  <c r="H85" i="19" s="1"/>
  <c r="M323" i="25"/>
  <c r="N17" i="7" s="1"/>
  <c r="H238" i="25"/>
  <c r="H229" i="19" s="1"/>
  <c r="H484" i="25"/>
  <c r="H24" i="15" s="1"/>
  <c r="K148" i="25"/>
  <c r="K89" i="19" s="1"/>
  <c r="H416" i="25"/>
  <c r="H164" i="19" s="1"/>
  <c r="I302" i="25"/>
  <c r="I245" i="19" s="1"/>
  <c r="J138" i="25"/>
  <c r="J207" i="19" s="1"/>
  <c r="A276" i="19"/>
  <c r="I436" i="25"/>
  <c r="I263" i="19" s="1"/>
  <c r="K309" i="25"/>
  <c r="K125" i="19" s="1"/>
  <c r="L213" i="25"/>
  <c r="L219" i="19" s="1"/>
  <c r="A82" i="19"/>
  <c r="J181" i="25"/>
  <c r="J29" i="16" s="1"/>
  <c r="M486" i="25"/>
  <c r="N26" i="15" s="1"/>
  <c r="A38" i="18"/>
  <c r="J204" i="25"/>
  <c r="J210" i="19" s="1"/>
  <c r="M269" i="25"/>
  <c r="N109" i="19" s="1"/>
  <c r="A46" i="16"/>
  <c r="L36" i="25"/>
  <c r="L278" i="19" s="1"/>
  <c r="K389" i="25"/>
  <c r="K160" i="19" s="1"/>
  <c r="J282" i="25"/>
  <c r="J280" i="19" s="1"/>
  <c r="A280" i="19"/>
  <c r="I47" i="25"/>
  <c r="I29" i="18" s="1"/>
  <c r="H220" i="25"/>
  <c r="H19" i="19" s="1"/>
  <c r="K155" i="25"/>
  <c r="K15" i="16" s="1"/>
  <c r="I339" i="25"/>
  <c r="H248" i="25"/>
  <c r="H235" i="19" s="1"/>
  <c r="H149" i="25"/>
  <c r="H90" i="19" s="1"/>
  <c r="L464" i="25"/>
  <c r="L61" i="16" s="1"/>
  <c r="K394" i="25"/>
  <c r="K359" i="19" s="1"/>
  <c r="M262" i="25"/>
  <c r="N102" i="19" s="1"/>
  <c r="A173" i="19"/>
  <c r="J36" i="25"/>
  <c r="J278" i="19" s="1"/>
  <c r="I196" i="25"/>
  <c r="I346" i="19" s="1"/>
  <c r="K52" i="25"/>
  <c r="K34" i="18" s="1"/>
  <c r="K266" i="25"/>
  <c r="K106" i="19" s="1"/>
  <c r="J324" i="25"/>
  <c r="J18" i="7" s="1"/>
  <c r="K244" i="25"/>
  <c r="K95" i="19" s="1"/>
  <c r="M340" i="25"/>
  <c r="J117" i="25"/>
  <c r="J68" i="19" s="1"/>
  <c r="A244" i="19"/>
  <c r="J255" i="25"/>
  <c r="J241" i="19" s="1"/>
  <c r="I232" i="25"/>
  <c r="I92" i="19" s="1"/>
  <c r="J190" i="25"/>
  <c r="J38" i="16" s="1"/>
  <c r="A344" i="19"/>
  <c r="J405" i="25"/>
  <c r="J370" i="19" s="1"/>
  <c r="A36" i="16"/>
  <c r="J9" i="25"/>
  <c r="J16" i="18" s="1"/>
  <c r="L191" i="25"/>
  <c r="L39" i="16" s="1"/>
  <c r="K190" i="25"/>
  <c r="K38" i="16" s="1"/>
  <c r="K59" i="25"/>
  <c r="K41" i="18" s="1"/>
  <c r="M49" i="25"/>
  <c r="N31" i="18" s="1"/>
  <c r="A233" i="19"/>
  <c r="H381" i="25"/>
  <c r="M450" i="25"/>
  <c r="N181" i="19" s="1"/>
  <c r="L316" i="25"/>
  <c r="L30" i="19" s="1"/>
  <c r="M341" i="25"/>
  <c r="J162" i="25"/>
  <c r="J339" i="19" s="1"/>
  <c r="H305" i="25"/>
  <c r="H248" i="19" s="1"/>
  <c r="H431" i="25"/>
  <c r="H56" i="16" s="1"/>
  <c r="K329" i="25"/>
  <c r="K198" i="19" s="1"/>
  <c r="K37" i="25"/>
  <c r="K279" i="19" s="1"/>
  <c r="H146" i="25"/>
  <c r="H87" i="19" s="1"/>
  <c r="M175" i="25"/>
  <c r="N23" i="16" s="1"/>
  <c r="I155" i="25"/>
  <c r="I15" i="16" s="1"/>
  <c r="I39" i="25"/>
  <c r="I21" i="18" s="1"/>
  <c r="A320" i="19"/>
  <c r="H258" i="25"/>
  <c r="H244" i="19" s="1"/>
  <c r="A102" i="19"/>
  <c r="A243" i="19"/>
  <c r="A45" i="19"/>
  <c r="I82" i="25"/>
  <c r="I51" i="19" s="1"/>
  <c r="K121" i="25"/>
  <c r="K202" i="19" s="1"/>
  <c r="L344" i="25"/>
  <c r="L37" i="19" s="1"/>
  <c r="L318" i="25"/>
  <c r="L32" i="19" s="1"/>
  <c r="L168" i="25"/>
  <c r="L16" i="16" s="1"/>
  <c r="M368" i="25"/>
  <c r="N145" i="19" s="1"/>
  <c r="K464" i="25"/>
  <c r="K61" i="16" s="1"/>
  <c r="K380" i="25"/>
  <c r="K243" i="25"/>
  <c r="K234" i="19" s="1"/>
  <c r="J395" i="25"/>
  <c r="J360" i="19" s="1"/>
  <c r="H61" i="25"/>
  <c r="H11" i="19" s="1"/>
  <c r="M184" i="25"/>
  <c r="N32" i="16" s="1"/>
  <c r="K124" i="25"/>
  <c r="K72" i="19" s="1"/>
  <c r="H311" i="25"/>
  <c r="H10" i="14" s="1"/>
  <c r="J388" i="25"/>
  <c r="J159" i="19" s="1"/>
  <c r="K103" i="25"/>
  <c r="K322" i="19" s="1"/>
  <c r="I193" i="25"/>
  <c r="I41" i="16" s="1"/>
  <c r="H263" i="25"/>
  <c r="H103" i="19" s="1"/>
  <c r="K242" i="25"/>
  <c r="K233" i="19" s="1"/>
  <c r="J168" i="25"/>
  <c r="J16" i="16" s="1"/>
  <c r="M225" i="25"/>
  <c r="N24" i="19" s="1"/>
  <c r="L202" i="25"/>
  <c r="L208" i="19" s="1"/>
  <c r="L490" i="25"/>
  <c r="L30" i="15" s="1"/>
  <c r="L331" i="25"/>
  <c r="L10" i="7" s="1"/>
  <c r="A58" i="16"/>
  <c r="J52" i="25"/>
  <c r="J34" i="18" s="1"/>
  <c r="K45" i="25"/>
  <c r="K27" i="18" s="1"/>
  <c r="I253" i="25"/>
  <c r="I239" i="19" s="1"/>
  <c r="A246" i="19"/>
  <c r="H293" i="25"/>
  <c r="H116" i="19" s="1"/>
  <c r="I81" i="25"/>
  <c r="I50" i="19" s="1"/>
  <c r="M125" i="25"/>
  <c r="N73" i="19" s="1"/>
  <c r="M459" i="25"/>
  <c r="N190" i="19" s="1"/>
  <c r="M469" i="25"/>
  <c r="N286" i="19" s="1"/>
  <c r="H196" i="25"/>
  <c r="H346" i="19" s="1"/>
  <c r="K254" i="25"/>
  <c r="K240" i="19" s="1"/>
  <c r="L100" i="25"/>
  <c r="L319" i="19" s="1"/>
  <c r="J233" i="25"/>
  <c r="J93" i="19" s="1"/>
  <c r="L225" i="25"/>
  <c r="L24" i="19" s="1"/>
  <c r="K28" i="25"/>
  <c r="K276" i="19" s="1"/>
  <c r="M456" i="25"/>
  <c r="N187" i="19" s="1"/>
  <c r="K482" i="25"/>
  <c r="K22" i="15" s="1"/>
  <c r="L470" i="25"/>
  <c r="L302" i="19" s="1"/>
  <c r="H114" i="25"/>
  <c r="H31" i="7" s="1"/>
  <c r="I100" i="25"/>
  <c r="I319" i="19" s="1"/>
  <c r="A31" i="16"/>
  <c r="M414" i="25"/>
  <c r="N379" i="19" s="1"/>
  <c r="M285" i="25"/>
  <c r="N349" i="19" s="1"/>
  <c r="M437" i="25"/>
  <c r="N264" i="19" s="1"/>
  <c r="I334" i="25"/>
  <c r="I253" i="19" s="1"/>
  <c r="L245" i="25"/>
  <c r="L96" i="19" s="1"/>
  <c r="M312" i="25"/>
  <c r="N11" i="14" s="1"/>
  <c r="K318" i="25"/>
  <c r="K32" i="19" s="1"/>
  <c r="M160" i="25"/>
  <c r="N337" i="19" s="1"/>
  <c r="L30" i="25"/>
  <c r="L309" i="19" s="1"/>
  <c r="J191" i="25"/>
  <c r="J39" i="16" s="1"/>
  <c r="L349" i="25"/>
  <c r="L134" i="19" s="1"/>
  <c r="H399" i="25"/>
  <c r="H364" i="19" s="1"/>
  <c r="L232" i="25"/>
  <c r="L92" i="19" s="1"/>
  <c r="L19" i="25"/>
  <c r="L16" i="17" s="1"/>
  <c r="I117" i="25"/>
  <c r="I68" i="19" s="1"/>
  <c r="I404" i="25"/>
  <c r="I369" i="19" s="1"/>
  <c r="I197" i="25"/>
  <c r="I347" i="19" s="1"/>
  <c r="L362" i="25"/>
  <c r="L258" i="19" s="1"/>
  <c r="H463" i="25"/>
  <c r="H60" i="16" s="1"/>
  <c r="L241" i="25"/>
  <c r="L232" i="19" s="1"/>
  <c r="L401" i="25"/>
  <c r="L366" i="19" s="1"/>
  <c r="A290" i="19"/>
  <c r="H291" i="25"/>
  <c r="H114" i="19" s="1"/>
  <c r="I486" i="25"/>
  <c r="I26" i="15" s="1"/>
  <c r="L484" i="25"/>
  <c r="L24" i="15" s="1"/>
  <c r="K472" i="25"/>
  <c r="K304" i="19" s="1"/>
  <c r="K230" i="25"/>
  <c r="K29" i="19" s="1"/>
  <c r="K35" i="25"/>
  <c r="K277" i="19" s="1"/>
  <c r="I20" i="25"/>
  <c r="I17" i="17" s="1"/>
  <c r="M166" i="25"/>
  <c r="N343" i="19" s="1"/>
  <c r="K113" i="25"/>
  <c r="I62" i="25"/>
  <c r="I12" i="19" s="1"/>
  <c r="M353" i="25"/>
  <c r="N40" i="19" s="1"/>
  <c r="H404" i="25"/>
  <c r="H369" i="19" s="1"/>
  <c r="K109" i="25"/>
  <c r="K328" i="19" s="1"/>
  <c r="A10" i="14"/>
  <c r="A10" i="19"/>
  <c r="J286" i="25"/>
  <c r="J350" i="19" s="1"/>
  <c r="L219" i="25"/>
  <c r="L225" i="19" s="1"/>
  <c r="K95" i="25"/>
  <c r="K64" i="19" s="1"/>
  <c r="M344" i="25"/>
  <c r="N54" i="16" s="1"/>
  <c r="M230" i="25"/>
  <c r="N29" i="19" s="1"/>
  <c r="I459" i="25"/>
  <c r="I190" i="19" s="1"/>
  <c r="M266" i="25"/>
  <c r="N106" i="19" s="1"/>
  <c r="I51" i="25"/>
  <c r="I33" i="18" s="1"/>
  <c r="I389" i="25"/>
  <c r="I160" i="19" s="1"/>
  <c r="K319" i="25"/>
  <c r="K33" i="19" s="1"/>
  <c r="I433" i="25"/>
  <c r="I58" i="16" s="1"/>
  <c r="M449" i="25"/>
  <c r="N180" i="19" s="1"/>
  <c r="M159" i="25"/>
  <c r="N336" i="19" s="1"/>
  <c r="H147" i="25"/>
  <c r="H88" i="19" s="1"/>
  <c r="K395" i="25"/>
  <c r="K360" i="19" s="1"/>
  <c r="J33" i="25"/>
  <c r="J312" i="19" s="1"/>
  <c r="J203" i="25"/>
  <c r="J209" i="19" s="1"/>
  <c r="A266" i="19"/>
  <c r="H288" i="25"/>
  <c r="H352" i="19" s="1"/>
  <c r="J242" i="25"/>
  <c r="J233" i="19" s="1"/>
  <c r="I295" i="25"/>
  <c r="I118" i="19" s="1"/>
  <c r="A321" i="19"/>
  <c r="I76" i="25"/>
  <c r="I299" i="19" s="1"/>
  <c r="L237" i="25"/>
  <c r="L228" i="19" s="1"/>
  <c r="H133" i="25"/>
  <c r="H81" i="19" s="1"/>
  <c r="K203" i="25"/>
  <c r="K209" i="19" s="1"/>
  <c r="L281" i="25"/>
  <c r="L18" i="15" s="1"/>
  <c r="J438" i="25"/>
  <c r="J265" i="19" s="1"/>
  <c r="I286" i="25"/>
  <c r="I350" i="19" s="1"/>
  <c r="H247" i="25"/>
  <c r="H98" i="19" s="1"/>
  <c r="H92" i="25"/>
  <c r="H61" i="19" s="1"/>
  <c r="J220" i="25"/>
  <c r="J19" i="19" s="1"/>
  <c r="L101" i="25"/>
  <c r="L320" i="19" s="1"/>
  <c r="I348" i="25"/>
  <c r="I133" i="19" s="1"/>
  <c r="L444" i="25"/>
  <c r="L175" i="19" s="1"/>
  <c r="A111" i="19"/>
  <c r="I79" i="25"/>
  <c r="I48" i="19" s="1"/>
  <c r="I123" i="25"/>
  <c r="I71" i="19" s="1"/>
  <c r="M428" i="25"/>
  <c r="N173" i="19" s="1"/>
  <c r="J77" i="25"/>
  <c r="J300" i="19" s="1"/>
  <c r="I147" i="25"/>
  <c r="I88" i="19" s="1"/>
  <c r="H346" i="25"/>
  <c r="H355" i="19" s="1"/>
  <c r="I112" i="25"/>
  <c r="J150" i="25"/>
  <c r="J10" i="16" s="1"/>
  <c r="M3" i="25"/>
  <c r="N10" i="18" s="1"/>
  <c r="J428" i="25"/>
  <c r="J173" i="19" s="1"/>
  <c r="M102" i="25"/>
  <c r="N321" i="19" s="1"/>
  <c r="I131" i="25"/>
  <c r="I79" i="19" s="1"/>
  <c r="M224" i="25"/>
  <c r="N23" i="19" s="1"/>
  <c r="L483" i="25"/>
  <c r="L23" i="15" s="1"/>
  <c r="M331" i="25"/>
  <c r="N10" i="7" s="1"/>
  <c r="K363" i="25"/>
  <c r="K140" i="19" s="1"/>
  <c r="J43" i="25"/>
  <c r="J25" i="18" s="1"/>
  <c r="H159" i="25"/>
  <c r="H336" i="19" s="1"/>
  <c r="L437" i="25"/>
  <c r="L264" i="19" s="1"/>
  <c r="J171" i="25"/>
  <c r="J19" i="16" s="1"/>
  <c r="L240" i="25"/>
  <c r="L231" i="19" s="1"/>
  <c r="A370" i="19"/>
  <c r="H327" i="25"/>
  <c r="H196" i="19" s="1"/>
  <c r="H482" i="25"/>
  <c r="H22" i="15" s="1"/>
  <c r="J134" i="25"/>
  <c r="J82" i="19" s="1"/>
  <c r="L297" i="25"/>
  <c r="L120" i="19" s="1"/>
  <c r="I19" i="25"/>
  <c r="I16" i="17" s="1"/>
  <c r="H97" i="25"/>
  <c r="H316" i="19" s="1"/>
  <c r="H194" i="25"/>
  <c r="H42" i="16" s="1"/>
  <c r="L235" i="25"/>
  <c r="L226" i="19" s="1"/>
  <c r="M417" i="25"/>
  <c r="N165" i="19" s="1"/>
  <c r="J249" i="25"/>
  <c r="J236" i="19" s="1"/>
  <c r="L261" i="25"/>
  <c r="L101" i="19" s="1"/>
  <c r="I407" i="25"/>
  <c r="I372" i="19" s="1"/>
  <c r="A32" i="18"/>
  <c r="A96" i="19"/>
  <c r="A26" i="16"/>
  <c r="M126" i="25"/>
  <c r="N74" i="19" s="1"/>
  <c r="J111" i="25"/>
  <c r="J330" i="19" s="1"/>
  <c r="A65" i="19"/>
  <c r="K122" i="25"/>
  <c r="K203" i="19" s="1"/>
  <c r="L366" i="25"/>
  <c r="L143" i="19" s="1"/>
  <c r="H199" i="25"/>
  <c r="H43" i="16" s="1"/>
  <c r="A22" i="16"/>
  <c r="J372" i="25"/>
  <c r="J22" i="7" s="1"/>
  <c r="H177" i="25"/>
  <c r="H25" i="16" s="1"/>
  <c r="J208" i="25"/>
  <c r="J214" i="19" s="1"/>
  <c r="A95" i="19"/>
  <c r="L230" i="25"/>
  <c r="L29" i="19" s="1"/>
  <c r="A139" i="19"/>
  <c r="I153" i="25"/>
  <c r="I13" i="16" s="1"/>
  <c r="I313" i="25"/>
  <c r="I12" i="14" s="1"/>
  <c r="K315" i="25"/>
  <c r="K14" i="14" s="1"/>
  <c r="M52" i="25"/>
  <c r="N34" i="18" s="1"/>
  <c r="K58" i="25"/>
  <c r="K40" i="18" s="1"/>
  <c r="M305" i="25"/>
  <c r="N248" i="19" s="1"/>
  <c r="K281" i="25"/>
  <c r="K18" i="15" s="1"/>
  <c r="J434" i="25"/>
  <c r="J59" i="16" s="1"/>
  <c r="M382" i="25"/>
  <c r="N153" i="19" s="1"/>
  <c r="H488" i="25"/>
  <c r="H28" i="15" s="1"/>
  <c r="J224" i="25"/>
  <c r="J23" i="19" s="1"/>
  <c r="M155" i="25"/>
  <c r="N15" i="16" s="1"/>
  <c r="L313" i="25"/>
  <c r="L12" i="14" s="1"/>
  <c r="A53" i="19"/>
  <c r="L53" i="25"/>
  <c r="L35" i="18" s="1"/>
  <c r="J144" i="25"/>
  <c r="J18" i="19" s="1"/>
  <c r="M194" i="25"/>
  <c r="N42" i="16" s="1"/>
  <c r="J349" i="25"/>
  <c r="J134" i="19" s="1"/>
  <c r="L348" i="25"/>
  <c r="L133" i="19" s="1"/>
  <c r="M6" i="25"/>
  <c r="N13" i="18" s="1"/>
  <c r="M258" i="25"/>
  <c r="N244" i="19" s="1"/>
  <c r="L262" i="25"/>
  <c r="L102" i="19" s="1"/>
  <c r="M400" i="25"/>
  <c r="N365" i="19" s="1"/>
  <c r="K422" i="25"/>
  <c r="K170" i="19" s="1"/>
  <c r="L397" i="25"/>
  <c r="L362" i="19" s="1"/>
  <c r="K347" i="25"/>
  <c r="K356" i="19" s="1"/>
  <c r="I246" i="25"/>
  <c r="I97" i="19" s="1"/>
  <c r="L194" i="25"/>
  <c r="L42" i="16" s="1"/>
  <c r="L291" i="25"/>
  <c r="L114" i="19" s="1"/>
  <c r="I410" i="25"/>
  <c r="I375" i="19" s="1"/>
  <c r="J312" i="25"/>
  <c r="J11" i="14" s="1"/>
  <c r="L214" i="25"/>
  <c r="L220" i="19" s="1"/>
  <c r="J62" i="25"/>
  <c r="J12" i="19" s="1"/>
  <c r="A144" i="19"/>
  <c r="K237" i="25"/>
  <c r="K228" i="19" s="1"/>
  <c r="H343" i="25"/>
  <c r="J82" i="25"/>
  <c r="J51" i="19" s="1"/>
  <c r="L112" i="25"/>
  <c r="K82" i="25"/>
  <c r="K51" i="19" s="1"/>
  <c r="A67" i="19"/>
  <c r="K163" i="25"/>
  <c r="K340" i="19" s="1"/>
  <c r="K402" i="25"/>
  <c r="K367" i="19" s="1"/>
  <c r="J391" i="25"/>
  <c r="J162" i="19" s="1"/>
  <c r="L148" i="25"/>
  <c r="L89" i="19" s="1"/>
  <c r="I164" i="25"/>
  <c r="I341" i="19" s="1"/>
  <c r="K38" i="25"/>
  <c r="K20" i="18" s="1"/>
  <c r="A238" i="19"/>
  <c r="L392" i="25"/>
  <c r="L357" i="19" s="1"/>
  <c r="M182" i="25"/>
  <c r="N30" i="16" s="1"/>
  <c r="L308" i="25"/>
  <c r="L251" i="19" s="1"/>
  <c r="A180" i="19"/>
  <c r="H303" i="25"/>
  <c r="H246" i="19" s="1"/>
  <c r="J358" i="25"/>
  <c r="J139" i="19" s="1"/>
  <c r="J159" i="25"/>
  <c r="J336" i="19" s="1"/>
  <c r="L87" i="25"/>
  <c r="L56" i="19" s="1"/>
  <c r="H127" i="25"/>
  <c r="H75" i="19" s="1"/>
  <c r="H55" i="25"/>
  <c r="H37" i="18" s="1"/>
  <c r="A9" i="7"/>
  <c r="J108" i="25"/>
  <c r="J327" i="19" s="1"/>
  <c r="L411" i="25"/>
  <c r="L376" i="19" s="1"/>
  <c r="A10" i="16"/>
  <c r="H229" i="25"/>
  <c r="H28" i="19" s="1"/>
  <c r="K382" i="25"/>
  <c r="K153" i="19" s="1"/>
  <c r="L127" i="25"/>
  <c r="L75" i="19" s="1"/>
  <c r="H377" i="25"/>
  <c r="K133" i="25"/>
  <c r="K81" i="19" s="1"/>
  <c r="M161" i="25"/>
  <c r="N338" i="19" s="1"/>
  <c r="L339" i="25"/>
  <c r="A99" i="19"/>
  <c r="J232" i="25"/>
  <c r="J92" i="19" s="1"/>
  <c r="J410" i="25"/>
  <c r="J375" i="19" s="1"/>
  <c r="I465" i="25"/>
  <c r="I62" i="16" s="1"/>
  <c r="I261" i="25"/>
  <c r="I101" i="19" s="1"/>
  <c r="M90" i="25"/>
  <c r="N59" i="19" s="1"/>
  <c r="A369" i="19"/>
  <c r="J234" i="25"/>
  <c r="J94" i="19" s="1"/>
  <c r="L274" i="25"/>
  <c r="L11" i="15" s="1"/>
  <c r="I300" i="25"/>
  <c r="I123" i="19" s="1"/>
  <c r="M17" i="25"/>
  <c r="N14" i="17" s="1"/>
  <c r="H35" i="25"/>
  <c r="H277" i="19" s="1"/>
  <c r="H180" i="25"/>
  <c r="H28" i="16" s="1"/>
  <c r="L7" i="25"/>
  <c r="L14" i="18" s="1"/>
  <c r="L175" i="25"/>
  <c r="L23" i="16" s="1"/>
  <c r="I271" i="25"/>
  <c r="I111" i="19" s="1"/>
  <c r="H232" i="25"/>
  <c r="H92" i="19" s="1"/>
  <c r="A282" i="19"/>
  <c r="I398" i="25"/>
  <c r="I363" i="19" s="1"/>
  <c r="H266" i="25"/>
  <c r="H106" i="19" s="1"/>
  <c r="I446" i="25"/>
  <c r="I177" i="19" s="1"/>
  <c r="I385" i="25"/>
  <c r="I156" i="19" s="1"/>
  <c r="A329" i="19"/>
  <c r="J123" i="25"/>
  <c r="J71" i="19" s="1"/>
  <c r="H479" i="25"/>
  <c r="H44" i="19" s="1"/>
  <c r="A10" i="17"/>
  <c r="A40" i="18"/>
  <c r="J473" i="25"/>
  <c r="J305" i="19" s="1"/>
  <c r="H322" i="25"/>
  <c r="H16" i="7" s="1"/>
  <c r="M302" i="25"/>
  <c r="N245" i="19" s="1"/>
  <c r="H435" i="25"/>
  <c r="H262" i="19" s="1"/>
  <c r="L384" i="25"/>
  <c r="L155" i="19" s="1"/>
  <c r="M132" i="25"/>
  <c r="N80" i="19" s="1"/>
  <c r="L329" i="25"/>
  <c r="L198" i="19" s="1"/>
  <c r="L117" i="25"/>
  <c r="L68" i="19" s="1"/>
  <c r="A14" i="17"/>
  <c r="H165" i="25"/>
  <c r="H342" i="19" s="1"/>
  <c r="L458" i="25"/>
  <c r="L189" i="19" s="1"/>
  <c r="J289" i="25"/>
  <c r="J353" i="19" s="1"/>
  <c r="A179" i="19"/>
  <c r="A213" i="19"/>
  <c r="L78" i="25"/>
  <c r="L301" i="19" s="1"/>
  <c r="M72" i="25"/>
  <c r="N295" i="19" s="1"/>
  <c r="L358" i="25"/>
  <c r="L139" i="19" s="1"/>
  <c r="L149" i="25"/>
  <c r="L90" i="19" s="1"/>
  <c r="I470" i="25"/>
  <c r="I302" i="19" s="1"/>
  <c r="K477" i="25"/>
  <c r="K42" i="19" s="1"/>
  <c r="J475" i="25"/>
  <c r="J267" i="19" s="1"/>
  <c r="M43" i="25"/>
  <c r="N25" i="18" s="1"/>
  <c r="A54" i="19"/>
  <c r="A248" i="19"/>
  <c r="A121" i="19"/>
  <c r="H319" i="25"/>
  <c r="H33" i="19" s="1"/>
  <c r="L469" i="25"/>
  <c r="L286" i="19" s="1"/>
  <c r="M404" i="25"/>
  <c r="N369" i="19" s="1"/>
  <c r="H139" i="25"/>
  <c r="H83" i="19" s="1"/>
  <c r="L165" i="25"/>
  <c r="L342" i="19" s="1"/>
  <c r="K191" i="25"/>
  <c r="K39" i="16" s="1"/>
  <c r="I469" i="25"/>
  <c r="I286" i="19" s="1"/>
  <c r="A192" i="19"/>
  <c r="A347" i="19"/>
  <c r="I235" i="25"/>
  <c r="I226" i="19" s="1"/>
  <c r="J99" i="25"/>
  <c r="J318" i="19" s="1"/>
  <c r="A210" i="19"/>
  <c r="H459" i="25"/>
  <c r="H190" i="19" s="1"/>
  <c r="H85" i="25"/>
  <c r="H54" i="19" s="1"/>
  <c r="K457" i="25"/>
  <c r="K188" i="19" s="1"/>
  <c r="L64" i="25"/>
  <c r="L14" i="19" s="1"/>
  <c r="I107" i="25"/>
  <c r="I326" i="19" s="1"/>
  <c r="I229" i="25"/>
  <c r="I28" i="19" s="1"/>
  <c r="A205" i="19"/>
  <c r="L356" i="25"/>
  <c r="L137" i="19" s="1"/>
  <c r="I57" i="25"/>
  <c r="I39" i="18" s="1"/>
  <c r="K99" i="25"/>
  <c r="K318" i="19" s="1"/>
  <c r="J120" i="25"/>
  <c r="J201" i="19" s="1"/>
  <c r="H260" i="25"/>
  <c r="H100" i="19" s="1"/>
  <c r="J377" i="25"/>
  <c r="I262" i="25"/>
  <c r="I102" i="19" s="1"/>
  <c r="I438" i="25"/>
  <c r="I265" i="19" s="1"/>
  <c r="I475" i="25"/>
  <c r="I267" i="19" s="1"/>
  <c r="H267" i="25"/>
  <c r="H107" i="19" s="1"/>
  <c r="K162" i="25"/>
  <c r="K339" i="19" s="1"/>
  <c r="J22" i="25"/>
  <c r="J18" i="17" s="1"/>
  <c r="A346" i="19"/>
  <c r="K474" i="25"/>
  <c r="K266" i="19" s="1"/>
  <c r="K137" i="25"/>
  <c r="K206" i="19" s="1"/>
  <c r="I488" i="25"/>
  <c r="I28" i="15" s="1"/>
  <c r="A182" i="19"/>
  <c r="K90" i="25"/>
  <c r="K59" i="19" s="1"/>
  <c r="K401" i="25"/>
  <c r="K366" i="19" s="1"/>
  <c r="J158" i="25"/>
  <c r="J335" i="19" s="1"/>
  <c r="J75" i="25"/>
  <c r="J298" i="19" s="1"/>
  <c r="H294" i="25"/>
  <c r="H117" i="19" s="1"/>
  <c r="K430" i="25"/>
  <c r="K55" i="16" s="1"/>
  <c r="K123" i="25"/>
  <c r="K71" i="19" s="1"/>
  <c r="L298" i="25"/>
  <c r="L121" i="19" s="1"/>
  <c r="K132" i="25"/>
  <c r="K80" i="19" s="1"/>
  <c r="I80" i="25"/>
  <c r="I49" i="19" s="1"/>
  <c r="H282" i="25"/>
  <c r="H280" i="19" s="1"/>
  <c r="L488" i="25"/>
  <c r="L28" i="15" s="1"/>
  <c r="M429" i="25"/>
  <c r="N174" i="19" s="1"/>
  <c r="H316" i="25"/>
  <c r="H30" i="19" s="1"/>
  <c r="L227" i="25"/>
  <c r="L26" i="19" s="1"/>
  <c r="H86" i="25"/>
  <c r="H55" i="19" s="1"/>
  <c r="M64" i="25"/>
  <c r="N14" i="19" s="1"/>
  <c r="L170" i="25"/>
  <c r="L18" i="16" s="1"/>
  <c r="H69" i="25"/>
  <c r="H292" i="19" s="1"/>
  <c r="L475" i="25"/>
  <c r="L267" i="19" s="1"/>
  <c r="K193" i="25"/>
  <c r="K41" i="16" s="1"/>
  <c r="M334" i="25"/>
  <c r="N253" i="19" s="1"/>
  <c r="L417" i="25"/>
  <c r="L165" i="19" s="1"/>
  <c r="M243" i="25"/>
  <c r="N234" i="19" s="1"/>
  <c r="I120" i="25"/>
  <c r="I201" i="19" s="1"/>
  <c r="M41" i="25"/>
  <c r="N23" i="18" s="1"/>
  <c r="A236" i="19"/>
  <c r="H235" i="25"/>
  <c r="H226" i="19" s="1"/>
  <c r="J376" i="25"/>
  <c r="J26" i="7" s="1"/>
  <c r="A54" i="16"/>
  <c r="A263" i="19"/>
  <c r="H28" i="25"/>
  <c r="H276" i="19" s="1"/>
  <c r="J318" i="25"/>
  <c r="J32" i="19" s="1"/>
  <c r="I187" i="25"/>
  <c r="I35" i="16" s="1"/>
  <c r="A203" i="19"/>
  <c r="A133" i="19"/>
  <c r="L477" i="25"/>
  <c r="L42" i="19" s="1"/>
  <c r="M430" i="25"/>
  <c r="N55" i="16" s="1"/>
  <c r="L302" i="25"/>
  <c r="L245" i="19" s="1"/>
  <c r="H476" i="25"/>
  <c r="H268" i="19" s="1"/>
  <c r="I247" i="25"/>
  <c r="I98" i="19" s="1"/>
  <c r="A39" i="16"/>
  <c r="M192" i="25"/>
  <c r="N40" i="16" s="1"/>
  <c r="M490" i="25"/>
  <c r="N30" i="15" s="1"/>
  <c r="J336" i="25"/>
  <c r="A89" i="19"/>
  <c r="H413" i="25"/>
  <c r="H378" i="19" s="1"/>
  <c r="I368" i="25"/>
  <c r="I145" i="19" s="1"/>
  <c r="I119" i="25"/>
  <c r="I70" i="19" s="1"/>
  <c r="K98" i="25"/>
  <c r="K317" i="19" s="1"/>
  <c r="A10" i="15"/>
  <c r="L283" i="25"/>
  <c r="L281" i="19" s="1"/>
  <c r="L424" i="25"/>
  <c r="L260" i="19" s="1"/>
  <c r="M410" i="25"/>
  <c r="N375" i="19" s="1"/>
  <c r="K41" i="25"/>
  <c r="K23" i="18" s="1"/>
  <c r="M458" i="25"/>
  <c r="N189" i="19" s="1"/>
  <c r="K368" i="25"/>
  <c r="K145" i="19" s="1"/>
  <c r="H11" i="25"/>
  <c r="H18" i="18" s="1"/>
  <c r="I257" i="25"/>
  <c r="I243" i="19" s="1"/>
  <c r="A247" i="19"/>
  <c r="K140" i="25"/>
  <c r="K84" i="19" s="1"/>
  <c r="L176" i="25"/>
  <c r="L24" i="16" s="1"/>
  <c r="L320" i="25"/>
  <c r="L34" i="19" s="1"/>
  <c r="A160" i="19"/>
  <c r="A16" i="15"/>
  <c r="J300" i="25"/>
  <c r="J123" i="19" s="1"/>
  <c r="M393" i="25"/>
  <c r="N358" i="19" s="1"/>
  <c r="L159" i="25"/>
  <c r="L336" i="19" s="1"/>
  <c r="A17" i="19"/>
  <c r="J350" i="25"/>
  <c r="J135" i="19" s="1"/>
  <c r="M330" i="25"/>
  <c r="N9" i="7" s="1"/>
  <c r="I387" i="25"/>
  <c r="I158" i="19" s="1"/>
  <c r="J385" i="25"/>
  <c r="J156" i="19" s="1"/>
  <c r="A90" i="19"/>
  <c r="H299" i="25"/>
  <c r="H122" i="19" s="1"/>
  <c r="A20" i="16"/>
  <c r="H24" i="25"/>
  <c r="H272" i="19" s="1"/>
  <c r="H336" i="25"/>
  <c r="I388" i="25"/>
  <c r="I159" i="19" s="1"/>
  <c r="L396" i="25"/>
  <c r="L361" i="19" s="1"/>
  <c r="L198" i="25"/>
  <c r="L348" i="19" s="1"/>
  <c r="I37" i="25"/>
  <c r="I279" i="19" s="1"/>
  <c r="M406" i="25"/>
  <c r="N371" i="19" s="1"/>
  <c r="J394" i="25"/>
  <c r="J359" i="19" s="1"/>
  <c r="A33" i="18"/>
  <c r="H143" i="25"/>
  <c r="H17" i="19" s="1"/>
  <c r="K282" i="25"/>
  <c r="K280" i="19" s="1"/>
  <c r="J427" i="25"/>
  <c r="J172" i="19" s="1"/>
  <c r="J335" i="25"/>
  <c r="J254" i="19" s="1"/>
  <c r="A62" i="16"/>
  <c r="K269" i="25"/>
  <c r="K109" i="19" s="1"/>
  <c r="J308" i="25"/>
  <c r="J251" i="19" s="1"/>
  <c r="J301" i="25"/>
  <c r="J124" i="19" s="1"/>
  <c r="M116" i="25"/>
  <c r="N67" i="19" s="1"/>
  <c r="M460" i="25"/>
  <c r="N191" i="19" s="1"/>
  <c r="A112" i="19"/>
  <c r="I201" i="25"/>
  <c r="I45" i="16" s="1"/>
  <c r="I424" i="25"/>
  <c r="I260" i="19" s="1"/>
  <c r="I226" i="25"/>
  <c r="I25" i="19" s="1"/>
  <c r="I355" i="25"/>
  <c r="I136" i="19" s="1"/>
  <c r="A322" i="19"/>
  <c r="J280" i="25"/>
  <c r="J17" i="15" s="1"/>
  <c r="L233" i="25"/>
  <c r="L93" i="19" s="1"/>
  <c r="K342" i="25"/>
  <c r="K52" i="16" s="1"/>
  <c r="M360" i="25"/>
  <c r="N256" i="19" s="1"/>
  <c r="A136" i="19"/>
  <c r="M196" i="25"/>
  <c r="N346" i="19" s="1"/>
  <c r="K161" i="25"/>
  <c r="K338" i="19" s="1"/>
  <c r="K136" i="25"/>
  <c r="K205" i="19" s="1"/>
  <c r="I102" i="25"/>
  <c r="I321" i="19" s="1"/>
  <c r="H389" i="25"/>
  <c r="H160" i="19" s="1"/>
  <c r="L445" i="25"/>
  <c r="L176" i="19" s="1"/>
  <c r="M229" i="25"/>
  <c r="N28" i="19" s="1"/>
  <c r="A12" i="17"/>
  <c r="M117" i="25"/>
  <c r="N68" i="19" s="1"/>
  <c r="I161" i="25"/>
  <c r="I338" i="19" s="1"/>
  <c r="I377" i="25"/>
  <c r="A114" i="19"/>
  <c r="A292" i="19"/>
  <c r="L40" i="25"/>
  <c r="L22" i="18" s="1"/>
  <c r="I251" i="25"/>
  <c r="I238" i="19" s="1"/>
  <c r="J267" i="25"/>
  <c r="J107" i="19" s="1"/>
  <c r="M189" i="25"/>
  <c r="N37" i="16" s="1"/>
  <c r="A11" i="14"/>
  <c r="H144" i="25"/>
  <c r="H18" i="19" s="1"/>
  <c r="L412" i="25"/>
  <c r="L377" i="19" s="1"/>
  <c r="M374" i="25"/>
  <c r="N24" i="7" s="1"/>
  <c r="M387" i="25"/>
  <c r="N158" i="19" s="1"/>
  <c r="M149" i="25"/>
  <c r="N90" i="19" s="1"/>
  <c r="J13" i="25"/>
  <c r="J10" i="17" s="1"/>
  <c r="K333" i="25"/>
  <c r="K252" i="19" s="1"/>
  <c r="A187" i="19"/>
  <c r="H368" i="25"/>
  <c r="H145" i="19" s="1"/>
  <c r="H32" i="25"/>
  <c r="H311" i="19" s="1"/>
  <c r="K324" i="25"/>
  <c r="K18" i="7" s="1"/>
  <c r="M94" i="25"/>
  <c r="N63" i="19" s="1"/>
  <c r="H102" i="25"/>
  <c r="H321" i="19" s="1"/>
  <c r="M370" i="25"/>
  <c r="N147" i="19" s="1"/>
  <c r="I101" i="25"/>
  <c r="I320" i="19" s="1"/>
  <c r="L54" i="25"/>
  <c r="L36" i="18" s="1"/>
  <c r="I308" i="25"/>
  <c r="I251" i="19" s="1"/>
  <c r="I216" i="25"/>
  <c r="I222" i="19" s="1"/>
  <c r="M383" i="25"/>
  <c r="N154" i="19" s="1"/>
  <c r="I28" i="25"/>
  <c r="I276" i="19" s="1"/>
  <c r="I462" i="25"/>
  <c r="I193" i="19" s="1"/>
  <c r="K420" i="25"/>
  <c r="K168" i="19" s="1"/>
  <c r="A198" i="19"/>
  <c r="K169" i="25"/>
  <c r="K17" i="16" s="1"/>
  <c r="H390" i="25"/>
  <c r="H161" i="19" s="1"/>
  <c r="J424" i="25"/>
  <c r="J260" i="19" s="1"/>
  <c r="M342" i="25"/>
  <c r="N35" i="19" s="1"/>
  <c r="K72" i="25"/>
  <c r="K295" i="19" s="1"/>
  <c r="K4" i="25"/>
  <c r="K11" i="18" s="1"/>
  <c r="L403" i="25"/>
  <c r="L368" i="19" s="1"/>
  <c r="L385" i="25"/>
  <c r="L156" i="19" s="1"/>
  <c r="L180" i="25"/>
  <c r="L28" i="16" s="1"/>
  <c r="H221" i="25"/>
  <c r="H20" i="19" s="1"/>
  <c r="K26" i="25"/>
  <c r="K274" i="19" s="1"/>
  <c r="J163" i="25"/>
  <c r="J340" i="19" s="1"/>
  <c r="A349" i="19"/>
  <c r="M40" i="25"/>
  <c r="N22" i="18" s="1"/>
  <c r="J402" i="25"/>
  <c r="J367" i="19" s="1"/>
  <c r="K302" i="25"/>
  <c r="K245" i="19" s="1"/>
  <c r="I188" i="25"/>
  <c r="I36" i="16" s="1"/>
  <c r="A98" i="19"/>
  <c r="J66" i="25"/>
  <c r="J289" i="19" s="1"/>
  <c r="L485" i="25"/>
  <c r="L25" i="15" s="1"/>
  <c r="H101" i="25"/>
  <c r="H320" i="19" s="1"/>
  <c r="K116" i="25"/>
  <c r="K67" i="19" s="1"/>
  <c r="K69" i="25"/>
  <c r="K292" i="19" s="1"/>
  <c r="I412" i="25"/>
  <c r="I377" i="19" s="1"/>
  <c r="K213" i="25"/>
  <c r="K219" i="19" s="1"/>
  <c r="J78" i="25"/>
  <c r="J301" i="19" s="1"/>
  <c r="K70" i="25"/>
  <c r="K293" i="19" s="1"/>
  <c r="A262" i="19"/>
  <c r="M183" i="25"/>
  <c r="N31" i="16" s="1"/>
  <c r="A17" i="16"/>
  <c r="H324" i="25"/>
  <c r="H18" i="7" s="1"/>
  <c r="L154" i="25"/>
  <c r="L14" i="16" s="1"/>
  <c r="J351" i="25"/>
  <c r="J38" i="19" s="1"/>
  <c r="K30" i="25"/>
  <c r="K309" i="19" s="1"/>
  <c r="L463" i="25"/>
  <c r="L60" i="16" s="1"/>
  <c r="I132" i="25"/>
  <c r="I80" i="19" s="1"/>
  <c r="H466" i="25"/>
  <c r="H283" i="19" s="1"/>
  <c r="J448" i="25"/>
  <c r="J179" i="19" s="1"/>
  <c r="H64" i="25"/>
  <c r="H14" i="19" s="1"/>
  <c r="K91" i="25"/>
  <c r="K60" i="19" s="1"/>
  <c r="J5" i="25"/>
  <c r="J12" i="18" s="1"/>
  <c r="L284" i="25"/>
  <c r="L282" i="19" s="1"/>
  <c r="I104" i="25"/>
  <c r="I323" i="19" s="1"/>
  <c r="H228" i="25"/>
  <c r="H27" i="19" s="1"/>
  <c r="I184" i="25"/>
  <c r="I32" i="16" s="1"/>
  <c r="H164" i="25"/>
  <c r="H341" i="19" s="1"/>
  <c r="A325" i="19"/>
  <c r="M394" i="25"/>
  <c r="N359" i="19" s="1"/>
  <c r="A56" i="16"/>
  <c r="L323" i="25"/>
  <c r="L17" i="7" s="1"/>
  <c r="K223" i="25"/>
  <c r="K22" i="19" s="1"/>
  <c r="K426" i="25"/>
  <c r="K171" i="19" s="1"/>
  <c r="A11" i="15"/>
  <c r="L352" i="25"/>
  <c r="L39" i="19" s="1"/>
  <c r="H483" i="25"/>
  <c r="H23" i="15" s="1"/>
  <c r="I8" i="25"/>
  <c r="I15" i="18" s="1"/>
  <c r="H227" i="25"/>
  <c r="H26" i="19" s="1"/>
  <c r="K234" i="25"/>
  <c r="K94" i="19" s="1"/>
  <c r="K344" i="25"/>
  <c r="K54" i="16" s="1"/>
  <c r="I361" i="25"/>
  <c r="I257" i="19" s="1"/>
  <c r="M412" i="25"/>
  <c r="N377" i="19" s="1"/>
  <c r="A24" i="7"/>
  <c r="I394" i="25"/>
  <c r="I359" i="19" s="1"/>
  <c r="H225" i="25"/>
  <c r="H24" i="19" s="1"/>
  <c r="H375" i="25"/>
  <c r="H25" i="7" s="1"/>
  <c r="A231" i="19"/>
  <c r="A20" i="18"/>
  <c r="J386" i="25"/>
  <c r="J157" i="19" s="1"/>
  <c r="I199" i="25"/>
  <c r="I43" i="16" s="1"/>
  <c r="M231" i="25"/>
  <c r="N91" i="19" s="1"/>
  <c r="I43" i="25"/>
  <c r="I25" i="18" s="1"/>
  <c r="I169" i="25"/>
  <c r="I17" i="16" s="1"/>
  <c r="M284" i="25"/>
  <c r="N282" i="19" s="1"/>
  <c r="A149" i="19"/>
  <c r="L60" i="25"/>
  <c r="L10" i="19" s="1"/>
  <c r="K110" i="25"/>
  <c r="K329" i="19" s="1"/>
  <c r="H74" i="25"/>
  <c r="H297" i="19" s="1"/>
  <c r="J313" i="25"/>
  <c r="J12" i="14" s="1"/>
  <c r="M53" i="25"/>
  <c r="N35" i="18" s="1"/>
  <c r="I189" i="25"/>
  <c r="I37" i="16" s="1"/>
  <c r="M92" i="25"/>
  <c r="N61" i="19" s="1"/>
  <c r="H243" i="25"/>
  <c r="H234" i="19" s="1"/>
  <c r="K27" i="25"/>
  <c r="K275" i="19" s="1"/>
  <c r="A265" i="19"/>
  <c r="J184" i="25"/>
  <c r="J32" i="16" s="1"/>
  <c r="J81" i="25"/>
  <c r="J50" i="19" s="1"/>
  <c r="A14" i="18"/>
  <c r="K438" i="25"/>
  <c r="K265" i="19" s="1"/>
  <c r="A11" i="18"/>
  <c r="I111" i="25"/>
  <c r="I330" i="19" s="1"/>
  <c r="J486" i="25"/>
  <c r="J26" i="15" s="1"/>
  <c r="A277" i="19"/>
  <c r="L97" i="25"/>
  <c r="L316" i="19" s="1"/>
  <c r="K391" i="25"/>
  <c r="K162" i="19" s="1"/>
  <c r="A20" i="19"/>
  <c r="H475" i="25"/>
  <c r="H267" i="19" s="1"/>
  <c r="H366" i="25"/>
  <c r="H143" i="19" s="1"/>
  <c r="L81" i="25"/>
  <c r="L50" i="19" s="1"/>
  <c r="A30" i="7"/>
  <c r="J155" i="25"/>
  <c r="J15" i="16" s="1"/>
  <c r="H455" i="25"/>
  <c r="H186" i="19" s="1"/>
  <c r="A327" i="19"/>
  <c r="L365" i="25"/>
  <c r="L142" i="19" s="1"/>
  <c r="L374" i="25"/>
  <c r="L24" i="7" s="1"/>
  <c r="H454" i="25"/>
  <c r="H185" i="19" s="1"/>
  <c r="A323" i="19"/>
  <c r="I425" i="25"/>
  <c r="I261" i="19" s="1"/>
  <c r="H425" i="25"/>
  <c r="H261" i="19" s="1"/>
  <c r="L304" i="25"/>
  <c r="L247" i="19" s="1"/>
  <c r="H292" i="25"/>
  <c r="H115" i="19" s="1"/>
  <c r="M250" i="25"/>
  <c r="N237" i="19" s="1"/>
  <c r="I453" i="25"/>
  <c r="I184" i="19" s="1"/>
  <c r="J19" i="25"/>
  <c r="J16" i="17" s="1"/>
  <c r="J65" i="25"/>
  <c r="J15" i="19" s="1"/>
  <c r="K366" i="25"/>
  <c r="K143" i="19" s="1"/>
  <c r="H234" i="25"/>
  <c r="H94" i="19" s="1"/>
  <c r="H486" i="25"/>
  <c r="H26" i="15" s="1"/>
  <c r="K452" i="25"/>
  <c r="K183" i="19" s="1"/>
  <c r="I454" i="25"/>
  <c r="I185" i="19" s="1"/>
  <c r="K289" i="25"/>
  <c r="K353" i="19" s="1"/>
  <c r="I27" i="25"/>
  <c r="I275" i="19" s="1"/>
  <c r="I273" i="25"/>
  <c r="I10" i="15" s="1"/>
  <c r="A72" i="19"/>
  <c r="A302" i="19"/>
  <c r="M191" i="25"/>
  <c r="N39" i="16" s="1"/>
  <c r="I309" i="25"/>
  <c r="I125" i="19" s="1"/>
  <c r="J6" i="25"/>
  <c r="J13" i="18" s="1"/>
  <c r="J88" i="25"/>
  <c r="J57" i="19" s="1"/>
  <c r="J55" i="25"/>
  <c r="J37" i="18" s="1"/>
  <c r="I222" i="25"/>
  <c r="I21" i="19" s="1"/>
  <c r="L450" i="25"/>
  <c r="L181" i="19" s="1"/>
  <c r="K429" i="25"/>
  <c r="K174" i="19" s="1"/>
  <c r="H426" i="25"/>
  <c r="H171" i="19" s="1"/>
  <c r="I88" i="25"/>
  <c r="I57" i="19" s="1"/>
  <c r="L26" i="25"/>
  <c r="L274" i="19" s="1"/>
  <c r="I344" i="25"/>
  <c r="I54" i="16" s="1"/>
  <c r="H344" i="25"/>
  <c r="H37" i="19" s="1"/>
  <c r="I342" i="25"/>
  <c r="I52" i="16" s="1"/>
  <c r="K343" i="25"/>
  <c r="K36" i="19" s="1"/>
  <c r="I163" i="25"/>
  <c r="I340" i="19" s="1"/>
  <c r="M348" i="25"/>
  <c r="N133" i="19" s="1"/>
  <c r="I63" i="25"/>
  <c r="I13" i="19" s="1"/>
  <c r="H188" i="25"/>
  <c r="H36" i="16" s="1"/>
  <c r="J343" i="25"/>
  <c r="J36" i="19" s="1"/>
  <c r="A267" i="19"/>
  <c r="L289" i="25"/>
  <c r="L353" i="19" s="1"/>
  <c r="A117" i="19"/>
  <c r="K409" i="25"/>
  <c r="K374" i="19" s="1"/>
  <c r="A189" i="19"/>
  <c r="M134" i="25"/>
  <c r="N82" i="19" s="1"/>
  <c r="M26" i="25"/>
  <c r="N274" i="19" s="1"/>
  <c r="K44" i="25"/>
  <c r="K26" i="18" s="1"/>
  <c r="L435" i="25"/>
  <c r="L262" i="19" s="1"/>
  <c r="L46" i="25"/>
  <c r="L28" i="18" s="1"/>
  <c r="H212" i="25"/>
  <c r="H218" i="19" s="1"/>
  <c r="J420" i="25"/>
  <c r="J168" i="19" s="1"/>
  <c r="L228" i="25"/>
  <c r="L27" i="19" s="1"/>
  <c r="K9" i="25"/>
  <c r="K16" i="18" s="1"/>
  <c r="L294" i="25"/>
  <c r="L117" i="19" s="1"/>
  <c r="M69" i="25"/>
  <c r="N292" i="19" s="1"/>
  <c r="I263" i="25"/>
  <c r="I103" i="19" s="1"/>
  <c r="I195" i="25"/>
  <c r="I345" i="19" s="1"/>
  <c r="J400" i="25"/>
  <c r="J365" i="19" s="1"/>
  <c r="I288" i="25"/>
  <c r="I352" i="19" s="1"/>
  <c r="M213" i="25"/>
  <c r="N219" i="19" s="1"/>
  <c r="H132" i="25"/>
  <c r="H80" i="19" s="1"/>
  <c r="H378" i="25"/>
  <c r="K265" i="25"/>
  <c r="K105" i="19" s="1"/>
  <c r="J425" i="25"/>
  <c r="J261" i="19" s="1"/>
  <c r="A25" i="16"/>
  <c r="L300" i="25"/>
  <c r="L123" i="19" s="1"/>
  <c r="I401" i="25"/>
  <c r="I366" i="19" s="1"/>
  <c r="I434" i="25"/>
  <c r="I59" i="16" s="1"/>
  <c r="A10" i="7"/>
  <c r="K320" i="25"/>
  <c r="K34" i="19" s="1"/>
  <c r="A308" i="19"/>
  <c r="H333" i="25"/>
  <c r="H252" i="19" s="1"/>
  <c r="K145" i="25"/>
  <c r="K86" i="19" s="1"/>
  <c r="K473" i="25"/>
  <c r="K305" i="19" s="1"/>
  <c r="M481" i="25"/>
  <c r="N21" i="15" s="1"/>
  <c r="K17" i="25"/>
  <c r="K14" i="17" s="1"/>
  <c r="J102" i="25"/>
  <c r="J321" i="19" s="1"/>
  <c r="J222" i="25"/>
  <c r="J21" i="19" s="1"/>
  <c r="J411" i="25"/>
  <c r="J376" i="19" s="1"/>
  <c r="M198" i="25"/>
  <c r="N348" i="19" s="1"/>
  <c r="M336" i="25"/>
  <c r="A31" i="7"/>
  <c r="L299" i="25"/>
  <c r="L122" i="19" s="1"/>
  <c r="I305" i="25"/>
  <c r="I248" i="19" s="1"/>
  <c r="H421" i="25"/>
  <c r="H169" i="19" s="1"/>
  <c r="K149" i="25"/>
  <c r="K90" i="19" s="1"/>
  <c r="I325" i="25"/>
  <c r="I19" i="7" s="1"/>
  <c r="A30" i="18"/>
  <c r="M435" i="25"/>
  <c r="N262" i="19" s="1"/>
  <c r="M86" i="25"/>
  <c r="N55" i="19" s="1"/>
  <c r="L306" i="25"/>
  <c r="L249" i="19" s="1"/>
  <c r="M75" i="25"/>
  <c r="N298" i="19" s="1"/>
  <c r="A49" i="19"/>
  <c r="I431" i="25"/>
  <c r="I56" i="16" s="1"/>
  <c r="M122" i="25"/>
  <c r="N203" i="19" s="1"/>
  <c r="M427" i="25"/>
  <c r="N172" i="19" s="1"/>
  <c r="M281" i="25"/>
  <c r="N18" i="15" s="1"/>
  <c r="H169" i="25"/>
  <c r="H17" i="16" s="1"/>
  <c r="L50" i="25"/>
  <c r="L32" i="18" s="1"/>
  <c r="K19" i="25"/>
  <c r="K16" i="17" s="1"/>
  <c r="A103" i="19"/>
  <c r="K327" i="25"/>
  <c r="K196" i="19" s="1"/>
  <c r="K467" i="25"/>
  <c r="K284" i="19" s="1"/>
  <c r="J468" i="25"/>
  <c r="J285" i="19" s="1"/>
  <c r="H96" i="25"/>
  <c r="H65" i="19" s="1"/>
  <c r="L398" i="25"/>
  <c r="L363" i="19" s="1"/>
  <c r="L376" i="25"/>
  <c r="L26" i="7" s="1"/>
  <c r="J382" i="25"/>
  <c r="J153" i="19" s="1"/>
  <c r="K87" i="25"/>
  <c r="K56" i="19" s="1"/>
  <c r="L108" i="25"/>
  <c r="L327" i="19" s="1"/>
  <c r="M11" i="25"/>
  <c r="N18" i="18" s="1"/>
  <c r="A148" i="19"/>
  <c r="M480" i="25"/>
  <c r="N45" i="19" s="1"/>
  <c r="A176" i="19"/>
  <c r="I114" i="25"/>
  <c r="I31" i="7" s="1"/>
  <c r="K105" i="25"/>
  <c r="K324" i="19" s="1"/>
  <c r="H140" i="25"/>
  <c r="H84" i="19" s="1"/>
  <c r="K142" i="25"/>
  <c r="K16" i="19" s="1"/>
  <c r="K218" i="25"/>
  <c r="K224" i="19" s="1"/>
  <c r="J213" i="25"/>
  <c r="J219" i="19" s="1"/>
  <c r="I347" i="25"/>
  <c r="I356" i="19" s="1"/>
  <c r="K271" i="25"/>
  <c r="K111" i="19" s="1"/>
  <c r="I174" i="25"/>
  <c r="I22" i="16" s="1"/>
  <c r="L375" i="25"/>
  <c r="L25" i="7" s="1"/>
  <c r="M301" i="25"/>
  <c r="N124" i="19" s="1"/>
  <c r="M200" i="25"/>
  <c r="N44" i="16" s="1"/>
  <c r="I358" i="25"/>
  <c r="I139" i="19" s="1"/>
  <c r="L248" i="25"/>
  <c r="L235" i="19" s="1"/>
  <c r="J319" i="25"/>
  <c r="J33" i="19" s="1"/>
  <c r="L266" i="25"/>
  <c r="L106" i="19" s="1"/>
  <c r="L422" i="25"/>
  <c r="L170" i="19" s="1"/>
  <c r="K330" i="25"/>
  <c r="K9" i="7" s="1"/>
  <c r="A319" i="19"/>
  <c r="J291" i="25"/>
  <c r="J114" i="19" s="1"/>
  <c r="L253" i="25"/>
  <c r="L239" i="19" s="1"/>
  <c r="H300" i="25"/>
  <c r="H123" i="19" s="1"/>
  <c r="K96" i="25"/>
  <c r="K65" i="19" s="1"/>
  <c r="J172" i="25"/>
  <c r="J20" i="16" s="1"/>
  <c r="J363" i="25"/>
  <c r="J140" i="19" s="1"/>
  <c r="K227" i="25"/>
  <c r="K26" i="19" s="1"/>
  <c r="M317" i="25"/>
  <c r="N31" i="19" s="1"/>
  <c r="I93" i="25"/>
  <c r="I62" i="19" s="1"/>
  <c r="L51" i="25"/>
  <c r="L33" i="18" s="1"/>
  <c r="M257" i="25"/>
  <c r="N243" i="19" s="1"/>
  <c r="J321" i="25"/>
  <c r="J15" i="7" s="1"/>
  <c r="H250" i="25"/>
  <c r="H237" i="19" s="1"/>
  <c r="J98" i="25"/>
  <c r="J317" i="19" s="1"/>
  <c r="M432" i="25"/>
  <c r="N57" i="16" s="1"/>
  <c r="I484" i="25"/>
  <c r="I24" i="15" s="1"/>
  <c r="H429" i="25"/>
  <c r="H174" i="19" s="1"/>
  <c r="H259" i="25"/>
  <c r="H99" i="19" s="1"/>
  <c r="J128" i="25"/>
  <c r="J76" i="19" s="1"/>
  <c r="K157" i="25"/>
  <c r="K334" i="19" s="1"/>
  <c r="L80" i="25"/>
  <c r="L49" i="19" s="1"/>
  <c r="L336" i="25"/>
  <c r="I463" i="25"/>
  <c r="I60" i="16" s="1"/>
  <c r="I285" i="25"/>
  <c r="I349" i="19" s="1"/>
  <c r="K43" i="25"/>
  <c r="K25" i="18" s="1"/>
  <c r="J49" i="25"/>
  <c r="J31" i="18" s="1"/>
  <c r="I86" i="25"/>
  <c r="I55" i="19" s="1"/>
  <c r="H56" i="25"/>
  <c r="H38" i="18" s="1"/>
  <c r="A135" i="19"/>
  <c r="K300" i="25"/>
  <c r="K123" i="19" s="1"/>
  <c r="K125" i="25"/>
  <c r="K73" i="19" s="1"/>
  <c r="H16" i="25"/>
  <c r="H13" i="17" s="1"/>
  <c r="I240" i="25"/>
  <c r="I231" i="19" s="1"/>
  <c r="K118" i="25"/>
  <c r="K69" i="19" s="1"/>
  <c r="J202" i="25"/>
  <c r="J208" i="19" s="1"/>
  <c r="I137" i="25"/>
  <c r="I206" i="19" s="1"/>
  <c r="H334" i="25"/>
  <c r="H253" i="19" s="1"/>
  <c r="K280" i="25"/>
  <c r="K17" i="15" s="1"/>
  <c r="L215" i="25"/>
  <c r="L221" i="19" s="1"/>
  <c r="A108" i="19"/>
  <c r="J122" i="25"/>
  <c r="J203" i="19" s="1"/>
  <c r="M145" i="25"/>
  <c r="N86" i="19" s="1"/>
  <c r="A25" i="19"/>
  <c r="H7" i="25"/>
  <c r="H14" i="18" s="1"/>
  <c r="M364" i="25"/>
  <c r="N141" i="19" s="1"/>
  <c r="A371" i="19"/>
  <c r="J342" i="25"/>
  <c r="J35" i="19" s="1"/>
  <c r="J295" i="25"/>
  <c r="J118" i="19" s="1"/>
  <c r="I221" i="25"/>
  <c r="I20" i="19" s="1"/>
  <c r="I483" i="25"/>
  <c r="I23" i="15" s="1"/>
  <c r="I152" i="25"/>
  <c r="I12" i="16" s="1"/>
  <c r="A354" i="19"/>
  <c r="I397" i="25"/>
  <c r="I362" i="19" s="1"/>
  <c r="A37" i="18"/>
  <c r="L254" i="25"/>
  <c r="L240" i="19" s="1"/>
  <c r="H274" i="25"/>
  <c r="H11" i="15" s="1"/>
  <c r="A31" i="18"/>
  <c r="L163" i="25"/>
  <c r="L340" i="19" s="1"/>
  <c r="I204" i="25"/>
  <c r="I210" i="19" s="1"/>
  <c r="K272" i="25"/>
  <c r="K112" i="19" s="1"/>
  <c r="A25" i="15"/>
  <c r="L158" i="25"/>
  <c r="L335" i="19" s="1"/>
  <c r="I138" i="25"/>
  <c r="I207" i="19" s="1"/>
  <c r="H170" i="25"/>
  <c r="H18" i="16" s="1"/>
  <c r="M260" i="25"/>
  <c r="N100" i="19" s="1"/>
  <c r="M467" i="25"/>
  <c r="N284" i="19" s="1"/>
  <c r="J4" i="25"/>
  <c r="J11" i="18" s="1"/>
  <c r="L73" i="25"/>
  <c r="L296" i="19" s="1"/>
  <c r="L14" i="25"/>
  <c r="L11" i="17" s="1"/>
  <c r="A29" i="16"/>
  <c r="I468" i="25"/>
  <c r="I285" i="19" s="1"/>
  <c r="I159" i="25"/>
  <c r="I336" i="19" s="1"/>
  <c r="A163" i="19"/>
  <c r="M45" i="25"/>
  <c r="N27" i="18" s="1"/>
  <c r="H77" i="25"/>
  <c r="H300" i="19" s="1"/>
  <c r="K78" i="25"/>
  <c r="K301" i="19" s="1"/>
  <c r="J205" i="25"/>
  <c r="J211" i="19" s="1"/>
  <c r="I337" i="25"/>
  <c r="I141" i="25"/>
  <c r="I85" i="19" s="1"/>
  <c r="A12" i="15"/>
  <c r="A27" i="18"/>
  <c r="I357" i="25"/>
  <c r="I138" i="19" s="1"/>
  <c r="A124" i="19"/>
  <c r="M70" i="25"/>
  <c r="N293" i="19" s="1"/>
  <c r="K249" i="25"/>
  <c r="K236" i="19" s="1"/>
  <c r="J278" i="25"/>
  <c r="J15" i="15" s="1"/>
  <c r="J367" i="25"/>
  <c r="J144" i="19" s="1"/>
  <c r="K208" i="25"/>
  <c r="K214" i="19" s="1"/>
  <c r="J67" i="25"/>
  <c r="J290" i="19" s="1"/>
  <c r="L342" i="25"/>
  <c r="L35" i="19" s="1"/>
  <c r="H342" i="25"/>
  <c r="H52" i="16" s="1"/>
  <c r="M24" i="25"/>
  <c r="N272" i="19" s="1"/>
  <c r="L343" i="25"/>
  <c r="L36" i="19" s="1"/>
  <c r="J189" i="25"/>
  <c r="J37" i="16" s="1"/>
  <c r="A62" i="19"/>
  <c r="J86" i="25"/>
  <c r="J55" i="19" s="1"/>
  <c r="I299" i="25"/>
  <c r="I122" i="19" s="1"/>
  <c r="M287" i="25"/>
  <c r="N351" i="19" s="1"/>
  <c r="M240" i="25"/>
  <c r="N231" i="19" s="1"/>
  <c r="H68" i="25"/>
  <c r="H291" i="19" s="1"/>
  <c r="M15" i="25"/>
  <c r="N12" i="17" s="1"/>
  <c r="H398" i="25"/>
  <c r="H363" i="19" s="1"/>
  <c r="A116" i="19"/>
  <c r="M217" i="25"/>
  <c r="N223" i="19" s="1"/>
  <c r="M172" i="25"/>
  <c r="N20" i="16" s="1"/>
  <c r="H261" i="25"/>
  <c r="H101" i="19" s="1"/>
  <c r="L216" i="25"/>
  <c r="L222" i="19" s="1"/>
  <c r="J70" i="25"/>
  <c r="J293" i="19" s="1"/>
  <c r="L33" i="25"/>
  <c r="L312" i="19" s="1"/>
  <c r="H205" i="25"/>
  <c r="H211" i="19" s="1"/>
  <c r="H57" i="25"/>
  <c r="H39" i="18" s="1"/>
  <c r="J106" i="25"/>
  <c r="J325" i="19" s="1"/>
  <c r="J261" i="25"/>
  <c r="J101" i="19" s="1"/>
  <c r="J432" i="25"/>
  <c r="J57" i="16" s="1"/>
  <c r="M251" i="25"/>
  <c r="N238" i="19" s="1"/>
  <c r="H231" i="25"/>
  <c r="H91" i="19" s="1"/>
  <c r="I227" i="25"/>
  <c r="I26" i="19" s="1"/>
  <c r="A158" i="19"/>
  <c r="H100" i="25"/>
  <c r="H319" i="19" s="1"/>
  <c r="M337" i="25"/>
  <c r="J7" i="25"/>
  <c r="J14" i="18" s="1"/>
  <c r="I298" i="25"/>
  <c r="I121" i="19" s="1"/>
  <c r="H95" i="25"/>
  <c r="H64" i="19" s="1"/>
  <c r="K222" i="25"/>
  <c r="K21" i="19" s="1"/>
  <c r="K210" i="25"/>
  <c r="K216" i="19" s="1"/>
  <c r="H472" i="25"/>
  <c r="H304" i="19" s="1"/>
  <c r="M309" i="25"/>
  <c r="N125" i="19" s="1"/>
  <c r="H88" i="25"/>
  <c r="H57" i="19" s="1"/>
  <c r="M419" i="25"/>
  <c r="N167" i="19" s="1"/>
  <c r="H154" i="25"/>
  <c r="H14" i="16" s="1"/>
  <c r="J263" i="25"/>
  <c r="J103" i="19" s="1"/>
  <c r="I403" i="25"/>
  <c r="I368" i="19" s="1"/>
  <c r="A38" i="19"/>
  <c r="K291" i="25"/>
  <c r="K114" i="19" s="1"/>
  <c r="K31" i="25"/>
  <c r="K310" i="19" s="1"/>
  <c r="M431" i="25"/>
  <c r="N56" i="16" s="1"/>
  <c r="J46" i="25"/>
  <c r="J28" i="18" s="1"/>
  <c r="A78" i="19"/>
  <c r="K454" i="25"/>
  <c r="K185" i="19" s="1"/>
  <c r="A209" i="19"/>
  <c r="A295" i="19"/>
  <c r="J92" i="25"/>
  <c r="J61" i="19" s="1"/>
  <c r="A35" i="16"/>
  <c r="L32" i="25"/>
  <c r="L311" i="19" s="1"/>
  <c r="K459" i="25"/>
  <c r="K190" i="19" s="1"/>
  <c r="M82" i="25"/>
  <c r="N51" i="19" s="1"/>
  <c r="H98" i="25"/>
  <c r="H317" i="19" s="1"/>
  <c r="K189" i="25"/>
  <c r="K37" i="16" s="1"/>
  <c r="M204" i="25"/>
  <c r="N210" i="19" s="1"/>
  <c r="M256" i="25"/>
  <c r="N242" i="19" s="1"/>
  <c r="K85" i="25"/>
  <c r="K54" i="19" s="1"/>
  <c r="K106" i="25"/>
  <c r="K325" i="19" s="1"/>
  <c r="A259" i="19"/>
  <c r="H460" i="25"/>
  <c r="H191" i="19" s="1"/>
  <c r="L328" i="25"/>
  <c r="L197" i="19" s="1"/>
  <c r="M308" i="25"/>
  <c r="N251" i="19" s="1"/>
  <c r="I354" i="25"/>
  <c r="I41" i="19" s="1"/>
  <c r="L414" i="25"/>
  <c r="L379" i="19" s="1"/>
  <c r="H54" i="25"/>
  <c r="H36" i="18" s="1"/>
  <c r="I139" i="25"/>
  <c r="I83" i="19" s="1"/>
  <c r="M42" i="25"/>
  <c r="N24" i="18" s="1"/>
  <c r="I200" i="25"/>
  <c r="I44" i="16" s="1"/>
  <c r="I48" i="25"/>
  <c r="I30" i="18" s="1"/>
  <c r="A15" i="7"/>
  <c r="H272" i="25"/>
  <c r="H112" i="19" s="1"/>
  <c r="M34" i="25"/>
  <c r="N313" i="19" s="1"/>
  <c r="L132" i="25"/>
  <c r="L80" i="19" s="1"/>
  <c r="A51" i="19"/>
  <c r="H310" i="25"/>
  <c r="H126" i="19" s="1"/>
  <c r="L432" i="25"/>
  <c r="L57" i="16" s="1"/>
  <c r="L25" i="25"/>
  <c r="L273" i="19" s="1"/>
  <c r="J340" i="25"/>
  <c r="A23" i="18"/>
  <c r="H445" i="25"/>
  <c r="H176" i="19" s="1"/>
  <c r="I213" i="25"/>
  <c r="I219" i="19" s="1"/>
  <c r="A249" i="19"/>
  <c r="A13" i="15"/>
  <c r="L126" i="25"/>
  <c r="L74" i="19" s="1"/>
  <c r="K8" i="25"/>
  <c r="K15" i="18" s="1"/>
  <c r="M253" i="25"/>
  <c r="N239" i="19" s="1"/>
  <c r="H296" i="25"/>
  <c r="H119" i="19" s="1"/>
  <c r="M292" i="25"/>
  <c r="N115" i="19" s="1"/>
  <c r="A42" i="19"/>
  <c r="A304" i="19"/>
  <c r="M283" i="25"/>
  <c r="N281" i="19" s="1"/>
  <c r="L480" i="25"/>
  <c r="L45" i="19" s="1"/>
  <c r="A223" i="19"/>
  <c r="K119" i="25"/>
  <c r="K70" i="19" s="1"/>
  <c r="I142" i="25"/>
  <c r="I16" i="19" s="1"/>
  <c r="A360" i="19"/>
  <c r="H31" i="25"/>
  <c r="H310" i="19" s="1"/>
  <c r="A104" i="19"/>
  <c r="K470" i="25"/>
  <c r="K302" i="19" s="1"/>
  <c r="A33" i="19"/>
  <c r="K490" i="25"/>
  <c r="K30" i="15" s="1"/>
  <c r="A26" i="18"/>
  <c r="M138" i="25"/>
  <c r="N207" i="19" s="1"/>
  <c r="H116" i="25"/>
  <c r="H67" i="19" s="1"/>
  <c r="J389" i="25"/>
  <c r="J160" i="19" s="1"/>
  <c r="L68" i="25"/>
  <c r="L291" i="19" s="1"/>
  <c r="I472" i="25"/>
  <c r="I304" i="19" s="1"/>
  <c r="I489" i="25"/>
  <c r="I29" i="15" s="1"/>
  <c r="I250" i="25"/>
  <c r="I237" i="19" s="1"/>
  <c r="J412" i="25"/>
  <c r="J377" i="19" s="1"/>
  <c r="L17" i="25"/>
  <c r="L14" i="17" s="1"/>
  <c r="K185" i="25"/>
  <c r="K33" i="16" s="1"/>
  <c r="H41" i="25"/>
  <c r="H23" i="18" s="1"/>
  <c r="H175" i="25"/>
  <c r="H23" i="16" s="1"/>
  <c r="J485" i="25"/>
  <c r="J25" i="15" s="1"/>
  <c r="H193" i="25"/>
  <c r="H41" i="16" s="1"/>
  <c r="I328" i="25"/>
  <c r="I197" i="19" s="1"/>
  <c r="J8" i="25"/>
  <c r="J15" i="18" s="1"/>
  <c r="I408" i="25"/>
  <c r="I373" i="19" s="1"/>
  <c r="J146" i="25"/>
  <c r="J87" i="19" s="1"/>
  <c r="L226" i="25"/>
  <c r="L25" i="19" s="1"/>
  <c r="M63" i="25"/>
  <c r="N13" i="19" s="1"/>
  <c r="I241" i="25"/>
  <c r="I232" i="19" s="1"/>
  <c r="A226" i="19"/>
  <c r="M343" i="25"/>
  <c r="N36" i="19" s="1"/>
  <c r="K18" i="25"/>
  <c r="K15" i="17" s="1"/>
  <c r="H152" i="25"/>
  <c r="H12" i="16" s="1"/>
  <c r="K321" i="25"/>
  <c r="K15" i="7" s="1"/>
  <c r="K164" i="25"/>
  <c r="K341" i="19" s="1"/>
  <c r="K316" i="25"/>
  <c r="K30" i="19" s="1"/>
  <c r="L287" i="25"/>
  <c r="L351" i="19" s="1"/>
  <c r="A49" i="16"/>
  <c r="I97" i="25"/>
  <c r="I316" i="19" s="1"/>
  <c r="I205" i="25"/>
  <c r="I211" i="19" s="1"/>
  <c r="J258" i="25"/>
  <c r="J244" i="19" s="1"/>
  <c r="K64" i="25"/>
  <c r="K14" i="19" s="1"/>
  <c r="M164" i="25"/>
  <c r="N341" i="19" s="1"/>
  <c r="J268" i="25"/>
  <c r="J108" i="19" s="1"/>
  <c r="H48" i="25"/>
  <c r="H30" i="18" s="1"/>
  <c r="K378" i="25"/>
  <c r="K141" i="25"/>
  <c r="K85" i="19" s="1"/>
  <c r="L220" i="25"/>
  <c r="L19" i="19" s="1"/>
  <c r="M59" i="25"/>
  <c r="N41" i="18" s="1"/>
  <c r="J356" i="25"/>
  <c r="J137" i="19" s="1"/>
  <c r="J344" i="25"/>
  <c r="J54" i="16" s="1"/>
  <c r="I343" i="25"/>
  <c r="I53" i="16" s="1"/>
  <c r="T292" i="25"/>
  <c r="T50" i="25"/>
  <c r="T217" i="25"/>
  <c r="T165" i="25"/>
  <c r="T270" i="25"/>
  <c r="T119" i="25"/>
  <c r="T63" i="25"/>
  <c r="T137" i="25"/>
  <c r="T451" i="25"/>
  <c r="T248" i="25"/>
  <c r="T489" i="25"/>
  <c r="T43" i="25"/>
  <c r="T196" i="25"/>
  <c r="T375" i="25"/>
  <c r="T427" i="25"/>
  <c r="T143" i="25"/>
  <c r="T216" i="25"/>
  <c r="T139" i="25"/>
  <c r="T417" i="25"/>
  <c r="T114" i="25"/>
  <c r="T241" i="25"/>
  <c r="T92" i="25"/>
  <c r="T232" i="25"/>
  <c r="T78" i="25"/>
  <c r="T58" i="25"/>
  <c r="T255" i="25"/>
  <c r="T106" i="25"/>
  <c r="T103" i="25"/>
  <c r="T203" i="25"/>
  <c r="T126" i="25"/>
  <c r="T266" i="25"/>
  <c r="T385" i="25"/>
  <c r="T221" i="25"/>
  <c r="T122" i="25"/>
  <c r="T430" i="25"/>
  <c r="T206" i="25"/>
  <c r="T435" i="25"/>
  <c r="T192" i="25"/>
  <c r="T184" i="25"/>
  <c r="T161" i="25"/>
  <c r="T334" i="25"/>
  <c r="T81" i="25"/>
  <c r="T408" i="25"/>
  <c r="T233" i="25"/>
  <c r="T186" i="25"/>
  <c r="T17" i="25"/>
  <c r="T209" i="25"/>
  <c r="T133" i="25"/>
  <c r="T311" i="25"/>
  <c r="T177" i="25"/>
  <c r="T488" i="25"/>
  <c r="T96" i="25"/>
  <c r="T172" i="25"/>
  <c r="T225" i="25"/>
  <c r="T363" i="25"/>
  <c r="T183" i="25"/>
  <c r="T112" i="25"/>
  <c r="T301" i="25"/>
  <c r="T56" i="25"/>
  <c r="T354" i="25"/>
  <c r="T104" i="25"/>
  <c r="T397" i="25"/>
  <c r="T24" i="25"/>
  <c r="T278" i="25"/>
  <c r="T157" i="25"/>
  <c r="T191" i="25"/>
  <c r="T149" i="25"/>
  <c r="T146" i="25"/>
  <c r="T246" i="25"/>
  <c r="T155" i="25"/>
  <c r="T82" i="25"/>
  <c r="T174" i="25"/>
  <c r="T55" i="25"/>
  <c r="T127" i="25"/>
  <c r="T37" i="25"/>
  <c r="T79" i="25"/>
  <c r="T346" i="25"/>
  <c r="T448" i="25"/>
  <c r="T198" i="25"/>
  <c r="T237" i="25"/>
  <c r="T89" i="25"/>
  <c r="T54" i="25"/>
  <c r="T201" i="25"/>
  <c r="T226" i="25"/>
  <c r="T15" i="25"/>
  <c r="T187" i="25"/>
  <c r="T93" i="25"/>
  <c r="T144" i="25"/>
  <c r="T147" i="25"/>
  <c r="T71" i="25"/>
  <c r="T62" i="25"/>
  <c r="T61" i="25"/>
  <c r="T357" i="25"/>
  <c r="T409" i="25"/>
  <c r="T284" i="25"/>
  <c r="T348" i="25"/>
  <c r="T423" i="25"/>
  <c r="T483" i="25"/>
  <c r="T336" i="25"/>
  <c r="T316" i="25"/>
  <c r="T190" i="25"/>
  <c r="T224" i="25"/>
  <c r="T160" i="25"/>
  <c r="T80" i="25"/>
  <c r="T68" i="25"/>
  <c r="T97" i="25"/>
  <c r="T173" i="25"/>
  <c r="T180" i="25"/>
  <c r="T215" i="25"/>
  <c r="T432" i="25"/>
  <c r="T341" i="25"/>
  <c r="T321" i="25"/>
  <c r="T115" i="25"/>
  <c r="T382" i="25"/>
  <c r="T227" i="25"/>
  <c r="T412" i="25"/>
  <c r="T164" i="25"/>
  <c r="T290" i="25"/>
  <c r="T455" i="25"/>
  <c r="T402" i="25"/>
  <c r="T140" i="25"/>
  <c r="T464" i="25"/>
  <c r="T5" i="25"/>
  <c r="T251" i="25"/>
  <c r="T453" i="25"/>
  <c r="T108" i="25"/>
  <c r="T134" i="25"/>
  <c r="T425" i="25"/>
  <c r="T480" i="25"/>
  <c r="T322" i="25"/>
  <c r="T282" i="25"/>
  <c r="T66" i="25"/>
  <c r="T271" i="25"/>
  <c r="T416" i="25"/>
  <c r="T188" i="25"/>
  <c r="T460" i="25"/>
  <c r="T297" i="25"/>
  <c r="T275" i="25"/>
  <c r="T260" i="25"/>
  <c r="T482" i="25"/>
  <c r="T36" i="25"/>
  <c r="T314" i="25"/>
  <c r="T428" i="25"/>
  <c r="T298" i="25"/>
  <c r="T250" i="25"/>
  <c r="T76" i="25"/>
  <c r="T125" i="25"/>
  <c r="T212" i="25"/>
  <c r="T410" i="25"/>
  <c r="T18" i="25"/>
  <c r="T288" i="25"/>
  <c r="T319" i="25"/>
  <c r="T388" i="25"/>
  <c r="T274" i="25"/>
  <c r="T447" i="25"/>
  <c r="T16" i="25"/>
  <c r="T358" i="25"/>
  <c r="T356" i="25"/>
  <c r="T159" i="25"/>
  <c r="T47" i="25"/>
  <c r="T166" i="25"/>
  <c r="T189" i="25"/>
  <c r="T309" i="25"/>
  <c r="T340" i="25"/>
  <c r="T239" i="25"/>
  <c r="T419" i="25"/>
  <c r="T355" i="25"/>
  <c r="T210" i="25"/>
  <c r="T11" i="25"/>
  <c r="T197" i="25"/>
  <c r="T277" i="25"/>
  <c r="T234" i="25"/>
  <c r="T200" i="25"/>
  <c r="T452" i="25"/>
  <c r="T293" i="25"/>
  <c r="T254" i="25"/>
  <c r="T281" i="25"/>
  <c r="T243" i="25"/>
  <c r="T434" i="25"/>
  <c r="T193" i="25"/>
  <c r="T169" i="25"/>
  <c r="T132" i="25"/>
  <c r="T101" i="25"/>
  <c r="T474" i="25"/>
  <c r="T433" i="25"/>
  <c r="T475" i="25"/>
  <c r="T182" i="25"/>
  <c r="T53" i="25"/>
  <c r="T167" i="25"/>
  <c r="T265" i="25"/>
  <c r="T273" i="25"/>
  <c r="T22" i="25"/>
  <c r="T29" i="25"/>
  <c r="T135" i="25"/>
  <c r="T150" i="25"/>
  <c r="T280" i="25"/>
  <c r="T359" i="25"/>
  <c r="T130" i="25"/>
  <c r="T202" i="25"/>
  <c r="T424" i="25"/>
  <c r="T471" i="25"/>
  <c r="T20" i="25"/>
  <c r="T345" i="25"/>
  <c r="T379" i="25"/>
  <c r="T473" i="25"/>
  <c r="T470" i="25"/>
  <c r="T411" i="25"/>
  <c r="T57" i="25"/>
  <c r="T454" i="25"/>
  <c r="T391" i="25"/>
  <c r="T352" i="25"/>
  <c r="T30" i="25"/>
  <c r="T299" i="25"/>
  <c r="T376" i="25"/>
  <c r="T261" i="25"/>
  <c r="T44" i="25"/>
  <c r="T438" i="25"/>
  <c r="T205" i="25"/>
  <c r="T294" i="25"/>
  <c r="T85" i="25"/>
  <c r="T449" i="25"/>
  <c r="T259" i="25"/>
  <c r="T477" i="25"/>
  <c r="T123" i="25"/>
  <c r="T462" i="25"/>
  <c r="T295" i="25"/>
  <c r="T70" i="25"/>
  <c r="T94" i="25"/>
  <c r="T457" i="25"/>
  <c r="T420" i="25"/>
  <c r="T287" i="25"/>
  <c r="T380" i="25"/>
  <c r="T138" i="25"/>
  <c r="T176" i="25"/>
  <c r="T131" i="25"/>
  <c r="T389" i="25"/>
  <c r="T34" i="25"/>
  <c r="T344" i="25"/>
  <c r="T310" i="25"/>
  <c r="T128" i="25"/>
  <c r="T312" i="25"/>
  <c r="T339" i="25"/>
  <c r="T256" i="25"/>
  <c r="T67" i="25"/>
  <c r="T421" i="25"/>
  <c r="T121" i="25"/>
  <c r="T324" i="25"/>
  <c r="T469" i="25"/>
  <c r="T387" i="25"/>
  <c r="T377" i="25"/>
  <c r="T199" i="25"/>
  <c r="T476" i="25"/>
  <c r="T113" i="25"/>
  <c r="T305" i="25"/>
  <c r="T481" i="25"/>
  <c r="T372" i="25"/>
  <c r="T450" i="25"/>
  <c r="T330" i="25"/>
  <c r="T353" i="25"/>
  <c r="T306" i="25"/>
  <c r="T373" i="25"/>
  <c r="T313" i="25"/>
  <c r="T185" i="25"/>
  <c r="T404" i="25"/>
  <c r="T102" i="25"/>
  <c r="T328" i="25"/>
  <c r="T350" i="25"/>
  <c r="T175" i="25"/>
  <c r="T396" i="25"/>
  <c r="T300" i="25"/>
  <c r="T72" i="25"/>
  <c r="T403" i="25"/>
  <c r="T407" i="25"/>
  <c r="T244" i="25"/>
  <c r="T308" i="25"/>
  <c r="T360" i="25"/>
  <c r="T32" i="25"/>
  <c r="T263" i="25"/>
  <c r="T90" i="25"/>
  <c r="T370" i="25"/>
  <c r="T303" i="25"/>
  <c r="T342" i="25"/>
  <c r="T426" i="25"/>
  <c r="T4" i="25"/>
  <c r="T401" i="25"/>
  <c r="T485" i="25"/>
  <c r="T111" i="25"/>
  <c r="T65" i="25"/>
  <c r="T383" i="25"/>
  <c r="T318" i="25"/>
  <c r="T276" i="25"/>
  <c r="T291" i="25"/>
  <c r="T405" i="25"/>
  <c r="T211" i="25"/>
  <c r="T249" i="25"/>
  <c r="T283" i="25"/>
  <c r="T8" i="25"/>
  <c r="T141" i="25"/>
  <c r="T272" i="25"/>
  <c r="T3" i="25"/>
  <c r="T151" i="25"/>
  <c r="T39" i="25"/>
  <c r="T437" i="25"/>
  <c r="T364" i="25"/>
  <c r="T351" i="25"/>
  <c r="T218" i="25"/>
  <c r="T315" i="25"/>
  <c r="T253" i="25"/>
  <c r="T343" i="25"/>
  <c r="T49" i="25"/>
  <c r="T478" i="25"/>
  <c r="T445" i="25"/>
  <c r="T247" i="25"/>
  <c r="T194" i="25"/>
  <c r="T392" i="25"/>
  <c r="T269" i="25"/>
  <c r="T52" i="25"/>
  <c r="T264" i="25"/>
  <c r="T422" i="25"/>
  <c r="T472" i="25"/>
  <c r="T384" i="25"/>
  <c r="T83" i="25"/>
  <c r="T168" i="25"/>
  <c r="T459" i="25"/>
  <c r="T91" i="25"/>
  <c r="T136" i="25"/>
  <c r="T267" i="25"/>
  <c r="T207" i="25"/>
  <c r="T48" i="25"/>
  <c r="T466" i="25"/>
  <c r="T399" i="25"/>
  <c r="T109" i="25"/>
  <c r="T214" i="25"/>
  <c r="T446" i="25"/>
  <c r="T240" i="25"/>
  <c r="T366" i="25"/>
  <c r="T368" i="25"/>
  <c r="T59" i="25"/>
  <c r="T490" i="25"/>
  <c r="T386" i="25"/>
  <c r="T148" i="25"/>
  <c r="T289" i="25"/>
  <c r="T124" i="25"/>
  <c r="T208" i="25"/>
  <c r="T154" i="25"/>
  <c r="T42" i="25"/>
  <c r="T236" i="25"/>
  <c r="T331" i="25"/>
  <c r="T381" i="25"/>
  <c r="T158" i="25"/>
  <c r="T13" i="25"/>
  <c r="T75" i="25"/>
  <c r="T170" i="25"/>
  <c r="T95" i="25"/>
  <c r="T304" i="25"/>
  <c r="T414" i="25"/>
  <c r="T337" i="25"/>
  <c r="T179" i="25"/>
  <c r="T120" i="25"/>
  <c r="T25" i="25"/>
  <c r="T245" i="25"/>
  <c r="T463" i="25"/>
  <c r="T335" i="25"/>
  <c r="T10" i="25"/>
  <c r="T46" i="25"/>
  <c r="T338" i="25"/>
  <c r="T369" i="25"/>
  <c r="T219" i="25"/>
  <c r="T162" i="25"/>
  <c r="T242" i="25"/>
  <c r="T129" i="25"/>
  <c r="T110" i="25"/>
  <c r="T484" i="25"/>
  <c r="T195" i="25"/>
  <c r="T223" i="25"/>
  <c r="T38" i="25"/>
  <c r="T327" i="25"/>
  <c r="T467" i="25"/>
  <c r="T26" i="25"/>
  <c r="T365" i="25"/>
  <c r="T117" i="25"/>
  <c r="T156" i="25"/>
  <c r="T7" i="25"/>
  <c r="T41" i="25"/>
  <c r="T35" i="25"/>
  <c r="T320" i="25"/>
  <c r="T349" i="25"/>
  <c r="T31" i="25"/>
  <c r="T393" i="25"/>
  <c r="T257" i="25"/>
  <c r="T181" i="25"/>
  <c r="T74" i="25"/>
  <c r="T400" i="25"/>
  <c r="T329" i="25"/>
  <c r="T204" i="25"/>
  <c r="T378" i="25"/>
  <c r="T145" i="25"/>
  <c r="T394" i="25"/>
  <c r="T51" i="25"/>
  <c r="T99" i="25"/>
  <c r="T153" i="25"/>
  <c r="T413" i="25"/>
  <c r="T465" i="25"/>
  <c r="T262" i="25"/>
  <c r="T268" i="25"/>
  <c r="T415" i="25"/>
  <c r="T238" i="25"/>
  <c r="T171" i="25"/>
  <c r="T28" i="25"/>
  <c r="T88" i="25"/>
  <c r="T152" i="25"/>
  <c r="T118" i="25"/>
  <c r="T100" i="25"/>
  <c r="T213" i="25"/>
  <c r="T418" i="25"/>
  <c r="T374" i="25"/>
  <c r="T27" i="25"/>
  <c r="T317" i="25"/>
  <c r="T84" i="25"/>
  <c r="T390" i="25"/>
  <c r="T431" i="25"/>
  <c r="T235" i="25"/>
  <c r="T98" i="25"/>
  <c r="T436" i="25"/>
  <c r="T468" i="25"/>
  <c r="T64" i="25"/>
  <c r="T487" i="25"/>
  <c r="T429" i="25"/>
  <c r="T258" i="25"/>
  <c r="T45" i="25"/>
  <c r="T296" i="25"/>
  <c r="T302" i="25"/>
  <c r="T307" i="25"/>
  <c r="T333" i="25"/>
  <c r="T286" i="25"/>
  <c r="T347" i="25"/>
  <c r="T444" i="25"/>
  <c r="T60" i="25"/>
  <c r="T228" i="25"/>
  <c r="T395" i="25"/>
  <c r="T367" i="25"/>
  <c r="T86" i="25"/>
  <c r="T9" i="25"/>
  <c r="T229" i="25"/>
  <c r="T279" i="25"/>
  <c r="T73" i="25"/>
  <c r="T456" i="25"/>
  <c r="T107" i="25"/>
  <c r="T406" i="25"/>
  <c r="T461" i="25"/>
  <c r="T69" i="25"/>
  <c r="T231" i="25"/>
  <c r="T14" i="25"/>
  <c r="T398" i="25"/>
  <c r="T77" i="25"/>
  <c r="T6" i="25"/>
  <c r="T486" i="25"/>
  <c r="T285" i="25"/>
  <c r="T479" i="25"/>
  <c r="T163" i="25"/>
  <c r="T87" i="25"/>
  <c r="T40" i="25"/>
  <c r="T142" i="25"/>
  <c r="T116" i="25"/>
  <c r="T361" i="25"/>
  <c r="T220" i="25"/>
  <c r="T178" i="25"/>
  <c r="T12" i="25"/>
  <c r="T323" i="25"/>
  <c r="T19" i="25"/>
  <c r="T230" i="25"/>
  <c r="T325" i="25"/>
  <c r="T458" i="25"/>
  <c r="T362" i="25"/>
  <c r="T222" i="25"/>
  <c r="T105" i="25"/>
  <c r="T371" i="25"/>
  <c r="T33" i="25"/>
  <c r="K149" i="19" l="1"/>
  <c r="K32" i="15"/>
  <c r="H149" i="19"/>
  <c r="H32" i="15"/>
  <c r="H152" i="19"/>
  <c r="H35" i="15"/>
  <c r="K152" i="19"/>
  <c r="K35" i="15"/>
  <c r="N152" i="19"/>
  <c r="N35" i="15"/>
  <c r="J150" i="19"/>
  <c r="J33" i="15"/>
  <c r="L151" i="19"/>
  <c r="L34" i="15"/>
  <c r="L150" i="19"/>
  <c r="L33" i="15"/>
  <c r="H150" i="19"/>
  <c r="H33" i="15"/>
  <c r="H148" i="19"/>
  <c r="H31" i="15"/>
  <c r="J151" i="19"/>
  <c r="J34" i="15"/>
  <c r="N151" i="19"/>
  <c r="N34" i="15"/>
  <c r="N149" i="19"/>
  <c r="N32" i="15"/>
  <c r="I148" i="19"/>
  <c r="I31" i="15"/>
  <c r="L148" i="19"/>
  <c r="L31" i="15"/>
  <c r="N148" i="19"/>
  <c r="N31" i="15"/>
  <c r="L152" i="19"/>
  <c r="L35" i="15"/>
  <c r="K148" i="19"/>
  <c r="K31" i="15"/>
  <c r="J148" i="19"/>
  <c r="J31" i="15"/>
  <c r="K151" i="19"/>
  <c r="K34" i="15"/>
  <c r="H151" i="19"/>
  <c r="H34" i="15"/>
  <c r="I152" i="19"/>
  <c r="I35" i="15"/>
  <c r="K150" i="19"/>
  <c r="K33" i="15"/>
  <c r="I149" i="19"/>
  <c r="I32" i="15"/>
  <c r="J149" i="19"/>
  <c r="J32" i="15"/>
  <c r="I151" i="19"/>
  <c r="I34" i="15"/>
  <c r="N150" i="19"/>
  <c r="N33" i="15"/>
  <c r="J152" i="19"/>
  <c r="J35" i="15"/>
  <c r="L149" i="19"/>
  <c r="L32" i="15"/>
  <c r="I150" i="19"/>
  <c r="I33" i="15"/>
  <c r="K30" i="7"/>
  <c r="K20" i="15"/>
  <c r="I49" i="16"/>
  <c r="I130" i="19"/>
  <c r="H51" i="16"/>
  <c r="H132" i="19"/>
  <c r="N29" i="7"/>
  <c r="N19" i="15"/>
  <c r="H50" i="16"/>
  <c r="H131" i="19"/>
  <c r="N48" i="16"/>
  <c r="N129" i="19"/>
  <c r="K47" i="16"/>
  <c r="K128" i="19"/>
  <c r="I46" i="16"/>
  <c r="I127" i="19"/>
  <c r="I30" i="7"/>
  <c r="I20" i="15"/>
  <c r="I51" i="16"/>
  <c r="I132" i="19"/>
  <c r="J50" i="16"/>
  <c r="J131" i="19"/>
  <c r="N46" i="16"/>
  <c r="N127" i="19"/>
  <c r="H46" i="16"/>
  <c r="H127" i="19"/>
  <c r="L29" i="7"/>
  <c r="L19" i="15"/>
  <c r="N51" i="16"/>
  <c r="N132" i="19"/>
  <c r="J29" i="7"/>
  <c r="J19" i="15"/>
  <c r="J48" i="16"/>
  <c r="J129" i="19"/>
  <c r="N30" i="7"/>
  <c r="N20" i="15"/>
  <c r="K29" i="7"/>
  <c r="K19" i="15"/>
  <c r="I50" i="16"/>
  <c r="I131" i="19"/>
  <c r="J49" i="16"/>
  <c r="J130" i="19"/>
  <c r="K46" i="16"/>
  <c r="K127" i="19"/>
  <c r="L30" i="7"/>
  <c r="L20" i="15"/>
  <c r="J30" i="7"/>
  <c r="J20" i="15"/>
  <c r="N49" i="16"/>
  <c r="N130" i="19"/>
  <c r="I48" i="16"/>
  <c r="I129" i="19"/>
  <c r="L47" i="16"/>
  <c r="L128" i="19"/>
  <c r="I47" i="16"/>
  <c r="I128" i="19"/>
  <c r="L46" i="16"/>
  <c r="L127" i="19"/>
  <c r="L49" i="16"/>
  <c r="L130" i="19"/>
  <c r="K49" i="16"/>
  <c r="K130" i="19"/>
  <c r="H30" i="7"/>
  <c r="H20" i="15"/>
  <c r="K51" i="16"/>
  <c r="K132" i="19"/>
  <c r="K50" i="16"/>
  <c r="K131" i="19"/>
  <c r="N47" i="16"/>
  <c r="N128" i="19"/>
  <c r="J46" i="16"/>
  <c r="J127" i="19"/>
  <c r="I29" i="7"/>
  <c r="I19" i="15"/>
  <c r="N50" i="16"/>
  <c r="N131" i="19"/>
  <c r="H49" i="16"/>
  <c r="H130" i="19"/>
  <c r="H29" i="7"/>
  <c r="H19" i="15"/>
  <c r="J51" i="16"/>
  <c r="J132" i="19"/>
  <c r="L50" i="16"/>
  <c r="L131" i="19"/>
  <c r="K48" i="16"/>
  <c r="K129" i="19"/>
  <c r="H48" i="16"/>
  <c r="H129" i="19"/>
  <c r="L48" i="16"/>
  <c r="L129" i="19"/>
  <c r="L51" i="16"/>
  <c r="L132" i="19"/>
  <c r="H47" i="16"/>
  <c r="H128" i="19"/>
  <c r="J47" i="16"/>
  <c r="J128" i="19"/>
  <c r="K35" i="19"/>
  <c r="K37" i="19"/>
  <c r="L54" i="16"/>
  <c r="H54" i="16"/>
  <c r="J53" i="16"/>
  <c r="I35" i="19"/>
  <c r="N52" i="16"/>
  <c r="N37" i="19"/>
  <c r="L53" i="16"/>
  <c r="I36" i="19"/>
  <c r="N53" i="16"/>
  <c r="H35" i="19"/>
  <c r="J37" i="19"/>
  <c r="L52" i="16"/>
  <c r="J52" i="16"/>
  <c r="K53" i="16"/>
  <c r="I37" i="19"/>
  <c r="B6" i="15"/>
  <c r="G12" i="5" s="1"/>
  <c r="B6" i="16"/>
  <c r="H12" i="5" s="1"/>
  <c r="B6" i="14"/>
  <c r="F12" i="5" s="1"/>
  <c r="H36" i="19"/>
  <c r="H53" i="16"/>
  <c r="B6" i="17"/>
  <c r="I12" i="5" s="1"/>
  <c r="B6" i="18"/>
  <c r="B12" i="5" s="1"/>
  <c r="A271" i="19" l="1"/>
  <c r="B6" i="19" s="1"/>
  <c r="D12" i="5" s="1"/>
  <c r="T23" i="25"/>
  <c r="G449" i="25" l="1"/>
  <c r="G180" i="19" s="1"/>
  <c r="V368" i="25"/>
  <c r="G103" i="25"/>
  <c r="G322" i="19" s="1"/>
  <c r="V424" i="25"/>
  <c r="V15" i="25"/>
  <c r="V336" i="25"/>
  <c r="V490" i="25"/>
  <c r="G15" i="25"/>
  <c r="G12" i="17" s="1"/>
  <c r="G322" i="25"/>
  <c r="G16" i="7" s="1"/>
  <c r="V124" i="25"/>
  <c r="V10" i="25"/>
  <c r="G47" i="25"/>
  <c r="G29" i="18" s="1"/>
  <c r="V268" i="25"/>
  <c r="V78" i="25"/>
  <c r="V470" i="25"/>
  <c r="G272" i="25"/>
  <c r="G112" i="19" s="1"/>
  <c r="G380" i="25"/>
  <c r="V391" i="25"/>
  <c r="V256" i="25"/>
  <c r="G76" i="25"/>
  <c r="G299" i="19" s="1"/>
  <c r="V474" i="25"/>
  <c r="V484" i="25"/>
  <c r="G101" i="25"/>
  <c r="G320" i="19" s="1"/>
  <c r="V84" i="25"/>
  <c r="G383" i="25"/>
  <c r="G154" i="19" s="1"/>
  <c r="G140" i="25"/>
  <c r="G84" i="19" s="1"/>
  <c r="V147" i="25"/>
  <c r="V429" i="25"/>
  <c r="G114" i="25"/>
  <c r="G31" i="7" s="1"/>
  <c r="G480" i="25"/>
  <c r="G45" i="19" s="1"/>
  <c r="G124" i="25"/>
  <c r="G72" i="19" s="1"/>
  <c r="V168" i="25"/>
  <c r="V205" i="25"/>
  <c r="V306" i="25"/>
  <c r="G365" i="25"/>
  <c r="G142" i="19" s="1"/>
  <c r="V175" i="25"/>
  <c r="V258" i="25"/>
  <c r="G315" i="25"/>
  <c r="G14" i="14" s="1"/>
  <c r="G99" i="25"/>
  <c r="G318" i="19" s="1"/>
  <c r="V130" i="25"/>
  <c r="G45" i="25"/>
  <c r="G27" i="18" s="1"/>
  <c r="V243" i="25"/>
  <c r="V200" i="25"/>
  <c r="G295" i="25"/>
  <c r="G118" i="19" s="1"/>
  <c r="V229" i="25"/>
  <c r="W229" i="25" s="1"/>
  <c r="G467" i="25"/>
  <c r="G284" i="19" s="1"/>
  <c r="V223" i="25"/>
  <c r="G319" i="25"/>
  <c r="G33" i="19" s="1"/>
  <c r="V29" i="25"/>
  <c r="V3" i="25"/>
  <c r="V476" i="25"/>
  <c r="V195" i="25"/>
  <c r="V265" i="25"/>
  <c r="G159" i="25"/>
  <c r="G336" i="19" s="1"/>
  <c r="G156" i="25"/>
  <c r="G333" i="19" s="1"/>
  <c r="G100" i="25"/>
  <c r="G319" i="19" s="1"/>
  <c r="G292" i="25"/>
  <c r="G115" i="19" s="1"/>
  <c r="G421" i="25"/>
  <c r="G169" i="19" s="1"/>
  <c r="G62" i="25"/>
  <c r="G12" i="19" s="1"/>
  <c r="G225" i="25"/>
  <c r="G24" i="19" s="1"/>
  <c r="V425" i="25"/>
  <c r="V66" i="25"/>
  <c r="V427" i="25"/>
  <c r="G49" i="25"/>
  <c r="G31" i="18" s="1"/>
  <c r="V305" i="25"/>
  <c r="V137" i="25"/>
  <c r="G64" i="25"/>
  <c r="G14" i="19" s="1"/>
  <c r="G367" i="25"/>
  <c r="G144" i="19" s="1"/>
  <c r="V70" i="25"/>
  <c r="G117" i="25"/>
  <c r="G68" i="19" s="1"/>
  <c r="G283" i="25"/>
  <c r="G281" i="19" s="1"/>
  <c r="G108" i="25"/>
  <c r="G327" i="19" s="1"/>
  <c r="V233" i="25"/>
  <c r="V108" i="25"/>
  <c r="G364" i="25"/>
  <c r="G141" i="19" s="1"/>
  <c r="G405" i="25"/>
  <c r="G370" i="19" s="1"/>
  <c r="G78" i="25"/>
  <c r="G301" i="19" s="1"/>
  <c r="V90" i="25"/>
  <c r="G54" i="25"/>
  <c r="G36" i="18" s="1"/>
  <c r="V386" i="25"/>
  <c r="V393" i="25"/>
  <c r="V414" i="25"/>
  <c r="V162" i="25"/>
  <c r="V285" i="25"/>
  <c r="G424" i="25"/>
  <c r="G260" i="19" s="1"/>
  <c r="G474" i="25"/>
  <c r="G266" i="19" s="1"/>
  <c r="G334" i="25"/>
  <c r="G253" i="19" s="1"/>
  <c r="G484" i="25"/>
  <c r="G24" i="15" s="1"/>
  <c r="V373" i="25"/>
  <c r="V25" i="25"/>
  <c r="G91" i="25"/>
  <c r="G60" i="19" s="1"/>
  <c r="G211" i="25"/>
  <c r="G217" i="19" s="1"/>
  <c r="G37" i="25"/>
  <c r="G279" i="19" s="1"/>
  <c r="G369" i="25"/>
  <c r="G146" i="19" s="1"/>
  <c r="V64" i="25"/>
  <c r="V65" i="25"/>
  <c r="V346" i="25"/>
  <c r="V376" i="25"/>
  <c r="G43" i="25"/>
  <c r="G25" i="18" s="1"/>
  <c r="V302" i="25"/>
  <c r="G485" i="25"/>
  <c r="G25" i="15" s="1"/>
  <c r="V347" i="25"/>
  <c r="V323" i="25"/>
  <c r="G490" i="25"/>
  <c r="G30" i="15" s="1"/>
  <c r="V45" i="25"/>
  <c r="V104" i="25"/>
  <c r="G137" i="25"/>
  <c r="G206" i="19" s="1"/>
  <c r="G461" i="25"/>
  <c r="G192" i="19" s="1"/>
  <c r="V126" i="25"/>
  <c r="G357" i="25"/>
  <c r="G138" i="19" s="1"/>
  <c r="V259" i="25"/>
  <c r="G483" i="25"/>
  <c r="G23" i="15" s="1"/>
  <c r="G186" i="25"/>
  <c r="G34" i="16" s="1"/>
  <c r="V403" i="25"/>
  <c r="G308" i="25"/>
  <c r="G251" i="19" s="1"/>
  <c r="G343" i="25"/>
  <c r="G53" i="16" s="1"/>
  <c r="V280" i="25"/>
  <c r="G175" i="25"/>
  <c r="G23" i="16" s="1"/>
  <c r="G82" i="25"/>
  <c r="G51" i="19" s="1"/>
  <c r="V36" i="25"/>
  <c r="V81" i="25"/>
  <c r="V287" i="25"/>
  <c r="W287" i="25" s="1"/>
  <c r="G68" i="25"/>
  <c r="G291" i="19" s="1"/>
  <c r="V426" i="25"/>
  <c r="V169" i="25"/>
  <c r="G151" i="25"/>
  <c r="G11" i="16" s="1"/>
  <c r="G303" i="25"/>
  <c r="G246" i="19" s="1"/>
  <c r="G392" i="25"/>
  <c r="G357" i="19" s="1"/>
  <c r="G282" i="25"/>
  <c r="G280" i="19" s="1"/>
  <c r="G241" i="25"/>
  <c r="G232" i="19" s="1"/>
  <c r="G267" i="25"/>
  <c r="G107" i="19" s="1"/>
  <c r="V435" i="25"/>
  <c r="G44" i="25"/>
  <c r="G26" i="18" s="1"/>
  <c r="V178" i="25"/>
  <c r="G153" i="25"/>
  <c r="G13" i="16" s="1"/>
  <c r="G115" i="25"/>
  <c r="G66" i="19" s="1"/>
  <c r="V430" i="25"/>
  <c r="V134" i="25"/>
  <c r="G52" i="25"/>
  <c r="G34" i="18" s="1"/>
  <c r="V387" i="25"/>
  <c r="V405" i="25"/>
  <c r="G388" i="25"/>
  <c r="G159" i="19" s="1"/>
  <c r="V118" i="25"/>
  <c r="V44" i="25"/>
  <c r="G247" i="25"/>
  <c r="G98" i="19" s="1"/>
  <c r="G56" i="25"/>
  <c r="G38" i="18" s="1"/>
  <c r="G30" i="25"/>
  <c r="G309" i="19" s="1"/>
  <c r="V458" i="25"/>
  <c r="G192" i="25"/>
  <c r="G40" i="16" s="1"/>
  <c r="V384" i="25"/>
  <c r="V7" i="25"/>
  <c r="G176" i="25"/>
  <c r="G24" i="16" s="1"/>
  <c r="G317" i="25"/>
  <c r="G31" i="19" s="1"/>
  <c r="G171" i="25"/>
  <c r="G19" i="16" s="1"/>
  <c r="V59" i="25"/>
  <c r="V47" i="25"/>
  <c r="G147" i="25"/>
  <c r="G88" i="19" s="1"/>
  <c r="G469" i="25"/>
  <c r="G286" i="19" s="1"/>
  <c r="G393" i="25"/>
  <c r="G358" i="19" s="1"/>
  <c r="V71" i="25"/>
  <c r="V401" i="25"/>
  <c r="V445" i="25"/>
  <c r="G240" i="25"/>
  <c r="G231" i="19" s="1"/>
  <c r="G410" i="25"/>
  <c r="G375" i="19" s="1"/>
  <c r="G38" i="25"/>
  <c r="G20" i="18" s="1"/>
  <c r="V304" i="25"/>
  <c r="V145" i="25"/>
  <c r="V106" i="25"/>
  <c r="G298" i="25"/>
  <c r="G121" i="19" s="1"/>
  <c r="V383" i="25"/>
  <c r="V88" i="25"/>
  <c r="G158" i="25"/>
  <c r="G335" i="19" s="1"/>
  <c r="V153" i="25"/>
  <c r="V231" i="25"/>
  <c r="G242" i="25"/>
  <c r="G233" i="19" s="1"/>
  <c r="V110" i="25"/>
  <c r="G419" i="25"/>
  <c r="G167" i="19" s="1"/>
  <c r="V350" i="25"/>
  <c r="G433" i="25"/>
  <c r="G58" i="16" s="1"/>
  <c r="G98" i="25"/>
  <c r="G317" i="19" s="1"/>
  <c r="G415" i="25"/>
  <c r="G163" i="19" s="1"/>
  <c r="V220" i="25"/>
  <c r="G118" i="25"/>
  <c r="G69" i="19" s="1"/>
  <c r="G161" i="25"/>
  <c r="G338" i="19" s="1"/>
  <c r="G450" i="25"/>
  <c r="G181" i="19" s="1"/>
  <c r="G27" i="25"/>
  <c r="G275" i="19" s="1"/>
  <c r="V303" i="25"/>
  <c r="V423" i="25"/>
  <c r="V448" i="25"/>
  <c r="V407" i="25"/>
  <c r="G309" i="25"/>
  <c r="G125" i="19" s="1"/>
  <c r="G234" i="25"/>
  <c r="G94" i="19" s="1"/>
  <c r="G107" i="25"/>
  <c r="G326" i="19" s="1"/>
  <c r="V136" i="25"/>
  <c r="G127" i="25"/>
  <c r="G75" i="19" s="1"/>
  <c r="G476" i="25"/>
  <c r="G268" i="19" s="1"/>
  <c r="G126" i="25"/>
  <c r="G74" i="19" s="1"/>
  <c r="G73" i="25"/>
  <c r="G296" i="19" s="1"/>
  <c r="G232" i="25"/>
  <c r="G92" i="19" s="1"/>
  <c r="V366" i="25"/>
  <c r="V72" i="25"/>
  <c r="V244" i="25"/>
  <c r="V146" i="25"/>
  <c r="G416" i="25"/>
  <c r="G164" i="19" s="1"/>
  <c r="V181" i="25"/>
  <c r="G170" i="25"/>
  <c r="G18" i="16" s="1"/>
  <c r="G14" i="25"/>
  <c r="G11" i="17" s="1"/>
  <c r="V164" i="25"/>
  <c r="V149" i="25"/>
  <c r="V138" i="25"/>
  <c r="V41" i="25"/>
  <c r="V397" i="25"/>
  <c r="V468" i="25"/>
  <c r="G199" i="25"/>
  <c r="G43" i="16" s="1"/>
  <c r="G236" i="25"/>
  <c r="G227" i="19" s="1"/>
  <c r="V457" i="25"/>
  <c r="G4" i="25"/>
  <c r="G11" i="18" s="1"/>
  <c r="G269" i="25"/>
  <c r="G109" i="19" s="1"/>
  <c r="V322" i="25"/>
  <c r="V331" i="25"/>
  <c r="V344" i="25"/>
  <c r="V261" i="25"/>
  <c r="V428" i="25"/>
  <c r="G358" i="25"/>
  <c r="G139" i="19" s="1"/>
  <c r="G263" i="25"/>
  <c r="G103" i="19" s="1"/>
  <c r="G218" i="25"/>
  <c r="G224" i="19" s="1"/>
  <c r="V487" i="25"/>
  <c r="G109" i="25"/>
  <c r="G328" i="19" s="1"/>
  <c r="G53" i="25"/>
  <c r="G35" i="18" s="1"/>
  <c r="V274" i="25"/>
  <c r="V482" i="25"/>
  <c r="G28" i="25"/>
  <c r="G276" i="19" s="1"/>
  <c r="G460" i="25"/>
  <c r="G191" i="19" s="1"/>
  <c r="V80" i="25"/>
  <c r="G83" i="25"/>
  <c r="G52" i="19" s="1"/>
  <c r="V189" i="25"/>
  <c r="V394" i="25"/>
  <c r="G3" i="25"/>
  <c r="G10" i="18" s="1"/>
  <c r="G375" i="25"/>
  <c r="G25" i="7" s="1"/>
  <c r="G224" i="25"/>
  <c r="G23" i="19" s="1"/>
  <c r="V316" i="25"/>
  <c r="G259" i="25"/>
  <c r="G99" i="19" s="1"/>
  <c r="G228" i="25"/>
  <c r="G27" i="19" s="1"/>
  <c r="V87" i="25"/>
  <c r="V324" i="25"/>
  <c r="V337" i="25"/>
  <c r="G65" i="25"/>
  <c r="G15" i="19" s="1"/>
  <c r="V89" i="25"/>
  <c r="V284" i="25"/>
  <c r="V263" i="25"/>
  <c r="V46" i="25"/>
  <c r="G466" i="25"/>
  <c r="G283" i="19" s="1"/>
  <c r="G195" i="25"/>
  <c r="G345" i="19" s="1"/>
  <c r="G280" i="25"/>
  <c r="G17" i="15" s="1"/>
  <c r="G403" i="25"/>
  <c r="G368" i="19" s="1"/>
  <c r="V232" i="25"/>
  <c r="G451" i="25"/>
  <c r="G182" i="19" s="1"/>
  <c r="G187" i="25"/>
  <c r="G35" i="16" s="1"/>
  <c r="V150" i="25"/>
  <c r="V278" i="25"/>
  <c r="V321" i="25"/>
  <c r="G384" i="25"/>
  <c r="G155" i="19" s="1"/>
  <c r="V75" i="25"/>
  <c r="V143" i="25"/>
  <c r="V93" i="25"/>
  <c r="G131" i="25"/>
  <c r="G79" i="19" s="1"/>
  <c r="V257" i="25"/>
  <c r="V449" i="25"/>
  <c r="V479" i="25"/>
  <c r="G418" i="25"/>
  <c r="G166" i="19" s="1"/>
  <c r="V486" i="25"/>
  <c r="V431" i="25"/>
  <c r="V35" i="25"/>
  <c r="V230" i="25"/>
  <c r="W230" i="25" s="1"/>
  <c r="V327" i="25"/>
  <c r="G166" i="25"/>
  <c r="G343" i="19" s="1"/>
  <c r="G372" i="25"/>
  <c r="G22" i="7" s="1"/>
  <c r="G394" i="25"/>
  <c r="G359" i="19" s="1"/>
  <c r="V444" i="25"/>
  <c r="V198" i="25"/>
  <c r="V314" i="25"/>
  <c r="W314" i="25" s="1"/>
  <c r="V364" i="25"/>
  <c r="G276" i="25"/>
  <c r="G13" i="15" s="1"/>
  <c r="G165" i="25"/>
  <c r="G342" i="19" s="1"/>
  <c r="V395" i="25"/>
  <c r="V332" i="25"/>
  <c r="G468" i="25"/>
  <c r="G285" i="19" s="1"/>
  <c r="G463" i="25"/>
  <c r="G60" i="16" s="1"/>
  <c r="V406" i="25"/>
  <c r="V362" i="25"/>
  <c r="G487" i="25"/>
  <c r="G27" i="15" s="1"/>
  <c r="V224" i="25"/>
  <c r="V38" i="25"/>
  <c r="G472" i="25"/>
  <c r="G304" i="19" s="1"/>
  <c r="G310" i="25"/>
  <c r="G126" i="19" s="1"/>
  <c r="G67" i="25"/>
  <c r="G290" i="19" s="1"/>
  <c r="G244" i="25"/>
  <c r="G95" i="19" s="1"/>
  <c r="G330" i="25"/>
  <c r="G9" i="7" s="1"/>
  <c r="G342" i="25"/>
  <c r="G52" i="16" s="1"/>
  <c r="G230" i="25"/>
  <c r="G29" i="19" s="1"/>
  <c r="V488" i="25"/>
  <c r="V354" i="25"/>
  <c r="V20" i="25"/>
  <c r="V22" i="25"/>
  <c r="V82" i="25"/>
  <c r="V128" i="25"/>
  <c r="V92" i="25"/>
  <c r="V227" i="25"/>
  <c r="G157" i="25"/>
  <c r="G334" i="19" s="1"/>
  <c r="V165" i="25"/>
  <c r="V219" i="25"/>
  <c r="V12" i="25"/>
  <c r="G163" i="25"/>
  <c r="G340" i="19" s="1"/>
  <c r="G425" i="25"/>
  <c r="G261" i="19" s="1"/>
  <c r="V471" i="25"/>
  <c r="V292" i="25"/>
  <c r="G271" i="25"/>
  <c r="G111" i="19" s="1"/>
  <c r="V142" i="25"/>
  <c r="V77" i="25"/>
  <c r="G7" i="25"/>
  <c r="G14" i="18" s="1"/>
  <c r="G227" i="25"/>
  <c r="G26" i="19" s="1"/>
  <c r="V226" i="25"/>
  <c r="V98" i="25"/>
  <c r="G243" i="25"/>
  <c r="G234" i="19" s="1"/>
  <c r="V201" i="25"/>
  <c r="V390" i="25"/>
  <c r="V367" i="25"/>
  <c r="V352" i="25"/>
  <c r="G360" i="25"/>
  <c r="G256" i="19" s="1"/>
  <c r="G340" i="25"/>
  <c r="G50" i="16" s="1"/>
  <c r="G335" i="25"/>
  <c r="G254" i="19" s="1"/>
  <c r="V248" i="25"/>
  <c r="G333" i="25"/>
  <c r="G252" i="19" s="1"/>
  <c r="G123" i="25"/>
  <c r="G71" i="19" s="1"/>
  <c r="G148" i="25"/>
  <c r="G89" i="19" s="1"/>
  <c r="G435" i="25"/>
  <c r="G262" i="19" s="1"/>
  <c r="G489" i="25"/>
  <c r="G29" i="15" s="1"/>
  <c r="V211" i="25"/>
  <c r="G274" i="25"/>
  <c r="G11" i="15" s="1"/>
  <c r="G453" i="25"/>
  <c r="G184" i="19" s="1"/>
  <c r="V218" i="25"/>
  <c r="V34" i="25"/>
  <c r="V180" i="25"/>
  <c r="V199" i="25"/>
  <c r="G191" i="25"/>
  <c r="G39" i="16" s="1"/>
  <c r="V48" i="25"/>
  <c r="G376" i="25"/>
  <c r="G26" i="7" s="1"/>
  <c r="V463" i="25"/>
  <c r="V333" i="25"/>
  <c r="G458" i="25"/>
  <c r="G189" i="19" s="1"/>
  <c r="V247" i="25"/>
  <c r="G229" i="25"/>
  <c r="G28" i="19" s="1"/>
  <c r="G160" i="25"/>
  <c r="G337" i="19" s="1"/>
  <c r="G386" i="25"/>
  <c r="G157" i="19" s="1"/>
  <c r="G293" i="25"/>
  <c r="G116" i="19" s="1"/>
  <c r="G368" i="25"/>
  <c r="G145" i="19" s="1"/>
  <c r="V239" i="25"/>
  <c r="G193" i="25"/>
  <c r="G41" i="16" s="1"/>
  <c r="V404" i="25"/>
  <c r="V174" i="25"/>
  <c r="V289" i="25"/>
  <c r="V191" i="25"/>
  <c r="G470" i="25"/>
  <c r="G302" i="19" s="1"/>
  <c r="V432" i="25"/>
  <c r="G50" i="25"/>
  <c r="G32" i="18" s="1"/>
  <c r="G96" i="25"/>
  <c r="G65" i="19" s="1"/>
  <c r="G134" i="25"/>
  <c r="G82" i="19" s="1"/>
  <c r="V192" i="25"/>
  <c r="V73" i="25"/>
  <c r="G197" i="25"/>
  <c r="G347" i="19" s="1"/>
  <c r="V228" i="25"/>
  <c r="W228" i="25" s="1"/>
  <c r="V203" i="25"/>
  <c r="V465" i="25"/>
  <c r="V286" i="25"/>
  <c r="W286" i="25" s="1"/>
  <c r="V392" i="25"/>
  <c r="V236" i="25"/>
  <c r="G189" i="25"/>
  <c r="G37" i="16" s="1"/>
  <c r="G363" i="25"/>
  <c r="G140" i="19" s="1"/>
  <c r="G201" i="25"/>
  <c r="G45" i="16" s="1"/>
  <c r="G289" i="25"/>
  <c r="G353" i="19" s="1"/>
  <c r="G438" i="25"/>
  <c r="G265" i="19" s="1"/>
  <c r="V335" i="25"/>
  <c r="G48" i="25"/>
  <c r="G30" i="18" s="1"/>
  <c r="V275" i="25"/>
  <c r="G139" i="25"/>
  <c r="G83" i="19" s="1"/>
  <c r="V290" i="25"/>
  <c r="V473" i="25"/>
  <c r="V49" i="25"/>
  <c r="G11" i="25"/>
  <c r="G18" i="18" s="1"/>
  <c r="G436" i="25"/>
  <c r="G263" i="19" s="1"/>
  <c r="V40" i="25"/>
  <c r="V170" i="25"/>
  <c r="G301" i="25"/>
  <c r="G124" i="19" s="1"/>
  <c r="G87" i="25"/>
  <c r="G56" i="19" s="1"/>
  <c r="V207" i="25"/>
  <c r="G167" i="25"/>
  <c r="G344" i="19" s="1"/>
  <c r="G245" i="25"/>
  <c r="G96" i="19" s="1"/>
  <c r="G75" i="25"/>
  <c r="G298" i="19" s="1"/>
  <c r="G113" i="25"/>
  <c r="G30" i="7" s="1"/>
  <c r="G150" i="25"/>
  <c r="G10" i="16" s="1"/>
  <c r="V300" i="25"/>
  <c r="V345" i="25"/>
  <c r="G90" i="25"/>
  <c r="G59" i="19" s="1"/>
  <c r="G257" i="25"/>
  <c r="G243" i="19" s="1"/>
  <c r="V109" i="25"/>
  <c r="G80" i="25"/>
  <c r="G49" i="19" s="1"/>
  <c r="G112" i="25"/>
  <c r="G31" i="25"/>
  <c r="G310" i="19" s="1"/>
  <c r="G296" i="25"/>
  <c r="G119" i="19" s="1"/>
  <c r="G482" i="25"/>
  <c r="G22" i="15" s="1"/>
  <c r="V416" i="25"/>
  <c r="G57" i="25"/>
  <c r="G39" i="18" s="1"/>
  <c r="V254" i="25"/>
  <c r="G488" i="25"/>
  <c r="G28" i="15" s="1"/>
  <c r="G182" i="25"/>
  <c r="G30" i="16" s="1"/>
  <c r="V462" i="25"/>
  <c r="W462" i="25" s="1"/>
  <c r="V69" i="25"/>
  <c r="V315" i="25"/>
  <c r="W315" i="25" s="1"/>
  <c r="V342" i="25"/>
  <c r="G273" i="25"/>
  <c r="G10" i="15" s="1"/>
  <c r="V312" i="25"/>
  <c r="W312" i="25" s="1"/>
  <c r="V279" i="25"/>
  <c r="W279" i="25" s="1"/>
  <c r="V340" i="25"/>
  <c r="W340" i="25" s="1"/>
  <c r="V152" i="25"/>
  <c r="W152" i="25" s="1"/>
  <c r="V157" i="25"/>
  <c r="G174" i="25"/>
  <c r="G22" i="16" s="1"/>
  <c r="G88" i="25"/>
  <c r="G57" i="19" s="1"/>
  <c r="G217" i="25"/>
  <c r="G223" i="19" s="1"/>
  <c r="G265" i="25"/>
  <c r="G105" i="19" s="1"/>
  <c r="G93" i="25"/>
  <c r="G62" i="19" s="1"/>
  <c r="V283" i="25"/>
  <c r="G341" i="25"/>
  <c r="G51" i="16" s="1"/>
  <c r="G428" i="25"/>
  <c r="G173" i="19" s="1"/>
  <c r="V185" i="25"/>
  <c r="G41" i="25"/>
  <c r="G23" i="18" s="1"/>
  <c r="V291" i="25"/>
  <c r="V438" i="25"/>
  <c r="V97" i="25"/>
  <c r="G426" i="25"/>
  <c r="G171" i="19" s="1"/>
  <c r="G235" i="25"/>
  <c r="G226" i="19" s="1"/>
  <c r="G6" i="25"/>
  <c r="G13" i="18" s="1"/>
  <c r="V478" i="25"/>
  <c r="V155" i="25"/>
  <c r="V141" i="25"/>
  <c r="G291" i="25"/>
  <c r="G114" i="19" s="1"/>
  <c r="V378" i="25"/>
  <c r="V297" i="25"/>
  <c r="V96" i="25"/>
  <c r="G24" i="25"/>
  <c r="G272" i="19" s="1"/>
  <c r="G475" i="25"/>
  <c r="G267" i="19" s="1"/>
  <c r="V466" i="25"/>
  <c r="G331" i="25"/>
  <c r="G10" i="7" s="1"/>
  <c r="G408" i="25"/>
  <c r="G373" i="19" s="1"/>
  <c r="V74" i="25"/>
  <c r="V299" i="25"/>
  <c r="G169" i="25"/>
  <c r="G17" i="16" s="1"/>
  <c r="G445" i="25"/>
  <c r="G176" i="19" s="1"/>
  <c r="G390" i="25"/>
  <c r="G161" i="19" s="1"/>
  <c r="G97" i="25"/>
  <c r="G316" i="19" s="1"/>
  <c r="G132" i="25"/>
  <c r="G80" i="19" s="1"/>
  <c r="G86" i="25"/>
  <c r="G55" i="19" s="1"/>
  <c r="G223" i="25"/>
  <c r="G22" i="19" s="1"/>
  <c r="V301" i="25"/>
  <c r="V461" i="25"/>
  <c r="G400" i="25"/>
  <c r="G365" i="19" s="1"/>
  <c r="G256" i="25"/>
  <c r="G242" i="19" s="1"/>
  <c r="G327" i="25"/>
  <c r="G196" i="19" s="1"/>
  <c r="G188" i="25"/>
  <c r="G36" i="16" s="1"/>
  <c r="G262" i="25"/>
  <c r="G102" i="19" s="1"/>
  <c r="G200" i="25"/>
  <c r="G44" i="16" s="1"/>
  <c r="V50" i="25"/>
  <c r="V271" i="25"/>
  <c r="W271" i="25" s="1"/>
  <c r="V113" i="25"/>
  <c r="V68" i="25"/>
  <c r="V148" i="25"/>
  <c r="V363" i="25"/>
  <c r="G321" i="25"/>
  <c r="G15" i="7" s="1"/>
  <c r="V225" i="25"/>
  <c r="V410" i="25"/>
  <c r="V272" i="25"/>
  <c r="G379" i="25"/>
  <c r="V399" i="25"/>
  <c r="V62" i="25"/>
  <c r="V103" i="25"/>
  <c r="G288" i="25"/>
  <c r="G352" i="19" s="1"/>
  <c r="V375" i="25"/>
  <c r="G382" i="25"/>
  <c r="G153" i="19" s="1"/>
  <c r="G395" i="25"/>
  <c r="G360" i="19" s="1"/>
  <c r="V95" i="25"/>
  <c r="G311" i="25"/>
  <c r="G10" i="14" s="1"/>
  <c r="V184" i="25"/>
  <c r="G125" i="25"/>
  <c r="G73" i="19" s="1"/>
  <c r="G455" i="25"/>
  <c r="G186" i="19" s="1"/>
  <c r="G92" i="25"/>
  <c r="G61" i="19" s="1"/>
  <c r="G324" i="25"/>
  <c r="G18" i="7" s="1"/>
  <c r="G164" i="25"/>
  <c r="G341" i="19" s="1"/>
  <c r="G32" i="25"/>
  <c r="G311" i="19" s="1"/>
  <c r="V187" i="25"/>
  <c r="V371" i="25"/>
  <c r="G185" i="25"/>
  <c r="G33" i="16" s="1"/>
  <c r="V122" i="25"/>
  <c r="V273" i="25"/>
  <c r="W273" i="25" s="1"/>
  <c r="V33" i="25"/>
  <c r="G59" i="25"/>
  <c r="G41" i="18" s="1"/>
  <c r="G216" i="25"/>
  <c r="G222" i="19" s="1"/>
  <c r="G204" i="25"/>
  <c r="G210" i="19" s="1"/>
  <c r="G454" i="25"/>
  <c r="G185" i="19" s="1"/>
  <c r="V320" i="25"/>
  <c r="V338" i="25"/>
  <c r="W338" i="25" s="1"/>
  <c r="V388" i="25"/>
  <c r="G417" i="25"/>
  <c r="G165" i="19" s="1"/>
  <c r="G130" i="25"/>
  <c r="G78" i="19" s="1"/>
  <c r="G378" i="25"/>
  <c r="V417" i="25"/>
  <c r="W417" i="25" s="1"/>
  <c r="V91" i="25"/>
  <c r="G16" i="25"/>
  <c r="G13" i="17" s="1"/>
  <c r="V420" i="25"/>
  <c r="V53" i="25"/>
  <c r="G219" i="25"/>
  <c r="G225" i="19" s="1"/>
  <c r="V359" i="25"/>
  <c r="G194" i="25"/>
  <c r="G42" i="16" s="1"/>
  <c r="V237" i="25"/>
  <c r="G287" i="25"/>
  <c r="G351" i="19" s="1"/>
  <c r="G352" i="25"/>
  <c r="G39" i="19" s="1"/>
  <c r="V262" i="25"/>
  <c r="G381" i="25"/>
  <c r="G152" i="19" s="1"/>
  <c r="G422" i="25"/>
  <c r="G170" i="19" s="1"/>
  <c r="V339" i="25"/>
  <c r="G128" i="25"/>
  <c r="G76" i="19" s="1"/>
  <c r="G300" i="25"/>
  <c r="G123" i="19" s="1"/>
  <c r="G70" i="25"/>
  <c r="G293" i="19" s="1"/>
  <c r="V459" i="25"/>
  <c r="G391" i="25"/>
  <c r="G162" i="19" s="1"/>
  <c r="G314" i="25"/>
  <c r="G13" i="14" s="1"/>
  <c r="V159" i="25"/>
  <c r="W159" i="25" s="1"/>
  <c r="G33" i="25"/>
  <c r="G312" i="19" s="1"/>
  <c r="G106" i="25"/>
  <c r="G325" i="19" s="1"/>
  <c r="V349" i="25"/>
  <c r="G429" i="25"/>
  <c r="G174" i="19" s="1"/>
  <c r="G13" i="25"/>
  <c r="G10" i="17" s="1"/>
  <c r="G10" i="25"/>
  <c r="G17" i="18" s="1"/>
  <c r="G39" i="25"/>
  <c r="G21" i="18" s="1"/>
  <c r="V125" i="25"/>
  <c r="V381" i="25"/>
  <c r="V101" i="25"/>
  <c r="G246" i="25"/>
  <c r="G97" i="19" s="1"/>
  <c r="G430" i="25"/>
  <c r="G55" i="16" s="1"/>
  <c r="V61" i="25"/>
  <c r="G294" i="25"/>
  <c r="G117" i="19" s="1"/>
  <c r="G181" i="25"/>
  <c r="G29" i="16" s="1"/>
  <c r="V102" i="25"/>
  <c r="V156" i="25"/>
  <c r="G277" i="25"/>
  <c r="G14" i="15" s="1"/>
  <c r="G412" i="25"/>
  <c r="G377" i="19" s="1"/>
  <c r="V235" i="25"/>
  <c r="G370" i="25"/>
  <c r="G147" i="19" s="1"/>
  <c r="V5" i="25"/>
  <c r="G464" i="25"/>
  <c r="G61" i="16" s="1"/>
  <c r="V341" i="25"/>
  <c r="G325" i="25"/>
  <c r="G19" i="7" s="1"/>
  <c r="G409" i="25"/>
  <c r="G374" i="19" s="1"/>
  <c r="V176" i="25"/>
  <c r="V127" i="25"/>
  <c r="G349" i="25"/>
  <c r="G134" i="19" s="1"/>
  <c r="G254" i="25"/>
  <c r="G240" i="19" s="1"/>
  <c r="V135" i="25"/>
  <c r="V212" i="25"/>
  <c r="V241" i="25"/>
  <c r="V117" i="25"/>
  <c r="G306" i="25"/>
  <c r="G249" i="19" s="1"/>
  <c r="V206" i="25"/>
  <c r="G452" i="25"/>
  <c r="G183" i="19" s="1"/>
  <c r="G119" i="25"/>
  <c r="G70" i="19" s="1"/>
  <c r="G102" i="25"/>
  <c r="G321" i="19" s="1"/>
  <c r="G285" i="25"/>
  <c r="G349" i="19" s="1"/>
  <c r="G8" i="25"/>
  <c r="G15" i="18" s="1"/>
  <c r="G377" i="25"/>
  <c r="G399" i="25"/>
  <c r="G364" i="19" s="1"/>
  <c r="G304" i="25"/>
  <c r="G247" i="19" s="1"/>
  <c r="G231" i="25"/>
  <c r="G91" i="19" s="1"/>
  <c r="V411" i="25"/>
  <c r="G447" i="25"/>
  <c r="G178" i="19" s="1"/>
  <c r="G444" i="25"/>
  <c r="G175" i="19" s="1"/>
  <c r="V222" i="25"/>
  <c r="G260" i="25"/>
  <c r="G100" i="19" s="1"/>
  <c r="V288" i="25"/>
  <c r="G144" i="25"/>
  <c r="G18" i="19" s="1"/>
  <c r="G222" i="25"/>
  <c r="G21" i="19" s="1"/>
  <c r="V194" i="25"/>
  <c r="V308" i="25"/>
  <c r="V51" i="25"/>
  <c r="G387" i="25"/>
  <c r="G158" i="19" s="1"/>
  <c r="G46" i="25"/>
  <c r="G28" i="18" s="1"/>
  <c r="G328" i="25"/>
  <c r="G197" i="19" s="1"/>
  <c r="G35" i="25"/>
  <c r="G277" i="19" s="1"/>
  <c r="V460" i="25"/>
  <c r="W460" i="25" s="1"/>
  <c r="V293" i="25"/>
  <c r="G406" i="25"/>
  <c r="G371" i="19" s="1"/>
  <c r="V13" i="25"/>
  <c r="W13" i="25" s="1"/>
  <c r="G261" i="25"/>
  <c r="G101" i="19" s="1"/>
  <c r="V115" i="25"/>
  <c r="G141" i="25"/>
  <c r="G85" i="19" s="1"/>
  <c r="G111" i="25"/>
  <c r="G330" i="19" s="1"/>
  <c r="G290" i="25"/>
  <c r="G113" i="19" s="1"/>
  <c r="G36" i="25"/>
  <c r="G278" i="19" s="1"/>
  <c r="V489" i="25"/>
  <c r="W489" i="25" s="1"/>
  <c r="V204" i="25"/>
  <c r="G250" i="25"/>
  <c r="G237" i="19" s="1"/>
  <c r="V144" i="25"/>
  <c r="V251" i="25"/>
  <c r="V310" i="25"/>
  <c r="G371" i="25"/>
  <c r="G21" i="7" s="1"/>
  <c r="G248" i="25"/>
  <c r="G235" i="19" s="1"/>
  <c r="G142" i="25"/>
  <c r="G16" i="19" s="1"/>
  <c r="V6" i="25"/>
  <c r="G77" i="25"/>
  <c r="G300" i="19" s="1"/>
  <c r="G152" i="25"/>
  <c r="G12" i="16" s="1"/>
  <c r="V132" i="25"/>
  <c r="V83" i="25"/>
  <c r="G95" i="25"/>
  <c r="G64" i="19" s="1"/>
  <c r="G74" i="25"/>
  <c r="G297" i="19" s="1"/>
  <c r="V330" i="25"/>
  <c r="G266" i="25"/>
  <c r="G106" i="19" s="1"/>
  <c r="V295" i="25"/>
  <c r="V361" i="25"/>
  <c r="G362" i="25"/>
  <c r="G258" i="19" s="1"/>
  <c r="G221" i="25"/>
  <c r="G20" i="19" s="1"/>
  <c r="V245" i="25"/>
  <c r="V380" i="25"/>
  <c r="V85" i="25"/>
  <c r="V483" i="25"/>
  <c r="G320" i="25"/>
  <c r="G34" i="19" s="1"/>
  <c r="V214" i="25"/>
  <c r="G40" i="25"/>
  <c r="G22" i="18" s="1"/>
  <c r="V282" i="25"/>
  <c r="G110" i="25"/>
  <c r="G329" i="19" s="1"/>
  <c r="G202" i="25"/>
  <c r="G208" i="19" s="1"/>
  <c r="V481" i="25"/>
  <c r="W481" i="25" s="1"/>
  <c r="G19" i="25"/>
  <c r="G16" i="17" s="1"/>
  <c r="V210" i="25"/>
  <c r="V249" i="25"/>
  <c r="V196" i="25"/>
  <c r="G42" i="25"/>
  <c r="G24" i="18" s="1"/>
  <c r="V99" i="25"/>
  <c r="V67" i="25"/>
  <c r="G339" i="25"/>
  <c r="G49" i="16" s="1"/>
  <c r="V107" i="25"/>
  <c r="G345" i="25"/>
  <c r="G354" i="19" s="1"/>
  <c r="G366" i="25"/>
  <c r="G143" i="19" s="1"/>
  <c r="G305" i="25"/>
  <c r="G248" i="19" s="1"/>
  <c r="G155" i="25"/>
  <c r="G15" i="16" s="1"/>
  <c r="V317" i="25"/>
  <c r="V123" i="25"/>
  <c r="G94" i="25"/>
  <c r="G63" i="19" s="1"/>
  <c r="V298" i="25"/>
  <c r="G281" i="25"/>
  <c r="G18" i="15" s="1"/>
  <c r="V18" i="25"/>
  <c r="V343" i="25"/>
  <c r="V158" i="25"/>
  <c r="W158" i="25" s="1"/>
  <c r="V58" i="25"/>
  <c r="G251" i="25"/>
  <c r="G238" i="19" s="1"/>
  <c r="G312" i="25"/>
  <c r="G11" i="14" s="1"/>
  <c r="V86" i="25"/>
  <c r="G473" i="25"/>
  <c r="G305" i="19" s="1"/>
  <c r="V447" i="25"/>
  <c r="W447" i="25" s="1"/>
  <c r="V112" i="25"/>
  <c r="G456" i="25"/>
  <c r="G187" i="19" s="1"/>
  <c r="G385" i="25"/>
  <c r="G156" i="19" s="1"/>
  <c r="V415" i="25"/>
  <c r="G237" i="25"/>
  <c r="G228" i="19" s="1"/>
  <c r="V413" i="25"/>
  <c r="G238" i="25"/>
  <c r="G229" i="19" s="1"/>
  <c r="V250" i="25"/>
  <c r="G329" i="25"/>
  <c r="G198" i="19" s="1"/>
  <c r="G432" i="25"/>
  <c r="G57" i="16" s="1"/>
  <c r="G347" i="25"/>
  <c r="G356" i="19" s="1"/>
  <c r="G356" i="25"/>
  <c r="G137" i="19" s="1"/>
  <c r="V161" i="25"/>
  <c r="V402" i="25"/>
  <c r="V412" i="25"/>
  <c r="G249" i="25"/>
  <c r="G236" i="19" s="1"/>
  <c r="G205" i="25"/>
  <c r="G211" i="19" s="1"/>
  <c r="V454" i="25"/>
  <c r="W454" i="25" s="1"/>
  <c r="V31" i="25"/>
  <c r="V396" i="25"/>
  <c r="V369" i="25"/>
  <c r="G58" i="25"/>
  <c r="G40" i="18" s="1"/>
  <c r="G275" i="25"/>
  <c r="G12" i="15" s="1"/>
  <c r="G446" i="25"/>
  <c r="G177" i="19" s="1"/>
  <c r="G465" i="25"/>
  <c r="G62" i="16" s="1"/>
  <c r="G427" i="25"/>
  <c r="G172" i="19" s="1"/>
  <c r="G486" i="25"/>
  <c r="G26" i="15" s="1"/>
  <c r="V242" i="25"/>
  <c r="V277" i="25"/>
  <c r="W277" i="25" s="1"/>
  <c r="V464" i="25"/>
  <c r="V446" i="25"/>
  <c r="W446" i="25" s="1"/>
  <c r="V94" i="25"/>
  <c r="V63" i="25"/>
  <c r="G61" i="25"/>
  <c r="G11" i="19" s="1"/>
  <c r="G26" i="25"/>
  <c r="G274" i="19" s="1"/>
  <c r="G437" i="25"/>
  <c r="G264" i="19" s="1"/>
  <c r="V54" i="25"/>
  <c r="G355" i="25"/>
  <c r="G136" i="19" s="1"/>
  <c r="V240" i="25"/>
  <c r="G162" i="25"/>
  <c r="G339" i="19" s="1"/>
  <c r="V186" i="25"/>
  <c r="V8" i="25"/>
  <c r="G180" i="25"/>
  <c r="G28" i="16" s="1"/>
  <c r="G336" i="25"/>
  <c r="G122" i="25"/>
  <c r="G203" i="19" s="1"/>
  <c r="V296" i="25"/>
  <c r="G348" i="25"/>
  <c r="G133" i="19" s="1"/>
  <c r="V209" i="25"/>
  <c r="W209" i="25" s="1"/>
  <c r="G203" i="25"/>
  <c r="G209" i="19" s="1"/>
  <c r="G220" i="25"/>
  <c r="G19" i="19" s="1"/>
  <c r="G138" i="25"/>
  <c r="G207" i="19" s="1"/>
  <c r="G302" i="25"/>
  <c r="G245" i="19" s="1"/>
  <c r="G198" i="25"/>
  <c r="G348" i="19" s="1"/>
  <c r="G307" i="25"/>
  <c r="G250" i="19" s="1"/>
  <c r="V270" i="25"/>
  <c r="G173" i="25"/>
  <c r="G21" i="16" s="1"/>
  <c r="G477" i="25"/>
  <c r="G42" i="19" s="1"/>
  <c r="V4" i="25"/>
  <c r="V154" i="25"/>
  <c r="V139" i="25"/>
  <c r="V276" i="25"/>
  <c r="G121" i="25"/>
  <c r="G202" i="19" s="1"/>
  <c r="V114" i="25"/>
  <c r="W114" i="25" s="1"/>
  <c r="V111" i="25"/>
  <c r="G85" i="25"/>
  <c r="G54" i="19" s="1"/>
  <c r="G179" i="25"/>
  <c r="G27" i="16" s="1"/>
  <c r="G434" i="25"/>
  <c r="G59" i="16" s="1"/>
  <c r="V264" i="25"/>
  <c r="V334" i="25"/>
  <c r="V30" i="25"/>
  <c r="G51" i="25"/>
  <c r="G33" i="18" s="1"/>
  <c r="V163" i="25"/>
  <c r="G79" i="25"/>
  <c r="G48" i="19" s="1"/>
  <c r="V177" i="25"/>
  <c r="V121" i="25"/>
  <c r="V215" i="25"/>
  <c r="W215" i="25" s="1"/>
  <c r="V253" i="25"/>
  <c r="G207" i="25"/>
  <c r="G213" i="19" s="1"/>
  <c r="V408" i="25"/>
  <c r="V382" i="25"/>
  <c r="G226" i="25"/>
  <c r="G25" i="19" s="1"/>
  <c r="V377" i="25"/>
  <c r="V372" i="25"/>
  <c r="V183" i="25"/>
  <c r="V105" i="25"/>
  <c r="V485" i="25"/>
  <c r="W485" i="25" s="1"/>
  <c r="V193" i="25"/>
  <c r="V202" i="25"/>
  <c r="G55" i="25"/>
  <c r="G37" i="18" s="1"/>
  <c r="V355" i="25"/>
  <c r="G350" i="25"/>
  <c r="G135" i="19" s="1"/>
  <c r="G351" i="25"/>
  <c r="V221" i="25"/>
  <c r="V309" i="25"/>
  <c r="V172" i="25"/>
  <c r="G478" i="25"/>
  <c r="G43" i="19" s="1"/>
  <c r="V16" i="25"/>
  <c r="W16" i="25" s="1"/>
  <c r="G346" i="25"/>
  <c r="G355" i="19" s="1"/>
  <c r="V267" i="25"/>
  <c r="V166" i="25"/>
  <c r="G25" i="25"/>
  <c r="G273" i="19" s="1"/>
  <c r="G196" i="25"/>
  <c r="G346" i="19" s="1"/>
  <c r="G239" i="25"/>
  <c r="G230" i="19" s="1"/>
  <c r="V14" i="25"/>
  <c r="G344" i="25"/>
  <c r="G54" i="16" s="1"/>
  <c r="V456" i="25"/>
  <c r="V418" i="25"/>
  <c r="G184" i="25"/>
  <c r="G32" i="16" s="1"/>
  <c r="G133" i="25"/>
  <c r="G81" i="19" s="1"/>
  <c r="G145" i="25"/>
  <c r="G86" i="19" s="1"/>
  <c r="G5" i="25"/>
  <c r="G12" i="18" s="1"/>
  <c r="V325" i="25"/>
  <c r="V365" i="25"/>
  <c r="V409" i="25"/>
  <c r="G462" i="25"/>
  <c r="G193" i="19" s="1"/>
  <c r="G337" i="25"/>
  <c r="G34" i="25"/>
  <c r="G313" i="19" s="1"/>
  <c r="G359" i="25"/>
  <c r="G255" i="19" s="1"/>
  <c r="V24" i="25"/>
  <c r="G278" i="25"/>
  <c r="G15" i="15" s="1"/>
  <c r="G286" i="25"/>
  <c r="G350" i="19" s="1"/>
  <c r="V400" i="25"/>
  <c r="V190" i="25"/>
  <c r="V60" i="25"/>
  <c r="V467" i="25"/>
  <c r="G29" i="25"/>
  <c r="G308" i="19" s="1"/>
  <c r="V260" i="25"/>
  <c r="V281" i="25"/>
  <c r="G338" i="25"/>
  <c r="G48" i="16" s="1"/>
  <c r="G299" i="25"/>
  <c r="G122" i="19" s="1"/>
  <c r="G284" i="25"/>
  <c r="G282" i="19" s="1"/>
  <c r="V131" i="25"/>
  <c r="G12" i="25"/>
  <c r="G19" i="18" s="1"/>
  <c r="V455" i="25"/>
  <c r="G258" i="25"/>
  <c r="G244" i="19" s="1"/>
  <c r="G178" i="25"/>
  <c r="G26" i="16" s="1"/>
  <c r="G168" i="25"/>
  <c r="G16" i="16" s="1"/>
  <c r="G420" i="25"/>
  <c r="G168" i="19" s="1"/>
  <c r="G84" i="25"/>
  <c r="G53" i="19" s="1"/>
  <c r="G396" i="25"/>
  <c r="G361" i="19" s="1"/>
  <c r="G354" i="25"/>
  <c r="G41" i="19" s="1"/>
  <c r="V307" i="25"/>
  <c r="W307" i="25" s="1"/>
  <c r="V217" i="25"/>
  <c r="G81" i="25"/>
  <c r="G50" i="19" s="1"/>
  <c r="V351" i="25"/>
  <c r="G9" i="25"/>
  <c r="G16" i="18" s="1"/>
  <c r="G206" i="25"/>
  <c r="G212" i="19" s="1"/>
  <c r="G105" i="25"/>
  <c r="G324" i="19" s="1"/>
  <c r="G373" i="25"/>
  <c r="G23" i="7" s="1"/>
  <c r="G104" i="25"/>
  <c r="G323" i="19" s="1"/>
  <c r="V55" i="25"/>
  <c r="V472" i="25"/>
  <c r="V433" i="25"/>
  <c r="G479" i="25"/>
  <c r="G44" i="19" s="1"/>
  <c r="V319" i="25"/>
  <c r="V421" i="25"/>
  <c r="V119" i="25"/>
  <c r="V213" i="25"/>
  <c r="W213" i="25" s="1"/>
  <c r="V140" i="25"/>
  <c r="G66" i="25"/>
  <c r="G289" i="19" s="1"/>
  <c r="V188" i="25"/>
  <c r="G457" i="25"/>
  <c r="G188" i="19" s="1"/>
  <c r="V379" i="25"/>
  <c r="V356" i="25"/>
  <c r="V27" i="25"/>
  <c r="G116" i="25"/>
  <c r="G67" i="19" s="1"/>
  <c r="V475" i="25"/>
  <c r="V238" i="25"/>
  <c r="V422" i="25"/>
  <c r="G318" i="25"/>
  <c r="G32" i="19" s="1"/>
  <c r="V171" i="25"/>
  <c r="G18" i="25"/>
  <c r="G15" i="17" s="1"/>
  <c r="V9" i="25"/>
  <c r="G297" i="25"/>
  <c r="G213" i="25"/>
  <c r="G214" i="25"/>
  <c r="G208" i="25"/>
  <c r="V311" i="25"/>
  <c r="G212" i="25"/>
  <c r="G22" i="25"/>
  <c r="G413" i="25"/>
  <c r="G378" i="19" s="1"/>
  <c r="G135" i="25"/>
  <c r="G204" i="19" s="1"/>
  <c r="G253" i="25"/>
  <c r="G239" i="19" s="1"/>
  <c r="V37" i="25"/>
  <c r="V100" i="25"/>
  <c r="V197" i="25"/>
  <c r="V255" i="25"/>
  <c r="V120" i="25"/>
  <c r="V451" i="25"/>
  <c r="G89" i="25"/>
  <c r="G58" i="19" s="1"/>
  <c r="V329" i="25"/>
  <c r="V313" i="25"/>
  <c r="W313" i="25" s="1"/>
  <c r="G172" i="25"/>
  <c r="G20" i="16" s="1"/>
  <c r="V167" i="25"/>
  <c r="G407" i="25"/>
  <c r="G372" i="19" s="1"/>
  <c r="G120" i="25"/>
  <c r="G201" i="19" s="1"/>
  <c r="V133" i="25"/>
  <c r="G423" i="25"/>
  <c r="G259" i="19" s="1"/>
  <c r="V480" i="25"/>
  <c r="V348" i="25"/>
  <c r="G60" i="25"/>
  <c r="G10" i="19" s="1"/>
  <c r="V234" i="25"/>
  <c r="V385" i="25"/>
  <c r="V151" i="25"/>
  <c r="V57" i="25"/>
  <c r="G255" i="25"/>
  <c r="G241" i="19" s="1"/>
  <c r="G146" i="25"/>
  <c r="G87" i="19" s="1"/>
  <c r="G270" i="25"/>
  <c r="G110" i="19" s="1"/>
  <c r="V116" i="25"/>
  <c r="G481" i="25"/>
  <c r="G21" i="15" s="1"/>
  <c r="V477" i="25"/>
  <c r="G353" i="25"/>
  <c r="G40" i="19" s="1"/>
  <c r="G149" i="25"/>
  <c r="G90" i="19" s="1"/>
  <c r="V434" i="25"/>
  <c r="G397" i="25"/>
  <c r="G362" i="19" s="1"/>
  <c r="V39" i="25"/>
  <c r="G264" i="25"/>
  <c r="G104" i="19" s="1"/>
  <c r="V389" i="25"/>
  <c r="V450" i="25"/>
  <c r="W450" i="25" s="1"/>
  <c r="V182" i="25"/>
  <c r="V17" i="25"/>
  <c r="V452" i="25"/>
  <c r="W452" i="25" s="1"/>
  <c r="V43" i="25"/>
  <c r="G72" i="25"/>
  <c r="G295" i="19" s="1"/>
  <c r="G316" i="25"/>
  <c r="G30" i="19" s="1"/>
  <c r="G143" i="25"/>
  <c r="G17" i="19" s="1"/>
  <c r="G154" i="25"/>
  <c r="G14" i="16" s="1"/>
  <c r="V208" i="25"/>
  <c r="G361" i="25"/>
  <c r="G257" i="19" s="1"/>
  <c r="G411" i="25"/>
  <c r="G376" i="19" s="1"/>
  <c r="V28" i="25"/>
  <c r="G389" i="25"/>
  <c r="G160" i="19" s="1"/>
  <c r="G402" i="25"/>
  <c r="G367" i="19" s="1"/>
  <c r="V398" i="25"/>
  <c r="V160" i="25"/>
  <c r="V357" i="25"/>
  <c r="V358" i="25"/>
  <c r="G17" i="25"/>
  <c r="G14" i="17" s="1"/>
  <c r="G209" i="25"/>
  <c r="G210" i="25"/>
  <c r="V436" i="25"/>
  <c r="G63" i="25"/>
  <c r="G13" i="19" s="1"/>
  <c r="V26" i="25"/>
  <c r="G398" i="25"/>
  <c r="G363" i="19" s="1"/>
  <c r="V173" i="25"/>
  <c r="V469" i="25"/>
  <c r="V52" i="25"/>
  <c r="G129" i="25"/>
  <c r="G77" i="19" s="1"/>
  <c r="G136" i="25"/>
  <c r="G205" i="19" s="1"/>
  <c r="V374" i="25"/>
  <c r="W374" i="25" s="1"/>
  <c r="V269" i="25"/>
  <c r="W269" i="25" s="1"/>
  <c r="G183" i="25"/>
  <c r="G31" i="16" s="1"/>
  <c r="V216" i="25"/>
  <c r="G233" i="25"/>
  <c r="G93" i="19" s="1"/>
  <c r="G69" i="25"/>
  <c r="G292" i="19" s="1"/>
  <c r="G71" i="25"/>
  <c r="G294" i="19" s="1"/>
  <c r="V79" i="25"/>
  <c r="G431" i="25"/>
  <c r="G56" i="16" s="1"/>
  <c r="G313" i="25"/>
  <c r="G12" i="14" s="1"/>
  <c r="G279" i="25"/>
  <c r="G16" i="15" s="1"/>
  <c r="V179" i="25"/>
  <c r="G177" i="25"/>
  <c r="G25" i="16" s="1"/>
  <c r="G404" i="25"/>
  <c r="G369" i="19" s="1"/>
  <c r="V453" i="25"/>
  <c r="V32" i="25"/>
  <c r="V419" i="25"/>
  <c r="G268" i="25"/>
  <c r="G108" i="19" s="1"/>
  <c r="G459" i="25"/>
  <c r="G190" i="19" s="1"/>
  <c r="V56" i="25"/>
  <c r="V353" i="25"/>
  <c r="V328" i="25"/>
  <c r="G471" i="25"/>
  <c r="G303" i="19" s="1"/>
  <c r="V11" i="25"/>
  <c r="V42" i="25"/>
  <c r="G401" i="25"/>
  <c r="G366" i="19" s="1"/>
  <c r="V19" i="25"/>
  <c r="W19" i="25" s="1"/>
  <c r="V76" i="25"/>
  <c r="V246" i="25"/>
  <c r="V318" i="25"/>
  <c r="V360" i="25"/>
  <c r="G323" i="25"/>
  <c r="G17" i="7" s="1"/>
  <c r="V129" i="25"/>
  <c r="V266" i="25"/>
  <c r="V294" i="25"/>
  <c r="G374" i="25"/>
  <c r="G24" i="7" s="1"/>
  <c r="V437" i="25"/>
  <c r="G448" i="25"/>
  <c r="G179" i="19" s="1"/>
  <c r="G414" i="25"/>
  <c r="G379" i="19" s="1"/>
  <c r="G190" i="25"/>
  <c r="G38" i="16" s="1"/>
  <c r="G20" i="25"/>
  <c r="G215" i="25"/>
  <c r="W21" i="25" l="1"/>
  <c r="W252" i="25"/>
  <c r="W443" i="25"/>
  <c r="W439" i="25"/>
  <c r="G148" i="19"/>
  <c r="G31" i="15"/>
  <c r="G149" i="19"/>
  <c r="G32" i="15"/>
  <c r="G150" i="19"/>
  <c r="G33" i="15"/>
  <c r="G151" i="19"/>
  <c r="G34" i="15"/>
  <c r="G47" i="16"/>
  <c r="G128" i="19"/>
  <c r="G29" i="7"/>
  <c r="G19" i="15"/>
  <c r="G46" i="16"/>
  <c r="G127" i="19"/>
  <c r="W17" i="25"/>
  <c r="W190" i="25"/>
  <c r="W434" i="25"/>
  <c r="W246" i="25"/>
  <c r="W42" i="25"/>
  <c r="W57" i="25"/>
  <c r="W325" i="25"/>
  <c r="W276" i="25"/>
  <c r="W371" i="25"/>
  <c r="W353" i="25"/>
  <c r="W389" i="25"/>
  <c r="W260" i="25"/>
  <c r="W365" i="25"/>
  <c r="W177" i="25"/>
  <c r="W30" i="25"/>
  <c r="W4" i="25"/>
  <c r="W8" i="25"/>
  <c r="W464" i="25"/>
  <c r="W31" i="25"/>
  <c r="W412" i="25"/>
  <c r="W58" i="25"/>
  <c r="W317" i="25"/>
  <c r="W99" i="25"/>
  <c r="W210" i="25"/>
  <c r="W245" i="25"/>
  <c r="W295" i="25"/>
  <c r="W144" i="25"/>
  <c r="W293" i="25"/>
  <c r="W51" i="25"/>
  <c r="W206" i="25"/>
  <c r="W212" i="25"/>
  <c r="W127" i="25"/>
  <c r="W341" i="25"/>
  <c r="W125" i="25"/>
  <c r="W91" i="25"/>
  <c r="W103" i="25"/>
  <c r="W272" i="25"/>
  <c r="W461" i="25"/>
  <c r="W96" i="25"/>
  <c r="W141" i="25"/>
  <c r="W291" i="25"/>
  <c r="W335" i="25"/>
  <c r="W191" i="25"/>
  <c r="W48" i="25"/>
  <c r="W34" i="25"/>
  <c r="W367" i="25"/>
  <c r="W98" i="25"/>
  <c r="W77" i="25"/>
  <c r="W471" i="25"/>
  <c r="W219" i="25"/>
  <c r="W92" i="25"/>
  <c r="W20" i="25"/>
  <c r="W486" i="25"/>
  <c r="W449" i="25"/>
  <c r="W143" i="25"/>
  <c r="W278" i="25"/>
  <c r="W232" i="25"/>
  <c r="W284" i="25"/>
  <c r="W324" i="25"/>
  <c r="W394" i="25"/>
  <c r="W344" i="25"/>
  <c r="W468" i="25"/>
  <c r="W149" i="25"/>
  <c r="W181" i="25"/>
  <c r="W72" i="25"/>
  <c r="W153" i="25"/>
  <c r="W401" i="25"/>
  <c r="W405" i="25"/>
  <c r="W430" i="25"/>
  <c r="W403" i="25"/>
  <c r="W104" i="25"/>
  <c r="W347" i="25"/>
  <c r="W376" i="25"/>
  <c r="W25" i="25"/>
  <c r="W414" i="25"/>
  <c r="W137" i="25"/>
  <c r="W3" i="25"/>
  <c r="W223" i="25"/>
  <c r="W200" i="25"/>
  <c r="W147" i="25"/>
  <c r="W84" i="25"/>
  <c r="W424" i="25"/>
  <c r="W234" i="25"/>
  <c r="G23" i="25"/>
  <c r="G271" i="19" s="1"/>
  <c r="W173" i="25"/>
  <c r="W116" i="25"/>
  <c r="W9" i="25"/>
  <c r="W433" i="25"/>
  <c r="W253" i="25"/>
  <c r="W334" i="25"/>
  <c r="W186" i="25"/>
  <c r="W54" i="25"/>
  <c r="W63" i="25"/>
  <c r="W402" i="25"/>
  <c r="W413" i="25"/>
  <c r="W298" i="25"/>
  <c r="W107" i="25"/>
  <c r="W483" i="25"/>
  <c r="W83" i="25"/>
  <c r="W6" i="25"/>
  <c r="W310" i="25"/>
  <c r="W308" i="25"/>
  <c r="W288" i="25"/>
  <c r="W176" i="25"/>
  <c r="W349" i="25"/>
  <c r="W237" i="25"/>
  <c r="W53" i="25"/>
  <c r="W388" i="25"/>
  <c r="W33" i="25"/>
  <c r="W184" i="25"/>
  <c r="W62" i="25"/>
  <c r="W148" i="25"/>
  <c r="W50" i="25"/>
  <c r="W301" i="25"/>
  <c r="W297" i="25"/>
  <c r="W155" i="25"/>
  <c r="W157" i="25"/>
  <c r="W109" i="25"/>
  <c r="W300" i="25"/>
  <c r="W465" i="25"/>
  <c r="W73" i="25"/>
  <c r="W289" i="25"/>
  <c r="W239" i="25"/>
  <c r="W218" i="25"/>
  <c r="W390" i="25"/>
  <c r="W165" i="25"/>
  <c r="W354" i="25"/>
  <c r="W362" i="25"/>
  <c r="W332" i="25"/>
  <c r="W364" i="25"/>
  <c r="W257" i="25"/>
  <c r="W75" i="25"/>
  <c r="W150" i="25"/>
  <c r="W89" i="25"/>
  <c r="W87" i="25"/>
  <c r="W189" i="25"/>
  <c r="W331" i="25"/>
  <c r="W457" i="25"/>
  <c r="W397" i="25"/>
  <c r="W164" i="25"/>
  <c r="W366" i="25"/>
  <c r="W110" i="25"/>
  <c r="W106" i="25"/>
  <c r="W71" i="25"/>
  <c r="W47" i="25"/>
  <c r="W44" i="25"/>
  <c r="W169" i="25"/>
  <c r="W81" i="25"/>
  <c r="W280" i="25"/>
  <c r="W126" i="25"/>
  <c r="W45" i="25"/>
  <c r="W346" i="25"/>
  <c r="W373" i="25"/>
  <c r="W393" i="25"/>
  <c r="W233" i="25"/>
  <c r="W70" i="25"/>
  <c r="W305" i="25"/>
  <c r="W425" i="25"/>
  <c r="W265" i="25"/>
  <c r="W243" i="25"/>
  <c r="W306" i="25"/>
  <c r="W256" i="25"/>
  <c r="W10" i="25"/>
  <c r="W490" i="25"/>
  <c r="W129" i="25"/>
  <c r="W469" i="25"/>
  <c r="W197" i="25"/>
  <c r="W76" i="25"/>
  <c r="W179" i="25"/>
  <c r="W358" i="25"/>
  <c r="W451" i="25"/>
  <c r="W100" i="25"/>
  <c r="W188" i="25"/>
  <c r="W119" i="25"/>
  <c r="W105" i="25"/>
  <c r="W360" i="25"/>
  <c r="W453" i="25"/>
  <c r="W357" i="25"/>
  <c r="W208" i="25"/>
  <c r="W182" i="25"/>
  <c r="W39" i="25"/>
  <c r="W151" i="25"/>
  <c r="W37" i="25"/>
  <c r="W238" i="25"/>
  <c r="W356" i="25"/>
  <c r="W421" i="25"/>
  <c r="W472" i="25"/>
  <c r="W467" i="25"/>
  <c r="W370" i="25"/>
  <c r="W24" i="25"/>
  <c r="W418" i="25"/>
  <c r="W14" i="25"/>
  <c r="W166" i="25"/>
  <c r="G38" i="19"/>
  <c r="G35" i="19"/>
  <c r="W183" i="25"/>
  <c r="W163" i="25"/>
  <c r="W264" i="25"/>
  <c r="W111" i="25"/>
  <c r="W369" i="25"/>
  <c r="W161" i="25"/>
  <c r="W112" i="25"/>
  <c r="W343" i="25"/>
  <c r="W196" i="25"/>
  <c r="W85" i="25"/>
  <c r="W330" i="25"/>
  <c r="W204" i="25"/>
  <c r="W194" i="25"/>
  <c r="W411" i="25"/>
  <c r="W117" i="25"/>
  <c r="W5" i="25"/>
  <c r="W101" i="25"/>
  <c r="W420" i="25"/>
  <c r="W187" i="25"/>
  <c r="W375" i="25"/>
  <c r="W399" i="25"/>
  <c r="W225" i="25"/>
  <c r="W68" i="25"/>
  <c r="W378" i="25"/>
  <c r="W478" i="25"/>
  <c r="W170" i="25"/>
  <c r="W49" i="25"/>
  <c r="W275" i="25"/>
  <c r="W236" i="25"/>
  <c r="W203" i="25"/>
  <c r="W192" i="25"/>
  <c r="W432" i="25"/>
  <c r="W174" i="25"/>
  <c r="W463" i="25"/>
  <c r="W199" i="25"/>
  <c r="W201" i="25"/>
  <c r="W82" i="25"/>
  <c r="W488" i="25"/>
  <c r="W38" i="25"/>
  <c r="W395" i="25"/>
  <c r="W46" i="25"/>
  <c r="W482" i="25"/>
  <c r="W487" i="25"/>
  <c r="W428" i="25"/>
  <c r="W322" i="25"/>
  <c r="W41" i="25"/>
  <c r="W146" i="25"/>
  <c r="W303" i="25"/>
  <c r="W88" i="25"/>
  <c r="W59" i="25"/>
  <c r="W7" i="25"/>
  <c r="W118" i="25"/>
  <c r="W36" i="25"/>
  <c r="W65" i="25"/>
  <c r="W386" i="25"/>
  <c r="W258" i="25"/>
  <c r="W484" i="25"/>
  <c r="W391" i="25"/>
  <c r="W78" i="25"/>
  <c r="W124" i="25"/>
  <c r="W336" i="25"/>
  <c r="W167" i="25"/>
  <c r="W11" i="25"/>
  <c r="W56" i="25"/>
  <c r="W436" i="25"/>
  <c r="W133" i="25"/>
  <c r="W422" i="25"/>
  <c r="W27" i="25"/>
  <c r="W400" i="25"/>
  <c r="W221" i="25"/>
  <c r="W437" i="25"/>
  <c r="W318" i="25"/>
  <c r="W328" i="25"/>
  <c r="W52" i="25"/>
  <c r="W28" i="25"/>
  <c r="W43" i="25"/>
  <c r="W385" i="25"/>
  <c r="W480" i="25"/>
  <c r="W329" i="25"/>
  <c r="W255" i="25"/>
  <c r="W171" i="25"/>
  <c r="W475" i="25"/>
  <c r="W379" i="25"/>
  <c r="W140" i="25"/>
  <c r="W319" i="25"/>
  <c r="W55" i="25"/>
  <c r="W217" i="25"/>
  <c r="W131" i="25"/>
  <c r="W281" i="25"/>
  <c r="W409" i="25"/>
  <c r="W456" i="25"/>
  <c r="W267" i="25"/>
  <c r="W172" i="25"/>
  <c r="W193" i="25"/>
  <c r="W372" i="25"/>
  <c r="W408" i="25"/>
  <c r="W121" i="25"/>
  <c r="W154" i="25"/>
  <c r="W270" i="25"/>
  <c r="W240" i="25"/>
  <c r="W242" i="25"/>
  <c r="W396" i="25"/>
  <c r="W250" i="25"/>
  <c r="W18" i="25"/>
  <c r="W67" i="25"/>
  <c r="W249" i="25"/>
  <c r="W214" i="25"/>
  <c r="W380" i="25"/>
  <c r="W361" i="25"/>
  <c r="W251" i="25"/>
  <c r="W222" i="25"/>
  <c r="W241" i="25"/>
  <c r="W61" i="25"/>
  <c r="W381" i="25"/>
  <c r="W459" i="25"/>
  <c r="W339" i="25"/>
  <c r="W320" i="25"/>
  <c r="W122" i="25"/>
  <c r="W95" i="25"/>
  <c r="W113" i="25"/>
  <c r="W438" i="25"/>
  <c r="W185" i="25"/>
  <c r="W283" i="25"/>
  <c r="W342" i="25"/>
  <c r="W416" i="25"/>
  <c r="W207" i="25"/>
  <c r="W40" i="25"/>
  <c r="W473" i="25"/>
  <c r="W404" i="25"/>
  <c r="W247" i="25"/>
  <c r="W180" i="25"/>
  <c r="W352" i="25"/>
  <c r="W12" i="25"/>
  <c r="W227" i="25"/>
  <c r="W22" i="25"/>
  <c r="W224" i="25"/>
  <c r="W198" i="25"/>
  <c r="W431" i="25"/>
  <c r="W479" i="25"/>
  <c r="W93" i="25"/>
  <c r="W321" i="25"/>
  <c r="W263" i="25"/>
  <c r="W337" i="25"/>
  <c r="W80" i="25"/>
  <c r="W274" i="25"/>
  <c r="W261" i="25"/>
  <c r="W138" i="25"/>
  <c r="W136" i="25"/>
  <c r="W407" i="25"/>
  <c r="W350" i="25"/>
  <c r="W383" i="25"/>
  <c r="W445" i="25"/>
  <c r="W384" i="25"/>
  <c r="W134" i="25"/>
  <c r="W178" i="25"/>
  <c r="W323" i="25"/>
  <c r="W64" i="25"/>
  <c r="W162" i="25"/>
  <c r="W427" i="25"/>
  <c r="W476" i="25"/>
  <c r="W130" i="25"/>
  <c r="W175" i="25"/>
  <c r="W168" i="25"/>
  <c r="W429" i="25"/>
  <c r="W15" i="25"/>
  <c r="H23" i="25" l="1"/>
  <c r="H271" i="19" s="1"/>
  <c r="V23" i="25"/>
  <c r="W419" i="25" l="1"/>
  <c r="W309" i="25"/>
  <c r="W345" i="25"/>
  <c r="W66" i="25"/>
  <c r="W254" i="25"/>
  <c r="W387" i="25"/>
  <c r="W202" i="25"/>
  <c r="W132" i="25"/>
  <c r="W35" i="25"/>
  <c r="W205" i="25"/>
  <c r="W123" i="25"/>
  <c r="W220" i="25"/>
  <c r="W355" i="25"/>
  <c r="W235" i="25"/>
  <c r="W290" i="25"/>
  <c r="W90" i="25"/>
  <c r="W135" i="25"/>
  <c r="W128" i="25"/>
  <c r="W423" i="25"/>
  <c r="W435" i="25"/>
  <c r="W294" i="25"/>
  <c r="W348" i="25"/>
  <c r="W23" i="25"/>
  <c r="W302" i="25"/>
  <c r="W195" i="25"/>
  <c r="W266" i="25"/>
  <c r="W26" i="25"/>
  <c r="W477" i="25"/>
  <c r="W156" i="25"/>
  <c r="W292" i="25"/>
  <c r="W244" i="25"/>
  <c r="W259" i="25"/>
  <c r="W231" i="25"/>
  <c r="W79" i="25"/>
  <c r="W377" i="25"/>
  <c r="W296" i="25"/>
  <c r="W115" i="25"/>
  <c r="W102" i="25"/>
  <c r="W211" i="25"/>
  <c r="W444" i="25"/>
  <c r="W448" i="25"/>
  <c r="W108" i="25"/>
  <c r="W216" i="25"/>
  <c r="W282" i="25"/>
  <c r="W410" i="25"/>
  <c r="W299" i="25"/>
  <c r="W226" i="25"/>
  <c r="W458" i="25"/>
  <c r="W470" i="25"/>
  <c r="W120" i="25"/>
  <c r="W382" i="25"/>
  <c r="W139" i="25"/>
  <c r="W97" i="25"/>
  <c r="W406" i="25"/>
  <c r="W29" i="25"/>
  <c r="W368" i="25"/>
  <c r="W160" i="25"/>
  <c r="W415" i="25"/>
  <c r="W359" i="25"/>
  <c r="W474" i="25"/>
  <c r="W304" i="25"/>
  <c r="W363" i="25"/>
  <c r="W327" i="25"/>
  <c r="W316" i="25"/>
  <c r="W455" i="25"/>
  <c r="W86" i="25"/>
  <c r="W466" i="25"/>
  <c r="W69" i="25"/>
  <c r="W333" i="25"/>
  <c r="W142" i="25"/>
  <c r="W351" i="25"/>
  <c r="W94" i="25"/>
  <c r="W262" i="25"/>
  <c r="W74" i="25"/>
  <c r="W145" i="25"/>
  <c r="W426" i="25"/>
  <c r="W285" i="25"/>
  <c r="W398" i="25"/>
  <c r="W32" i="25"/>
  <c r="W60" i="25"/>
  <c r="W392" i="25"/>
  <c r="W248" i="25"/>
  <c r="W268" i="25"/>
  <c r="I23" i="25" l="1"/>
  <c r="I271" i="19" s="1"/>
  <c r="J23" i="25" l="1"/>
  <c r="J271" i="19" s="1"/>
  <c r="K23" i="25" l="1"/>
  <c r="K271" i="19" s="1"/>
  <c r="L23" i="25" l="1"/>
  <c r="L271" i="19" s="1"/>
  <c r="M23" i="25" l="1"/>
  <c r="N271" i="19" s="1"/>
  <c r="B507" i="26" l="1"/>
  <c r="K332" i="25"/>
  <c r="K11" i="7" s="1"/>
  <c r="J332" i="25"/>
  <c r="J11" i="7" s="1"/>
  <c r="I332" i="25"/>
  <c r="I11" i="7" s="1"/>
  <c r="M332" i="25"/>
  <c r="N11" i="7" s="1"/>
  <c r="H332" i="25"/>
  <c r="H11" i="7" s="1"/>
  <c r="L332" i="25"/>
  <c r="L11" i="7" s="1"/>
  <c r="G332" i="25"/>
  <c r="G11" i="7" s="1"/>
  <c r="A11" i="7"/>
  <c r="B6" i="7" s="1"/>
  <c r="C12" i="5" s="1"/>
  <c r="T332" i="25"/>
</calcChain>
</file>

<file path=xl/sharedStrings.xml><?xml version="1.0" encoding="utf-8"?>
<sst xmlns="http://schemas.openxmlformats.org/spreadsheetml/2006/main" count="22176" uniqueCount="2067">
  <si>
    <t>Objetivo estratégico</t>
  </si>
  <si>
    <t>Fuente de financiación</t>
  </si>
  <si>
    <t xml:space="preserve">Descripción del producto o actividad para PAI </t>
  </si>
  <si>
    <t>Meta</t>
  </si>
  <si>
    <t>Unidad de medida</t>
  </si>
  <si>
    <t>Fecha inicio</t>
  </si>
  <si>
    <t>Fecha fin</t>
  </si>
  <si>
    <t>Dependencias responsables de la ejecución de actividades</t>
  </si>
  <si>
    <t>DEPENDENCIA LÍDER:</t>
  </si>
  <si>
    <t>81-Mejorar la oportunidad en la atención de trámites y servicios.</t>
  </si>
  <si>
    <t>58-Promover el enfoque preventivo, diferencial y territorial en el que hacer misional de la entidad</t>
  </si>
  <si>
    <t>62-Fortalecer la infraestructura, uso y aprovechamiento de las tecnologías de la información, para optimizar la capacidad institucional</t>
  </si>
  <si>
    <t>56-Fortalecer la gestión de la información, el conocimiento y la innovación para optimizar la capacidad institucional</t>
  </si>
  <si>
    <t>59-Generar sinergias con agentes nacionales e internacionales que permitan potenciar las capacidades de la SIC.</t>
  </si>
  <si>
    <t>SUPERINTENDENCIA DE INDUSTRIA Y COMERCIO - SIC
- PLAN DE ACCIÓN 2025 -</t>
  </si>
  <si>
    <t>POLÍTICA MIPG: TALENTO HUMANO</t>
  </si>
  <si>
    <t>POLÍTICA MIPG: FORTALECIMIENTO ORGANIZACIONAL Y SIMPLIFICACIÓN DE PROCESOS</t>
  </si>
  <si>
    <t>POLÍTICA MIPG: GESTIÓN DEL CONOCIMIENTO Y LA INNOVACIÓN</t>
  </si>
  <si>
    <t>POLÍTICA MIPG: GESTIÓN PRESUPUESTAL Y EFICIENCIA DEL GASTO PÚBLICO</t>
  </si>
  <si>
    <t>N/A</t>
  </si>
  <si>
    <t>FUNCIONAMIENTO</t>
  </si>
  <si>
    <t>POLÍTICA MIPG: COMPRAS Y CONTRATACIÓN PÚBLICA</t>
  </si>
  <si>
    <t>C-3599-0200-0005-53105b</t>
  </si>
  <si>
    <t>C-3503-0200-0012-20104c</t>
  </si>
  <si>
    <t>Elaborar y aprobar requerimiento (1. Formato Solicitud de Requerimientos a Sistemas de Información GS03-F18, 2. Formato Lista de Chequeo de Requisitos de Seguridad de la Información GS03-F27 (Opcional) )</t>
  </si>
  <si>
    <t>Diseñar la solución (1. Anteproyecto (Alcance, estado del arte, metodología, métricas, cronograma, etc.) / Único entregable)</t>
  </si>
  <si>
    <t>POLÍTICA MIPG: SERVICIO AL CIUDADANO</t>
  </si>
  <si>
    <t>Verificar las denuncias recibidas en 2024 para identificar a los denunciados en el comercio electrónico con el mayor número de quejas (Informe de la verificación realizada)</t>
  </si>
  <si>
    <t>Realizar visitas de inspección a personas naturales o jurídicas sujetas de inspección y vigilancia (Relación de los números de radicación de las visitas de inspección web realizadas)</t>
  </si>
  <si>
    <t>C-3503-0200-0015-40401c</t>
  </si>
  <si>
    <t>Programar las visitas de inspección a realizar (Programación trimestral de las actuaciones administrativas)</t>
  </si>
  <si>
    <t>C-3503-0200-0009-40401c</t>
  </si>
  <si>
    <t>C-3503-0200-0014-20309b</t>
  </si>
  <si>
    <t>Realizar las jornadas de capacitación. (Matriz de gestión de jornadas realizadas)</t>
  </si>
  <si>
    <t>C-3503-0200-0011-40401c</t>
  </si>
  <si>
    <t>Definir fechas de las jornadas de territorialización. (correo electrónico enviando con las fechas de las jornadas/único entregable)</t>
  </si>
  <si>
    <t>Realizar jornadas de territorialización, de acuerdo con el cronograma establecido. (Listados de asistencia por programa)</t>
  </si>
  <si>
    <t>Diligenciar y enviar al Grupo de trabajo de comunicaciones el brief  de la campaña genérica previa concertación con OSCAE. (correo electrónico con el Brief diligenciado /único entregable)</t>
  </si>
  <si>
    <t>C-3503-0200-0016-40401c</t>
  </si>
  <si>
    <t>POLÍTICA MIPG: SIMPLIFICACIÓN, RACIONALIZACIÓN, Y ESTANDARIZACIÓN DE TRÁMITES</t>
  </si>
  <si>
    <t>POLÍTICA MIPG: PARTICIPACIÓN CIUDADANA EN LA GESTIÓN PÚBLICA</t>
  </si>
  <si>
    <t>Diligenciar check list del evento con la fecha definitiva igual a la publicada en el  calendario de eventos (documento de check list para la realización del evento / único entregable)</t>
  </si>
  <si>
    <t>Elaborar y enviar agenda definitiva para ser publicada (correo electrónico con agenda definitiva / único entregable)</t>
  </si>
  <si>
    <t>Realizar el evento (fotografías del evento realizado / único entregable)</t>
  </si>
  <si>
    <t>II Congreso de autoridades administrativas investidas con funciones jurisdiccionales en materia de competencia desleal y propiedad industrial, realizado.   (fotografías del evento realizado /único entregable).</t>
  </si>
  <si>
    <t xml:space="preserve">POLÍTICA MIPG:  SEGUIMIENTO Y EVALUACIÓN  DE LA GESTIÓN INSTITUCIONAL </t>
  </si>
  <si>
    <t>Elaborar y radicar ante los responsables, el informe. (informe con los resultados de la evaluación elaborado y radicado al Superintendente y OAP / Correo-Memorando)</t>
  </si>
  <si>
    <t>POLÍTICA MIPG: GESTIÓN DOCUMENTAL</t>
  </si>
  <si>
    <t>POLÍTICA MIPG: GESTIÓN DE LA INFORMACIÓN ESTADISTÍCA</t>
  </si>
  <si>
    <t>POLÍTICA MIPG: INTEGRIDAD</t>
  </si>
  <si>
    <t>POLÍTICA MIPG: GOBIERNO DIGITAL</t>
  </si>
  <si>
    <t>C-3599-0200-0006-53105d</t>
  </si>
  <si>
    <t>POLÍTICA MIPG: TRANSPARENCIA, ACCESO A LA INFORMACIÓN PÚBLICA Y LUCHA CONTRA LA CORRUPCIÓN</t>
  </si>
  <si>
    <t>POLÍTICA MIPG: SEGURIDAD DIGITAL</t>
  </si>
  <si>
    <t>POLÍTICA MIPG: DEFENSA JURÍDICA</t>
  </si>
  <si>
    <t>POLÍTICA MIPG: MEJORA NORMATIVA</t>
  </si>
  <si>
    <t>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t>
  </si>
  <si>
    <t xml:space="preserve">POLÍTICA MIPG: PLANEACIÓN INSTITUCIONAL </t>
  </si>
  <si>
    <t>Elaborar el plan de trabajo para formular el Programa de Transparencia y Ética Pública - PTEP, en el marco de la ley 2195 de 2022 y su decreto reglamentario 1122 de 2024</t>
  </si>
  <si>
    <t>Ejecutar el plan de trabajo del Programa de Transparencia y Ética Pública</t>
  </si>
  <si>
    <t>60-Fortalecer el Sistema Integral de Gestión Institucional en el marco del Modelo Integrado de Planeación y gestión para mejorar la prestación del servicio.</t>
  </si>
  <si>
    <t>Plan anual de Previsión de Recursos Humanos, Elaborado y publicado en la página web de la SIC e Intrasic (Documento del Plan anual de Previsión de Recursos Humanos)</t>
  </si>
  <si>
    <t>Elaborar el Plan anual de Previsión de Recursos Humanos (Único entregable) (Documento del Plan anual de Previsión de Recursos Humanos)</t>
  </si>
  <si>
    <t>Publicar el Plan anual de Previsión de Recursos Humanos (Único entregable) (Captura de pantalla de la publicación en la página web de la SIC e Intrasic)</t>
  </si>
  <si>
    <t>Plan anual de Vacantes, Elaborado y publicado en la página web de la SIC e Intrasic (Documento del Plan anual de Vacantes)</t>
  </si>
  <si>
    <t>Elaborar el Plan anual de Vacantes (Único entregable) (Documento del Plan anual de Vacantes)</t>
  </si>
  <si>
    <t>Publicar el Plan anual de Vacantes (Único entregable) (Captura de pantalla de la publicación en la página web de la SIC e Intrasic)</t>
  </si>
  <si>
    <t>Estrategia que permita la continuidad en la prestación de servicio,  la garantía del bienestar integral y la adecuada gestión del conocimiento, implementada  (Herramienta tecnológica para retención del conocimiento)</t>
  </si>
  <si>
    <t>Implementar una herramienta tecnológica para retención del conocimiento de los servidores públicos  de la entidad por retiro.  (Manual de usuario y acta de entrega de la herramienta)</t>
  </si>
  <si>
    <t>Realizar seguimiento trimestral  al diligenciamiento de la herramienta por parte de los servidores que se retiran y  apropiación por parte de los funcionarios que ingresan  y presentarlo al CIGD     (Informes (trimestrales)</t>
  </si>
  <si>
    <t>Estrategia de ingreso efectivo de nuevos funcionarios que conduzca a la garantía del bienestar integral implementada. (Informe final de la implementación de la estrategia)</t>
  </si>
  <si>
    <t>Diseñar y ejecutar la campaña "Bienvenido a la SIC", dirigida a los nuevos funcionarios, que incluya como mínimo: Correo de bienvenida, tour virtual y explicación de los beneficios de la entidad (Documento del diseño de la campaña, informe semestral de seguimiento y evidencias de su cumplimiento)</t>
  </si>
  <si>
    <t>Realizar un Taller de adaptación al cambio dirigido a los líderes de las área (Listado de asistencia del taller)</t>
  </si>
  <si>
    <t>Realizar encuesta sociodemográfica con el fin de caracterizar a los servidores e identificar acciones de mejora en pro de la felicidad de los servidores.  (Informe de los resultados de la encuesta / Documento que defina las acciones de mejora a implementar.)</t>
  </si>
  <si>
    <t>Realizar campañas "escuchando tus emociones" (Informe con estadísticas de las personas que participaron de la campaña)</t>
  </si>
  <si>
    <t>Documento del Plan Estratégico de Talento Humano, elaborado y publicado  (Plan elaborado y captura de pantalla de la publicación en página web de la SIC e Intrasic)</t>
  </si>
  <si>
    <t>Elaborar el documento del Plan Estratégico de Talento Humano (Documento del plan/único entregable)</t>
  </si>
  <si>
    <t>Publicar el Plan Estratégico de Talento Humano  (Captura de pantalla de la publicación en página web de la SIC e Intrasic)</t>
  </si>
  <si>
    <t>Objetivo de mejora Empresas Familiarmente responsables efr, cumplidos (Informe consolidado de cumplimiento de objetivos de mejora, único entregable)</t>
  </si>
  <si>
    <t>Establecer plan de trabajo con acciones, fechas y responsables, para el cumplimiento de los objetivos de mejora efr   (Plan de trabajo / único entregable)</t>
  </si>
  <si>
    <t>Ejecutar el plan de trabajo para el cumplimiento de los objetivos de mejora efr  (Informes trimestrales (4) de seguimiento y soportes documentales de cumplimiento)</t>
  </si>
  <si>
    <t>Plan de Bienestar Social y Estímulos, elaborado y ejecutado (Informe semestral de la ejecución del plan / único entregable)</t>
  </si>
  <si>
    <t>Elaborar y presentar para aprobación del Comité Institucional de Gestión y desempeño la propuesta de plan de bienestar social y estímulos (Acta de Comité Institucional de Gestión y Desempeño aprobando el Plan de Bienestar Social y Estímulos-único entregable)</t>
  </si>
  <si>
    <t>Realizar la Resolución de adopción del plan de bienestar social y Estímulos  y publicar el plan aprobado en la página web e intrasic (Resolución adoptando el Plan de Bienestar Social y Estímulos y  Soporte de publicación del plan)</t>
  </si>
  <si>
    <t>Ejecutar el  plan de Bienestar Social y Estímulos (Captura de pantalla de publicación de actividades de bienestar y Estímulos cuando aplique/ Listas de asistencia a actividades de Bienestar social y Estímulos, cuando aplique e informe semestral de las actividades realizadas)</t>
  </si>
  <si>
    <t>Plan de Capacitación, elaborado y ejecutado  (Informe semestral de la ejecución del plan)</t>
  </si>
  <si>
    <t>Elaborar y presentar para aprobación del Comité Institucional de Gestión y desempeño la propuesta de plan de capacitación (Acta de Comité Institucional de Gestión y Desempeño aprobando el Plan de Capacitación único entregable)</t>
  </si>
  <si>
    <t>Realizar la Resolución de adopción del plan de capacitación y publicar el plan aprobado en la página web e intrasic (Resolución adoptando el Plan de Capacitación-único entregable)</t>
  </si>
  <si>
    <t>Ejecutar el  plan de Capacitación (Listas de asistencia cuando aplique, captura de pantalla de la reunión de capacitaciones cuando aplique e informe semestral de las actividades realizadas)</t>
  </si>
  <si>
    <t>Plan de Seguridad y salud en el Trabajo SST, elaborado y ejecutado  (Informe semestral de la ejecución del plan)</t>
  </si>
  <si>
    <t>Realizar la resolución de adopción del Plan de SST  (Resolución adoptando el Plan de SST-único entregable)</t>
  </si>
  <si>
    <t>Cumplir con la ejecución del plan de SST   (Captura  de publicación de actividades de Seguridad y Salud en el Trabajo, cuando aplique/ Listas de asistencia a actividades de Seguridad y Salud en el Trabajo, cuando aplique y informe semestral de las actividades realizadas)</t>
  </si>
  <si>
    <t>Plan de Transparencia y Ética Publica, formulado y ejecutado</t>
  </si>
  <si>
    <t>Herramienta de análisis y optimización de la distribución del gasto de la Entidad, implementada (Informe con link a la herramineta y explicaciones de su implementación)</t>
  </si>
  <si>
    <t>Elaborar el plan de trabajo para el diseño e implementación de la herramienta (Plan de trabajo diseñado)</t>
  </si>
  <si>
    <t>Ejecutar el plan de trabajo (Seguimiento al plan de trabajo y evidencias de su cumplimiento)</t>
  </si>
  <si>
    <t>Estudio de costos de los trámites priorizados, realizado (Estudio Realizado )</t>
  </si>
  <si>
    <t>Priorizar los trámites objeto del estudio de costeo (Documento con la priorización de trámites)</t>
  </si>
  <si>
    <t>Realizar estudio de costo de los trámites priorizados (Estudio Realizado)</t>
  </si>
  <si>
    <t>Socializar los resultados del estudio con los jefes de las áreas responsables de los trámites costeados (Correo electronico con el envío del estudio realizado  /  Listas de asistencia a reunion de socialización)</t>
  </si>
  <si>
    <t>Estrategia para incrementar los ingresos garantizando la sostenibilidad financiera de la Entidad, diseñada  (Documento de diseño de la estrategia para incrementar los ingresos)</t>
  </si>
  <si>
    <t>Elaborar un documento de análisis con recomendaciones para la mejora en la gestion y reducción de tiempos al interior de las delegaturas para la imposición de sanciones y la resolución de recursos (Documento de análisis con recomendaciones para la mejora en la gestión y reducción de tiempos al interior de las delegaturas para efectuar la imposición de la sanción y la resolución de recursos)</t>
  </si>
  <si>
    <t>Elaborar análisis del estado y composición de cartera y del recaudo, así como de la cartera con procesos de cobro coactivo vigentes por Delegatura  (Documento de  análisis del estado y composición de la cartera y del recaudo, así como de la cartera con procesos de cobro coactivo vigentes)</t>
  </si>
  <si>
    <t>Diagnóstico de necesidades que permita realizar el seguimiento del ciclo de contratación, elaborado  (Documento diagnostico )</t>
  </si>
  <si>
    <t>Identificar las necesidades de  ajuste a herramientas tecnológicas para el seguimiento del ciclo  de contratción (Documento con las necesidades identificadas)</t>
  </si>
  <si>
    <t>Sistema de alertas para monitorear el comportamiento de los trámites misionales priorizados, elaborado y presentado (Correo electronico con el envío del reporte al equipo directivo)</t>
  </si>
  <si>
    <t>Priorizar los trámites por Delegatura objeto de monitoreo (Documento con los tramites priorizados por Delegatura objeto de monitoreo)</t>
  </si>
  <si>
    <t>Definir los parámetros que determinarán las alertas (Documento con la definición de los parámetros )</t>
  </si>
  <si>
    <t>Definir y validar con las Delegaturas el diseño del reporte de alertas (Diseño del reporte de alertas definido y validado por las Delegaturas)</t>
  </si>
  <si>
    <t>Elaborar y presentar reportes al equipo directivo.  (Correos electronicos con el envío del reporte al equipo directivo)</t>
  </si>
  <si>
    <t>Realizar seguimiento a  los Planes de trabajo MIPG que afectan a la Política Control Interno, conforme a las recomendaciones del FURAG (Correo de solicitud de información a las áreas frente a los seguimientos de las MIPG cuando aplique)</t>
  </si>
  <si>
    <t>Elaborar y presentar al Comité Institucional de Gestión y Desempeño el informe de seguimiento a la implementación del MIPG (Actas de CIGD)</t>
  </si>
  <si>
    <t>Objetivos estratégicos y orientaciones PND, evaluados frente a la planeación 2025 y el PES (Informe elaborado y enviado a Despacho y OAP/memorando o correo)</t>
  </si>
  <si>
    <t>Evaluar el cumplimiento de compromisos que la Superintendencia  tiene en el Plan Estratégico Sectorial frente a los objetivos estratégicos del ministerio (informe con los resultados de la evaluación elaborado)</t>
  </si>
  <si>
    <t>Evaluar cumplimiento de los Objetivos Estrategicos  y el Plan Nacional de Desarrollo frente a las responsabilidades determinadas por los mismos para la SIC. (informe con los resultados de la evaluación elaborado).</t>
  </si>
  <si>
    <t>Recursos de apelación, reposición, revocatoria directa y queja presentados contra las decisiones proferidas por los Directores de Signos Distintivos y Nuevas Creaciones y la Superintendente de Industria y Comercio atrasados a 31 de diciembre de 2025, salvo casos detenidos, decididos (Reporte de indicador generado en Tableau o Power BI)</t>
  </si>
  <si>
    <t>Decidir el atraso a 31 de diciembre de 2025, de los recursos de apelación, reposición, revocatoria directa y queja presentados contra las decisiones proferidas por los Directores de Signos Distintivos y Nuevas Creaciones y la Superintendente de Industria y Comercio, salvo casos detenidos (Stock proyectado es de 12,422) (Reporte de indicador generado en Tableau o Power BI)</t>
  </si>
  <si>
    <t>Plan Institucional de Archivos publicado y ejecutado (Plan ejecutado con seguimiento / Link de publicación)</t>
  </si>
  <si>
    <t>Actualizar y publicar el Plan Institucional de Archivo 2025 (Documento del Plan Institucional de Archivos, actualizado).)</t>
  </si>
  <si>
    <t>Formular el plan institucional de Archivo (Documento de Plan de Trabajo para el seguimiento de la ejecución)</t>
  </si>
  <si>
    <t>Ejecutar el Plan de Trabajo del Plan Institucional de Archivos 2025 (informes de avance de ejecución del plan de trabajo)</t>
  </si>
  <si>
    <t>Servicios complementarios de gestión documental con radicados de entrada, traslados y salidas, realizados.(Informe anual de servicios complementarios de gestión documental)</t>
  </si>
  <si>
    <t>Realizar los servicios complementarios de gestión a los documentos internos y externos radicados en la entidad (Informes de servicios complementarios de gestión documental)</t>
  </si>
  <si>
    <t>Solución, mapa de ruta y documentación inicial en materia procedimental para el manejo del expediente electrónico - Segunda fase de estructura de expediente electrónico, realizada  (Informe elaborado)</t>
  </si>
  <si>
    <t>Establecer cronograma para identificar el plan de trabajo a desarrollar (Cronograma establecido)</t>
  </si>
  <si>
    <t>Realizar el seguimiento a las actividades planeadas en el cronograma (Informes de seguimiento a las actividades planeadas en el cronograma)</t>
  </si>
  <si>
    <t>Elaborar informe de brechas (Informe elaborado)</t>
  </si>
  <si>
    <t>Protocolo para la promoción, sensibilización y orientación al ciudadano en temas de Propiedad Industrial, mediante comunicación clara, oportuna y veraz, socializado (Acta de socialización firmada)</t>
  </si>
  <si>
    <t>Definir la estructura y contenido del protocolo (Estructura y contenido del Protocolo definida)</t>
  </si>
  <si>
    <t>Definir los lineamientos para la promoción,  sensibilización y orientación en temas de Propiedad Industrial que se desarrollarán en el protocolo (Lineamientos para la promoción definidos)</t>
  </si>
  <si>
    <t>Elaborar el protocolo para la promoción,  sensibilización y orientación en temas de Propiedad Industrial (Protocolo elaborado)</t>
  </si>
  <si>
    <t>Socializar a OSCAE y a la Red de Protección al Consumidor, el protocolo para la promoción,  sensibilización y orientación en temas de Propiedad Industrial (Acta de socialización firmada)</t>
  </si>
  <si>
    <t>Contenidos estratégicos y accesibles para la ciudadanía sobre signos distintivos notorios y denominaciones de origen protegidas de productos colombianos, publicado (Captura de pantalla de las publicaciones)</t>
  </si>
  <si>
    <t>Preparar y enviar la información correspondiente al listado de signos distintivos declarados como notorios y la de denominaciones de origen protegidas de productos colombianos. (Correo electrónico de envió de la información)</t>
  </si>
  <si>
    <t>Revisar el contenido correspondiente  al listado de signos distintivos declarados como notorios y el de las denominaciones de origen protegidas de productos colombianos, y formular eventuales observaciones.  (Correo electrónico enviado)</t>
  </si>
  <si>
    <t>Ajustar el contenido correspondiente  al listado de signos distintivos declarados como notorios y el de las denominaciones de origen protegidas de productos colombianos  (Correo electrónico de envió de la información)</t>
  </si>
  <si>
    <t>Realizar, aprobar y remitir a la OTI la propuesta de diseño gráfico y redacción de contenido del micrositio que contendrá la información de signos declarados como notorios y del micrositio que contendrá la información de  las denominaciones de origen protegidas de productos colombianos  (propuesta de diseño grafico)</t>
  </si>
  <si>
    <t>Desarrollar los micrositios y publicar la información de signos declarados como notorios y de las denominaciones de origen protegidas de productos colombianos. (Captura de pantalla de la publicación)</t>
  </si>
  <si>
    <t>Capacitaciones internas al personal que atiende y oriente a los usuarios en las Casas del Consumidor, realizadas - Imágenes (fotografía o captura de pantalla) de la difusión realizada</t>
  </si>
  <si>
    <t>Definir el plan de trabajo de las jornadas a realizar ( Listado de asistencia a reunión)</t>
  </si>
  <si>
    <t>Desarrollar las jornadas de capacitación - Imágenes (fotografía o captura de pantalla) de la difusión realizada.</t>
  </si>
  <si>
    <t>Capacitaciones externas de acompañamiento a los operadores comunitarios respecto del Régimen diferencial de protección de usuarios, realizadas (Soportes de desarrollo de capacitaciones (Presentación  y/o listas asistencia  y/o fotos)</t>
  </si>
  <si>
    <t>Definir el plan de trabajo de las capacitaciones a realizar (Temas y lugares donde se realizarán las capacitaciones) (Acta de reunión)</t>
  </si>
  <si>
    <t>Realizar las jornadas de capacitación (Soportes de desarrollo de capacitaciones (Presentación  y/o listas asistencia  y/o fotos)</t>
  </si>
  <si>
    <t>Guía de Aprendizaje en Derecho de Consumo traducida a lenguaje de minorías étnicas, elaborada y socializada  (Guía en formato digital)</t>
  </si>
  <si>
    <t>Definir el grupo étnico para la traducción de la Guía de Aprendizaje en Derecho de Consumo  (Acta de acuerdo de grupo étnico definido)</t>
  </si>
  <si>
    <t>Consolidar y traducir la Guía de Aprendizaje en Derecho de Consumo en lenguaje étnico aprobada (Guía de Aprendizaje en Derecho de Consumo en lenguaje étnico aprobada y traducida)</t>
  </si>
  <si>
    <t>Plan Anual de Auditorías ejecutado y presentado al CICCI (actas del CICCI firmadas semestralmente por Superintendente y jefe OCI)</t>
  </si>
  <si>
    <t>Ejecutar el plan anual de auditoría aprobado por el  Comité de Coordinación de Control Interno (Informes de auditorías internas basadas en riesgos, informes de auditorías SIGI e informes de cumplimiento realizados)
Entregable:  Plan Anual de auditorias con seguimiento y sus respectivas evidencias</t>
  </si>
  <si>
    <t>Presentar ante el Comité de Coordinación de Control Interno el resultado del cumplimiento del Plan Anual de Auditorías (actas/diapositivas del CICCI firmadas semestralmente por Superintendente y jefe OCI) 
Entregable: (actas del CICCI firmadas semestralmente por Superintendente y jefe OCI)</t>
  </si>
  <si>
    <t>Documento diagnóstico y de recomendaciones para la adopción o adaptación de medidas en el marco regulatorio colombiano que permitan  la protección de datos personales de cara a los avances, usos e impactos no deseados de los sistemas de Inteligencia Artifical, elaborado y publicado (Documento diagnóstico y de recomendaciones)</t>
  </si>
  <si>
    <t>Recopilar insumos para la identificación de buenas prácticas internacionales, mecanismos institucionales y normativos y eventuales vacíos jurídicos en la legislación colombiana que limiten o impidan mantener actualizado el marco jurídico colombiano de protección de datos personales de cara a los avances, usos e impactos no deseados de los sistemas de IA. (Informe)</t>
  </si>
  <si>
    <t>Elaborar documento con el desarrollo del estudio comparativo y un apartado de recomendaciones para la adopción o adaptación de dichas medidas en el marco regulatorio colombiano (Documento)</t>
  </si>
  <si>
    <t>Solicitar la publicación del documento con el propósito que entidades públicas y privadas conozcan los efectos de la Inteligencia Artificial (IA) al derecho en cuestión (Link de publicación)</t>
  </si>
  <si>
    <t>Lineamientos para generar conciencia sobre el debido tratamiento de datos personales en los procesos de transferencia de tecnología para salvaguardar el derecho en dichos procesos,  divulgado.  (informe de conclusiones/único entregable)</t>
  </si>
  <si>
    <t>Realizar sensibilización de los lineamientos sobre el tratamiento de datos personales en los procesos de transferencia de tecnología con los sectores instruidos. (Correo electrónico con la evidencia de la realización de la socialización/único entregable)</t>
  </si>
  <si>
    <t>Realizar un informe con las conclusiones y reflexiones sobre la sinergias entre las propiedad industrial y el debido de tratamiento datos personales. (Informe elaborado)</t>
  </si>
  <si>
    <t>Proyectos estratégicos transversales estructurados y ejecutados (Informe de resultados)</t>
  </si>
  <si>
    <t>Identificar y someter a aprobación del Despacho, la definición de 2 proyectos estratégicos de impacto transversal  a ser ejecutados (proyectos estratégicos de impacto transversal identificados y aprobados)</t>
  </si>
  <si>
    <t>Diseñar y concertar el plan de trabajo (actividades hito y responsable) (Plan de trabajo Diseñado y concertado con las áreas involucradas)</t>
  </si>
  <si>
    <t>Presentar resultados (Presentación de resultados y  Lista de asistencia reunióno de presentación)</t>
  </si>
  <si>
    <t>Estrategia para fortalecer la cultura de sostenibilidad de la Entidad a través de la ejecución de acciones que impacten el equilibrio entre el desempeño económico, el cuidado del medio ambiente y el bienestar social, implementada (Informe de la implementación de la  Estrategia para fortalecer la cultura de sostenibilidad de la Entidad a través de la ejecución de acciones que impacten el equilibrio entre el desempeño económico, el cuidado del medio ambiente y el bienestar social)</t>
  </si>
  <si>
    <t>Formular la estrategia para fortalecer la cultura de sostenibilidad de la Entidad a través de la ejecución de acciones que impacten el equilibrio entre el desempeño económico, el cuidado del medio ambiente y el bienestar social (Documento con la estrategia de sostenibilidad para la Entidad en la vigencia 2025)</t>
  </si>
  <si>
    <t>Elaborar el Informe de Sostenibilidad para la vigencia 2024 con el propósito de promover la comunicación y medición de la gestión de la Sostenibilidad (Informe de Sostenibilidad de la vigencia 2024)</t>
  </si>
  <si>
    <t>Elaborar una guía que brinde herramientas para integrar los Objetivos de Desarrollo Sostenible (ODS) en la gestión y misionalidad de la SIC.  (Guía de incorporación de los ODS y alineación de la agenda 2030 a misionalidad y gestión de la SIC)</t>
  </si>
  <si>
    <t>Estrategia para la reducción de emisiones, adaptación al cambio climático y la transición energética y la protección del medio ambiente, ejecutada (Informe final)</t>
  </si>
  <si>
    <t>Ejecutar las campañas ambientales  (a.  Cero Papel; b. Día cero impresiones; c.agua y energía; d. Jornada de siembra de árboles, e. Concurso de ahorro energético. f. Boletines energéticos, que faciliten y/o permitan aumentar la efectividad de la sensibilización ambiental ) articuladas con los resultados de la cuantificación de la emisión de gases efecto invernadero y los resultados de la matriz ambiental (Cronograma e informes de evidencias de acuerdo al cronograma)</t>
  </si>
  <si>
    <t>Cuantificar las emisiones de gases efecto invernadero  para las actividades de operación de la Entidad en su sede Principal, definir las acciones de compensación requeridas y ejecutar las priorizadas en la vigencia 2025 (Informe de inventario de las fuentes de emisión de GEI de la sede principal)</t>
  </si>
  <si>
    <t>Elaborar matriz que permita identificar los aspectos más significativos y ejecutar las alternativas que conlleven a reducir los impactos ambientales de la SIC. (Matriz de aspectos ambientales)</t>
  </si>
  <si>
    <t>Certificar el cumplimiento de la ISO 14001  (Certificación de 1ra recertificación ISO 14001:2015) Reporte y/o informe final de auditoría de 1ra recertificación ISO 14001:2015)</t>
  </si>
  <si>
    <t>Reforma de la norma andina Decisión 608 de la CAN, con el objetivo de contribuir al desarrollo de un sistema normativo de protección de la libre competencia a nivel andino (Documento de revisión)</t>
  </si>
  <si>
    <t>Participar en las reuniones para discusión, aprobación y divulgación del articulado de la modificación a la Decisión 608 de la CAN.  (Listado de asistencia, captura de pantalla de la reunión o acta de discusión)</t>
  </si>
  <si>
    <t>Realizar la revisión de las modificaciones a la Decisión 608  (Documento de revisión)</t>
  </si>
  <si>
    <t>Herramienta de control y gestión de los tiempos de las actividades de los procedimientos de la Delegatura, diseñada y probada  (Matrices con el registro  de los tiempos de cada actividad entregado)</t>
  </si>
  <si>
    <t>Diseñar la herramienta de control y gestión de tiempos (Matrices por procedimiento)</t>
  </si>
  <si>
    <t>Establecer las metas de tiempos de atención de las actividades definidas en la herramienta, a partir del histórico de atención de los trámites activos  (Matrices con los tiempos registrados de los trámites de la vigencia 2024)</t>
  </si>
  <si>
    <t>Realizar prueba piloto de la herramienta de control y gestión (Informe de los resultados de la prueba piloto)</t>
  </si>
  <si>
    <t>Formatos de actos administrativos, estandarizados (Correo electrónico dirigido  al Grupo de Operaciones con los formatos predeterminados actualizados, entregados)</t>
  </si>
  <si>
    <t>Revisar los formatos predeterminados empleados en la etapa de forma y de fondo de las patentes de invención y de modelo de utilidad, para identificar los aspectos que deberán ser actualizados  (Documento que contenga las conclusiones de la revisión)</t>
  </si>
  <si>
    <t>Actualizar los formatos predeterminados con aspectos de actualización identificados en la revisión y entregarlos en formato Word al Grupo de Operaciones.  (Correo electrónico dirigido  al Grupo de Operaciones con los formatos predeterminados actualizados, entregados)</t>
  </si>
  <si>
    <t>Modelo de inteligencia artificial (IA) para el análisis de las políticas de tratamiento de datos personales cargadas por los sujetos obligados en el Registro Nacional de Bases de Datos (RNBD), para la optimización del recurso humano, implementado (Informe que evidencie el paso a producción)</t>
  </si>
  <si>
    <t>Realizar el diseño de la integración de la herramienta del Detector de Políticas con el Registro Nacional de Bases de Datos (Documento técnico con los diagramas de componentes requeridos y la descripción de cada uno)</t>
  </si>
  <si>
    <t>Realizar la implementación a nivel de código fuente de la integración del componente del Detector de Políticas con el Registro Nacional de Bases de Datos, de acuerdo con el diseño definido previamente (Documento que evidencie el desarrollo implementado y el despliegue en el ambiente de pruebas del sistema RNBD)</t>
  </si>
  <si>
    <t>Ejecutar pruebas funcionales y pruebas de carga al sistema RNBD para garantizar su correcto funcionamiento en el proceso de  validación de documentos de políticas (Informe que detalle los resultados obtenidos durante el proceso de pruebas)</t>
  </si>
  <si>
    <t>Realizar capacitación a los usuarios funcionales para socializar el manejo del servicio del Detector de Políticas como parte del sistema RNBD (Actas de Capacitación realizadas a los usuarios funcionales)</t>
  </si>
  <si>
    <t>Realizar paso a producción de la versión del sistema RNBD que incluya la integración con el Detector de Políticas (Informe que evidencie el paso a producción)</t>
  </si>
  <si>
    <t>Piloto de una herramienta con componente de inteligencia artificial (IA) para la clasificación de quejas o denuncias en la etapa preliminar de la Dirección de Habeas Data para atender el volumen de reclamaciones y mejorar los tiempos de atención, desarrollado (informe desarrollo)</t>
  </si>
  <si>
    <t>Planeación y gestión de la solución  (1. Reporte planeación de tareas, linea base de requerimientos (historias de usuario) y entregables  en la herramienta devops 2. plan de pruebas diseñado y registrado en la herramienta devops)</t>
  </si>
  <si>
    <t>Desarrollo de la solución (1. Captura de pantalla del Código fuente registrado en devops / 2. Captura de pantalla  de casos de prueba ejecutados por desarrollo. 3. Informe de desarrollo )</t>
  </si>
  <si>
    <t>Establecer el cronograma de visitas y requerimientos de cada una de las campañas en los sectores definidos (Cronograma)</t>
  </si>
  <si>
    <t>Jornadas de Capacitación bajo la Estrategia Marcas de Paz, realizadas.
 (Informe consolidado de la ejecución de las jornadas)</t>
  </si>
  <si>
    <t>Definir, en coordinación con el Despacho de la Superintendente de PI, el contenido temático que será abordado en las jornadas de capacitación y los aportes a la proyección mensual del número de jornadas a realizar. (Documento con las definiciones)</t>
  </si>
  <si>
    <t>Elaborar informes trimestrales de las jornadas de capacitación realizadas. (Informe)</t>
  </si>
  <si>
    <t>Estrategia de Sinergia Interinstitucional para Jornadas Conjuntas de  Atención a la Ciudadanía, diseñada e implementada (Informe de actividades realizadas)</t>
  </si>
  <si>
    <t>Diseñar la estrategia de sinergia con otras entidades que incluya plan de trabajo   (Documento estrategia (incluye plan de trabajo)</t>
  </si>
  <si>
    <t>Ejecutar el plan de trabajo de la estrategia de sinergia (Documento de seguimiento trimestral)</t>
  </si>
  <si>
    <t>Elaborar informe final de la estrategia (Informe elaborado)</t>
  </si>
  <si>
    <t>Planeación, gestión y seguimiento de los eventos institucionales y procesos digital interno y externo liderados por el Grupo de Comunicación, sistematizados. (Informe de implementación de la sistematización)</t>
  </si>
  <si>
    <t>Identificar las necesidades de sistematización de los procesos de planeación, ejecución y seguimiento a los eventos y elaborar la propuesta de implementación  (Documento de propuesta)</t>
  </si>
  <si>
    <t>Identificar las necesidades de sistematización de los procesos de planeación, ejecución y seguimiento a los procesos digitales internos y externos y elaborar la propuesta de implementación  (Documento de propuesta)</t>
  </si>
  <si>
    <t>Realizar la sistematización de los procesos planeación, ejecución y seguimiento a procesos digitales internos y externos  (Documento de evidencias de sistematización)</t>
  </si>
  <si>
    <t>Realizar la sistematización de los procesos planeación, ejecución y seguimiento a los eventos  (Documento de evidencias de sistematización)</t>
  </si>
  <si>
    <t>Realizar el informe de seguimiento a la implementación de la sistematización en los procesos digitales internos y externos (Informe trimestral de seguimiento elaborado)</t>
  </si>
  <si>
    <t>Guías o directrices para incentivar de manera eficaz la aplicación de normas de protección y libre competencia económica y proporcionar claridad a empresas, autoridades públicas y de competencia homóloga, elaboradas y publicadas (Guía elaborada/capturas de publicación)</t>
  </si>
  <si>
    <t>Elaborar y enviar los documentos a la Oficina Asesora Jurídica  (Documento en Word de la guía o manual remitido a la Oficina Asesora Jurídica)</t>
  </si>
  <si>
    <t>Enviar al Grupo de trabajo de Comunicaciones y a la Oficina Asesora Jurídica, los documento en Word, avalados por el Superintendente, con sugerencias a tener en cuenta en materia gráfica.  (Correo electrónico y documento en Word de la guía o manual, con sugerencias a tener en cuenta en materia gráfica)</t>
  </si>
  <si>
    <t>Elaborar y enviar al área solicitante, los  documentos con ajustes de corrección de estilo y diagramado.  (Documento Final)</t>
  </si>
  <si>
    <t>Solicitar la Publicación de los documentos en la página web. (Correo electrónico y Documento de la guía o manual a publicar)</t>
  </si>
  <si>
    <t>Solicitudes pendientes de decisión en materia de registro y cancelación de signos distintivos, decididas.  (Reporte de indicador generado en Tableau o Power BI)</t>
  </si>
  <si>
    <t>Decidir las clases de registro de signos distintivos sin oposición radicadas a 31 de diciembre de 2024, cuyo stock se calcula que sea de 53.432 clases, excepto los casos detenidos.  (Reporte de indicador generado en Tableau o Power BI)</t>
  </si>
  <si>
    <t>Decidir las clases de registro de signos distintivos con oposición radicadas a 31 de diciembre de 2024, cuyo stock se calcula que sea de 5.026 clases, excepto los casos detenidos.  (Reporte de indicador generado en Tableau o Power BI)</t>
  </si>
  <si>
    <t>Decidir las solicitudes de acciones de cancelación con traslado vencido al 14 de noviembre de 2025, excepto los casos detenidos.  (Reporte de indicador generado en Tableau o Power BI)</t>
  </si>
  <si>
    <t>Decidir las clases de registro de signos distintivos sin oposición radicadas entre el 1 de enero de 2025 y 30 de junio de 2025, cuyo stock se calcula que sea de 22.393, excepto los casos detenidos.  (Reporte de indicador generado en Tableau o Power BI)</t>
  </si>
  <si>
    <t>Solicitudes de patentes de invención y modelos de utilidad pendientes de trámite y que cuenten con pago del examen de patentabilidad anteriores al año 2023, atendidas  (Reporte de indicador generado en Tableau o Power BI)</t>
  </si>
  <si>
    <t>Realizar el examen de fondo a las solicitudes de patente de invención y modelo de utilidad anteriores al año 2023 (stock corresponde a 2701 solicitudes) siempre y cuando cuenten con el pago del examen de patentabilidad.  (Reporte de indicador generado en Tableau o Power BI)</t>
  </si>
  <si>
    <t>Programas de fomento al uso estratégico de la propiedad industrial como herramienta de competitividad para empresarios, ejecutados.  (Matriz de seguimiento e informe final de ejecución de los programas)</t>
  </si>
  <si>
    <t>Elaborar matriz de metas y seguimiento de ejecución del programa</t>
  </si>
  <si>
    <t>Ejecutar el programa Centros de Apoyo a la Tecnología y la Innovación CATI. (Matriz de seguimiento e Informe final del programa)</t>
  </si>
  <si>
    <t>Elaborar matriz de fases y etapas para el seguimiento de ejecución del programa</t>
  </si>
  <si>
    <t>Ejecutar el programa Propiedad Industrial para MIPYMES. (Matriz de seguimiento e Informe final del programa)</t>
  </si>
  <si>
    <t>Programas de fomento para el uso estratégico de la propiedad industrial en la Economía Popular, ejecutados.  (Matriz de seguimiento e informe final de ejecución de los programas)</t>
  </si>
  <si>
    <t>Elaborar matriz programación de jornadas y seguimiento de ejecución del programa</t>
  </si>
  <si>
    <t>Ejecutar el programa Propiedad Industrial para emprendedores PI-e.   (Matriz de seguimiento e Informe final del programa)</t>
  </si>
  <si>
    <t>Elaborar matriz de etapas para el seguimiento de ejecución de la estrategia</t>
  </si>
  <si>
    <t>Ejecutar la estrategia Marcas de paz.  (Matriz de seguimiento e Informe final del programa)</t>
  </si>
  <si>
    <t>Boletines tecnológicos para la  promoción y difusión del sistema de propiedad industrial para empresas, centros de investigación y en general aquellas entidades que desarrollen tecnologías verdes, divulgados (Informe de divulgación)</t>
  </si>
  <si>
    <t>Definir cronograma de trabajo y estructura del documento para los boletines tecnológicos.  (Cronograma de trabajo definido)</t>
  </si>
  <si>
    <t>Elaborar y publicar dos (2) Boletines tecnológicos.  (Capturas de pantalla de la publicación de los boletines tecnológicos)</t>
  </si>
  <si>
    <t>Realizar la divulgación de los dos (2) Boletines tecnológicos. (Informe de divulgación)</t>
  </si>
  <si>
    <t>Estrategia para fomentar el uso, difusión y sensibilización de instrumentos de protección asociados a la Propiedad Industrial ya existentes como mecanismos de protección dirigidos a productos agrícolas, productos alimenticios, y preparaciones, cuya elaboración se realizó por medio de un método tradicional implementadas   (Informe anual de la implementación)</t>
  </si>
  <si>
    <t>Diseñar y ejecutar piloto de la estrategia para fomentar el uso, difusión y sensibilización de instrumentos de protección asociados a signos de vocación colectiva    (Informe de ejecución del piloto de la estrategia)</t>
  </si>
  <si>
    <t>Elaborar informe de la implementación de la acción CONPES 4.7 propuesta  (Informe anual de la implementación)</t>
  </si>
  <si>
    <t>Premio Nacional al Inventor Colombiano 2025, realizado  (Informe dela realización del premio al inventor Colombiano 2025)</t>
  </si>
  <si>
    <t>Realizar propuesta de restructuración del Premio Nacional al inventor colombiano.  (Documento propuesta elaborado)</t>
  </si>
  <si>
    <t>Socializar  la propuesta con actores clave (internos/externos) para la gestión del premio nacional al inventor colombiano.  (Listados de asistencia a la socialización de la propuesta)</t>
  </si>
  <si>
    <t>Realizar el premio al inventor colombiano 2025 desde la convocatoria hasta premiación. (Informe de la realización del premio al inventor Colombiano 2025)</t>
  </si>
  <si>
    <t>Plan de difusión para que el consumidor conozca sus derechos "ABC  de atención a los usuarios SIC / Supersolidaria, ejecutado Imágenes (fotografía o captura de pantalla) de la difusión realizada</t>
  </si>
  <si>
    <t>Aprobar el documento final que se va a difundir a los consumidores (Documento final aprobado)</t>
  </si>
  <si>
    <t>Jornadas de capacitación "Me informo y cuido mi dinero" dirigidas a usuarios, consumidores y ciudadanía en general, realizadas - Imágenes (fotografía o captura de pantalla) de la difusión realizada</t>
  </si>
  <si>
    <t>Definir la estrategia que se utilizará para las jornadas de capacitación  (Listado de asistencia a reunión)</t>
  </si>
  <si>
    <t>Realizar las jornadas de capacitación - Imágenes (fotografía o captura de pantalla) de la difusión realizada</t>
  </si>
  <si>
    <t>Elaborar el plan de difusión, definiendo los  grupos objetivos a los que se dirigirá. (Documento con el plan de difusión)</t>
  </si>
  <si>
    <t>Elaborar y presentar el concepto grafico y racional de la campaña (Correo electrónico en que se observe el concepto gráfico y racional de la campaña)</t>
  </si>
  <si>
    <t>Revisar y aprobar la propuesta (Correo electrónico con la propuesta aprobada)</t>
  </si>
  <si>
    <t>Recursos de reposición decididos en 6 meses o menos ( Listado definitivo realizado).</t>
  </si>
  <si>
    <t>Realizar un inventario que identifique los recursos de reposición radicados entre el 15 de agosto de 2024 y el 15 de enero de 2025, incluyendo la información necesaria para verificar su cumplimiento (Listado con celdas definidas)</t>
  </si>
  <si>
    <t>Actualizar periodicamente el listado, incorporando los recursos de reposición ingresados desde el 15 de enero hasta el 30 de junio de 2025.  (Listado)</t>
  </si>
  <si>
    <t>Resolver los recursos de reposición identificados en el inventario de la actividad anterior en 6 meses o menos (listado definitivo realizado)</t>
  </si>
  <si>
    <t>Estrategia de difusión dirigida a actores de la cadena de consumo e instituciones para desarrollar los servicios misionales de la Red Nacional de Protección al Consumidor  y  dar a conocer los derechos y deberes de los consumidores en el territorio nacional,  ejecutada  (Informe seguimiento trimestral)</t>
  </si>
  <si>
    <t>Definir el Plan de difusión (incluye actividades, responsables, fechas y las metas de atenciones, divulgaciones, capacitaciones, sensibilizaciones y campañas .) (Documento Plan de difusión)</t>
  </si>
  <si>
    <t>Aprobar el Plan de difusión (Plan Estratégico y Cronograma aprobado por el Coordinador de la RNPC Y/o otras áreas participantes de requerirse.)</t>
  </si>
  <si>
    <t>Ejecutar el Plan de difusión  (Seguimiento trimestral plan y evidencias de ejecución)</t>
  </si>
  <si>
    <t>Arreglos Directos desarrollados a través de las atenciones de las Casas y Rutas del Consumidor, realizados. (Informe final)</t>
  </si>
  <si>
    <t>Realizar invitaciones de servicio arreglo directo (Informe trimestral acumulado) (Informe elaborado de las invitaciones servicio arreglo directo)</t>
  </si>
  <si>
    <t>Realizar Jornada Nacional de las soluciones en materia de protección al consumidor  (Informe jornada Nacional de las soluciones en materia de protección al consumidor)</t>
  </si>
  <si>
    <t>Cobertura departamental de la Red Nacional de Protección al Consumidor, a través de las Casas de Consumidor de Bienes y Servicios, ampliada (Informe final)</t>
  </si>
  <si>
    <t>Gestionar y firmar los convenios interadministrativos con las entidades del orden nacional y/o alcaldías para la apertura de nuevas CCBS (Informe convenios interadministrativos con las entidades del orden nacional y/o alcaldías para la apertura de nuevas CCBS)</t>
  </si>
  <si>
    <t>Realizar la adecuación y dotación del inmueble (infraestructura física, dotación de equipos tecnológicos, bienes de consumo  y personal) para apertura de las nuevas CCBS (Informe por CCBS aperturada) (Informe adecuación infraestructura física del inmueble, dotación de equipos tecnológicos y bienes de consumo y contratistas para apertura de las nuevas CCBS)</t>
  </si>
  <si>
    <t>Realizar la inauguración y poner en operacion las Casas del Consumidor de Bienes y Servicios en el territorio nacional (Informe por CCBS aperturada) (Informe por CCBS apertura da y puesta en operación)</t>
  </si>
  <si>
    <t>Actuaciones oficiosas de inspección y vigilancia en comercio electrónico, orientadas a detectar asimetrías de información o publicidad hacia el consumidor, como un mecanismo que contribuya al fortalecimiento de las relaciones de consumo, realizadas (Relación de los números de radicación de las actuaciones oficiosas de inspección y vigilancia realizadas)</t>
  </si>
  <si>
    <t>Definir el cronograma de las actuaciones de  inspección a realizar (Documentos con la programación)</t>
  </si>
  <si>
    <t>Visitas de acompañamiento a establecimientos de comercio ubicados en territorios turísticos, con el objetivo de promover la convergencia regional, realizadas  (Relación de los números de radicación de las visitas de inspección realizadas)</t>
  </si>
  <si>
    <t>Determinar los sectores en los cuales se llevarán a cabo las actuaciones administrativas de inspección, vigilancia y control. (Acta de reunión)</t>
  </si>
  <si>
    <t>Realizar las visitas de inspección a las personas naturales o jurídicas sujetas de inspección y vigilancia (Relación de los números de radicación de las visitas de inspección realizados)</t>
  </si>
  <si>
    <t>Recursos de reposición interpuestos, decididos dentro de los 6 meses siguientes a su presentación (Relación de los números de radicación de los recursos decididos, fecha de entrada y salida)</t>
  </si>
  <si>
    <t>Decidir los recursos de reposición interpuestos dentro de los términos definidos.  (Relación de los números de radicación de los recursos decididos)</t>
  </si>
  <si>
    <t>Niveles de congestión de los procesos admitidos y pendientes de decisión a 31 de diciembre de 2024, en materia de Competencia Desleal y Propiedad Industrial, reducidos. (Informe final que liste el número de procesos de Competencia Desleal y Propiedad Industrial admitidos y pendientes de decisión a 31 de diciembre de 2024 y cuales de ellos fueron finalizados)</t>
  </si>
  <si>
    <t>Finalizar acciones de competencia desleal y propiedad industrial que hayan sido admitidas a 31 de diciembre de 2024. (Listado mensual en Excel de autos o sentencias finalizados)</t>
  </si>
  <si>
    <t>Presencia territorial de la SIC en materia de asuntos jursidiccionales, fortalecida. (Listados de asistencia por jornada)</t>
  </si>
  <si>
    <t>Documento diagnóstico para determinar la viabilidad de creación del primer  Centro de Arbitraje, Mediación y Conciliación e en materia de consumo, competencia desleal y propiedad industrial), elaborado y presentado a la Superintendente (Documento diagnóstico y memorando/ correo / presentación único entregable).</t>
  </si>
  <si>
    <t>Realizar y presentar a la Superintendente, el documento diagnóstico para determinar la viabilidad de creación del primer  Centro de Arbitraje, Mediación y Conciliación e en materia de consumo, competencia desleal y propiedad industrial) (Documento diagnóstico y memorando/ correo / presentación único entregable).</t>
  </si>
  <si>
    <t>Campaña de divulgación para fortalecer el empoderamiento de las personas sobre sus datos, ejecutada (Pantallazos con la publicación/único entregable)</t>
  </si>
  <si>
    <t>Elaborar y presentar el concepto gráfico y racional de la campaña y sus diferentes ejes temáticos  (correo electrónico con Documento en el que se observe el concepto gráfico y racional de la campaña integral y sus diferentes ejes temáticos /único entregable)</t>
  </si>
  <si>
    <t>Revisar y aprobar la propuesta por parte del área responsable (única revisión) /correo electrónico con documento aprobado)</t>
  </si>
  <si>
    <t>Ejecutar la campaña  (Capturas de pantalla de la publicación de la campaña)</t>
  </si>
  <si>
    <t>Monitoreos de verificación y cumplimiento respecto a las decisiones impartidas por la Dirección de Habeas Data relacionados con las malas prácticas y reincidencias al Régimen de Protección de Datos Personales por parte de los sujetos obligados, realizados. (informe)</t>
  </si>
  <si>
    <t>Realizar mesas de trabajo entre la Dirección de Habeas Data y la Dirección de Investigaciones para determinar el enfoque de cada monitoreo (Listado asistencia /único entregable)</t>
  </si>
  <si>
    <t>Realizar informe respecto de las órdenes impartidas, de la ley 1266 de 2008. (Documento respecto de la ley 1266 de 2008/único entregable)</t>
  </si>
  <si>
    <t>Realizar informe respecto de las órdenes impartidas, de la ley 1581 de 2012  (Documento respecto de la ley 1581 de 2012/único entregable)</t>
  </si>
  <si>
    <t>Estrategia de racionalización de trámites implementada</t>
  </si>
  <si>
    <t>Elaborar el plan de trabajo de la estrategia de racionalización de trámites</t>
  </si>
  <si>
    <t>Ejecutar el plan de trabajo de la estrategia de racionalización de trámites</t>
  </si>
  <si>
    <t>Actuaciones colaborativas con autoridades de protección de datos internacionales en busca de establecer buenas prácticas al momento de investigar compañías con presencia transfronteriza, realizada y documentada (Informe / único entregable)</t>
  </si>
  <si>
    <t>Exponer ante un foro internacional las lecciones aprendidas de una actuación administrativa frente a una compañía con presencia transfronteriza (Captura de pantalla o imágenes de la exposición realizada/único entregable)</t>
  </si>
  <si>
    <t>Elaborar informe que recopile las conclusiones con las autoridades de protección de datos internacionales de buenas prácticas al momento de investigar compañías con presencia transfronteriza. (Informe/único entregable)</t>
  </si>
  <si>
    <t>Eventos en temas relacionados con datos personales, realizados  (Pantallazos o captura de pantalla /único entregable)</t>
  </si>
  <si>
    <t>Solicitar publicación de la fecha del evento en el calendario de eventos de la entidad  al Grupo de Comunicaciones  (captura de pantalla de la publicación de la fecha del evento / único entregable)</t>
  </si>
  <si>
    <t>Diligenciar check list del evento con la fecha definitiva igual a la publicada en el  calendario de eventos  (documento de check list para la realización del evento / único entregable)</t>
  </si>
  <si>
    <t>Elaborar y enviar agenda definitiva para ser publicada  (correo electrónico con agenda definitiva / único entregable)</t>
  </si>
  <si>
    <t>Publicar Agenda definitiva  (Captura de pantalla de la publicación)</t>
  </si>
  <si>
    <t>Realizar el evento (fotografías del evento realizado / único entregable)()</t>
  </si>
  <si>
    <t>C-3599-0200-0008-53105b</t>
  </si>
  <si>
    <t>Estudios Económicos Sectoriales, elaborados y entregados al área solicitante (Estudios Económicos)</t>
  </si>
  <si>
    <t>Elaborar ficha técnica (Ficha técnica)</t>
  </si>
  <si>
    <t>Recopilar datos y construir base de datos (Base de datos)</t>
  </si>
  <si>
    <t>Construir el marco teórico  (Documento marco teórico)</t>
  </si>
  <si>
    <t>Desarrollar análisis estadístico y económico (Dcumento de análisis estadístico y económico)</t>
  </si>
  <si>
    <t>Elaborar estudio y entregar al área solicitante (Memorando/correo de entrega de documento)</t>
  </si>
  <si>
    <t>Boletines de Noticias Económicas, elaborados y divulgados (Boletines de Noticias Económicas)</t>
  </si>
  <si>
    <t>Elaborar mensualmente los boletines (Boletínes / correos electrónicos de envió)</t>
  </si>
  <si>
    <t>Divulgar los boletines (boletines diseñados)</t>
  </si>
  <si>
    <t>Estudio Económico Académico, elaborado y entregado  (Estudio Económico )</t>
  </si>
  <si>
    <t>Elaborar ficha técnica  (Ficha técnica)</t>
  </si>
  <si>
    <t>Recopilar datos y construir base de datos (Archivo con Base de datos)</t>
  </si>
  <si>
    <t>Construir marco teórico (Informe/documento con marco teórico)</t>
  </si>
  <si>
    <t>Desarrollar análisis estadístico y económico (Documento de análisis estadístico y económico)</t>
  </si>
  <si>
    <t>Entregar del documento (Memorando/correo de entrega de documento)</t>
  </si>
  <si>
    <t>Estudio Económico 2024/2025 – Licencia obligatoria, elaborado y entregado  (Estudio Económico 2024/2025 – Licencia obligatoria)</t>
  </si>
  <si>
    <t>Construir marco teórico (Documento Marco teórico)</t>
  </si>
  <si>
    <t>Desarrollar análisis económico parcial (Documento de análisis económico parcia)</t>
  </si>
  <si>
    <t>Recopilar datos y construir base de datos  (Base de datos)</t>
  </si>
  <si>
    <t>Desarrollar análisis económico final (Documento de análisis económico final)</t>
  </si>
  <si>
    <t>Entregar producto (Memorando/correo)</t>
  </si>
  <si>
    <t>Estudios Económicos Coyunturales, elaborados y entregados (Estudios Económicos Coyunturales)</t>
  </si>
  <si>
    <t>Requerir a las diferentes áreas de la entidad, la identificación de los estudios económicos coyunturales que requieren sean elaborados por el Grupo de Estudios Económicos (Inventario de solicitudes de estudios coyunturales)</t>
  </si>
  <si>
    <t>Definir, a partir del análisis de las solicitudes de las áreas, las temáticas y  estudios conyunturales que serán desarrollados a lo largo de la vigencia por el Grupo de Estudios Económicos (Informe con estudios seleccionados)</t>
  </si>
  <si>
    <t>Definir un plan de trabajo para la elaboración y entrega de los estudios seleccionados (plan de trabajo)</t>
  </si>
  <si>
    <t>Ejecutar el plan de trabajo (Informe de seguimiento y/o ejecución del programa)</t>
  </si>
  <si>
    <t>Programa estratégico de enfoque diferencial para la Inclusión de población vulnerable en la oferta académica del Grupo de Formación, ejecutado (Informe consolidado de la ejecución del programa)</t>
  </si>
  <si>
    <t>Diseñar el programa de enfoque diferencial  que incluya el plan de trabajo. (Documento de programa)</t>
  </si>
  <si>
    <t>Elaborar e implementar un protocolo de  enfoque diferencial de la oferta académica (Protocolo elaborado)</t>
  </si>
  <si>
    <t>Ejecutar el plan de trabajo del programa de enfoque diferencial.  (Informe de la ejecución del programa)</t>
  </si>
  <si>
    <t>Estrategia Integral de Relacionamiento Ciudadano, orientada al fortalecimiento de la relación entre la entidad y los ciudadanos, promoviendo la participación, el servicio eficiente y la confianza mutua, ejecutada (Informe de actividades realizadas )</t>
  </si>
  <si>
    <t>Diseñar la estrategia de relacionamiento con la ciudadanía SIC 2025  que incluya el plan de trabajo para su ejecución (Documento de estrategia que incluya plan de trabajo)</t>
  </si>
  <si>
    <t>Comunicar a los grupos de valor la Estrategia de relacionamiento diseñada  (Capturas de pantalla de la divulgación en la página web y redes sociales)</t>
  </si>
  <si>
    <t>Desarrollar laboratorios de simplicidad para traducir a lenguaje claro documentos de alto tráfico de cara a la ciudadanía  (Informe con el resultado de los laboratorios)</t>
  </si>
  <si>
    <t>Traducir la Carta de Trato Digno dirigida a la ciudadanía en una lengua étnica y en braille  (Dos traducciones realizadas)</t>
  </si>
  <si>
    <t>Promover el uso de los canales virtuales a través de campañas de comunicación interna y externa  (Evidencias de las campañas realizadas)</t>
  </si>
  <si>
    <t>Desarrollar jornadas de socialización de lineamientos de Atención al Ciudadano a nivel interno  (Evidencias de socialización)</t>
  </si>
  <si>
    <t>Ejecutar el plan de trabajo de la estrategia de relacionamiento con la ciudadanía SIC 2025 (Informe de ejecución de estrategia de relacionamiento elaborado)</t>
  </si>
  <si>
    <t>Elaborar y publicar informe con el resultado de la implementación de la estrategia de relacionamiento  (Informe publicado en el página web)</t>
  </si>
  <si>
    <t>Programa de atención a la ciudadanía con enfoque diferencial implementado. (Informe de actividades realizadas )</t>
  </si>
  <si>
    <t>Identificar e intervenir los canales y servicios a los que se aplicará el enfoque diferencial (Documento con la propuesta de intervención de canales/servicios)</t>
  </si>
  <si>
    <t>Implementar la señalización inclusiva en otro lenguaje o idioma para los puntos priorizados de atención al ciudadano presenciales a nivel nacional (Informe de implementación)</t>
  </si>
  <si>
    <t>Desarrolla jornada  con las entidades líderes en la atención incluyente y documentar las buenas prácticas en la materia (Documento de buenas prácticas identificadas)</t>
  </si>
  <si>
    <t>Rediseñar el menú de atención y servicios a la ciudadanía con mejoras en la accesibilidad y experiencia de los usuarios  (Menú destacado actualizado)</t>
  </si>
  <si>
    <t>Implementar fase 2 del traductor interactivo  (Adquisición pantalla y en funcionamiento)</t>
  </si>
  <si>
    <t>Estrategia de promoción de la participación ciudadana en la SIC, formulada e implementada  (Informe de actividades realizadas )</t>
  </si>
  <si>
    <t>Diseñar la estrategia de participación ciudadanía SIC 2025 que incluya el plan detrabajo para su ejecución (Documento de estrategia)</t>
  </si>
  <si>
    <t>Comunicar a los grupos de valor la Estrategia de participación ciudadana diseñada  (Capturas de pantalla de la divulgación en la página web y redes sociales)</t>
  </si>
  <si>
    <t>Ejecutar el plan de trabajo de la estrategia  (Informe trimestral de seguimiento elaborado)</t>
  </si>
  <si>
    <t>Elaborar y publicar informe con el resultado de la implementación de la estrategia de participación ciudadana (Informe publicado en el página web)</t>
  </si>
  <si>
    <t>Enfoque diferencial en las políticas de derechos humanos y de equidad de género y diversidad, incorporado y ejecutado (Informe de la ejecución de la estrategia de incorporación y fortalecimiento del enfoque diferencial a través de la promoción de los derechos humanos y el cierre de brechas de género)</t>
  </si>
  <si>
    <t>Actualizar la política de Derechos Humanos de la Entidad, incorporando el enfoque diferencial  (Política de Derechos Humanos Actualizada)</t>
  </si>
  <si>
    <t>Formular un plan de trabajo para la implementación de la política de Derechos Humanos de la Entidad (Plan de Trabajo de la Política de Derechos Humanos)</t>
  </si>
  <si>
    <t>Ejecutar el plan de trabajo de la Política de Derechos Humanos de la SIC.  (Plan de trabajo con seguimiento y sus respectivas evidencias)</t>
  </si>
  <si>
    <t>Departamentos con estrategias para el Fortalecimiento sobre la Protección y Promoción de la libre competencia, beneficiados (Informe que de cuenta de los departamentos beneficiados )</t>
  </si>
  <si>
    <t>Establecer el plan de trabajo para la ampliación del Programa de Estrategias para el Fortalecimiento sobre la Protección y Promoción de la libre competencia a nivel territorial, identificando las actividades que se realizan en cada programa (Programa de Estrategias remitido al Delegado para la Protección de la Competencia)</t>
  </si>
  <si>
    <t>Realizar las actividades del Programa de Estrategias para el Fortalecimiento sobre la Protección y Promoción de la libre competencia a nivel territorial, de acuerdo con el programa establecido. (Informe de cada una de las actividades definidas en el programa)</t>
  </si>
  <si>
    <t>Estudios Económicos o informes que permitan Identificar factores que generen distorsiones en la competencia de los mercados y acciones prioritarias en materia de defensa de la competencia, realizados  (Estudios Económicos o informes elaborados)</t>
  </si>
  <si>
    <t>Definir el alcance requerido, para los estudios o informes.  (Acta con el alcance definido)</t>
  </si>
  <si>
    <t>Realizar y entregar los estudios o informes   (Estudio presentado a la Delegada para la Protección de la Competencia)</t>
  </si>
  <si>
    <t>Matriz de riesgos de colusión en contratación pública y formulación de mecanismos para reducir dichos riesgos, elaborada y socializada (Matrices guía para identificar riesgos entregada)</t>
  </si>
  <si>
    <t>Diseñar la matriz de riesgos de colusión en contratación pública a partir de la identificación y análisis de los riesgos de colusión en contratación pública (Documento con la identificación de riesgos)</t>
  </si>
  <si>
    <t>Socializar la matriz con los grupos de valor externos (Soportes de la socialización de la matriz con las entidades)</t>
  </si>
  <si>
    <t>Mesas de integración para la conexión de actores del ecosistema de innovación involucrados en temas de Propiedad Industrial y transferencia tecnológica, realizadas  (Actas de reunión firmadas)</t>
  </si>
  <si>
    <t>Elaborar la propuesta de estructura para la realización de las mesas de integración para la conexión de actores del ecosistema de innovación involucrados en temas de Propiedad Industrial y transferencia tecnológica. (Documento con la propuesta elaborado)</t>
  </si>
  <si>
    <t>Realizar las mesas de integración  (Actas de reunión firmadas)</t>
  </si>
  <si>
    <t>Enviar a OSCAE las plantillas diligenciadas con el contenido para cursos virtuales (Responsable Delegatura) (Correo electrónico con  las plantillas diligenciadas)</t>
  </si>
  <si>
    <t>Virtualizar los contenidos (Responsable OSCAE) (Captura de pantalla con los cursos virtualizados)</t>
  </si>
  <si>
    <t>Recibir y aprobar el curso virtualizado (Responsable Delegatura) (Correo electrónico con la aprobación de los cursos)</t>
  </si>
  <si>
    <t>Alcaldías en sus facultades administrativas y de metrología legal frente a la protección al consumidor en el territorio nacional, capacitadas (Informe final)</t>
  </si>
  <si>
    <t>Aprobar por parte del coordinador de la RED el cronograma de intervención de alcaldías (Cronograma de intervención de alcaldías aprobado por parte del coordinador de la RED)</t>
  </si>
  <si>
    <t>Capacitar en materia de protección al consumidor a las alcaldías municipales (Informe trimestral de seguimiento y Listados de Asistencia/registros fotográficos/capturas de pantallas)</t>
  </si>
  <si>
    <t>Elaborar estudios previos  (Documento Estudios previos aprobados secretaria general y jurídica)</t>
  </si>
  <si>
    <t>Actualizar y aprobar la cartilla Consufondo  (Cartilla Actualizada y aprobada de Consufondo)</t>
  </si>
  <si>
    <t>Solicitar la contratación a Secretaria General   (Memorando de Solicitud de contratación a Secretaria General)</t>
  </si>
  <si>
    <t>Revisar la solicitud de contratación y realizar los ajustes cuando haya lugar a ello  (Correo electrónico del abogado a cargo informando la revisión del proceso y/o captura de pantalla de la publicación en el SECOP /Único entregable)</t>
  </si>
  <si>
    <t>Publicar el proceso de contratación en el SECOP  (Correo electrónico del abogado a cargo informando la publicación del proceso en SECOP y/o captura de pantalla de la publicación en el secop)</t>
  </si>
  <si>
    <t>Realizar seguimiento a la ejecución de la iniciativas seleccionadas (Informe de actividades Programa Consufondo que de cuenta de las ligas fortalecidas)</t>
  </si>
  <si>
    <t>Capacitaciones dirigidas al a los sujetos obligados para la adecuada inscripción de sus bases de datos en el Registro Nacional de Bases de Datos (RNBD), realizadas (registros fotográficos/capturas de pantallas )</t>
  </si>
  <si>
    <t>Elaborar y enviar cronograma de capacitaciones al grupo de comunicaciones  (correo electrónico con cronograma/único entregable)</t>
  </si>
  <si>
    <t>Realizar capacitaciones en temas relacionados con datos personales. (Registro fotográfico o captura de pantalla)</t>
  </si>
  <si>
    <t>Realizar informes de capacitaciones realizadas  (Informe elaborado)</t>
  </si>
  <si>
    <t>Solicitar publicación de la fecha del evento en el calendario de eventos de la entidad  al Grupo de trabajo de Comunicaciones   (correo electrónico enviado con la fecha del evento/único entregable)</t>
  </si>
  <si>
    <t>Publicar fecha del evento en calendario de la entidad (captura de pantalla de la publicación de la fecha del evento / único entregable)</t>
  </si>
  <si>
    <t>Publicar Agenda definitiva (Captura de pantalla de la publicación/ único entregable)</t>
  </si>
  <si>
    <t>Plan de acción para el intercambio de información, implementado  (Informe semestral de  la implementación del plan de acción para el intercambio de información- soportes documentales de cumplimiento)</t>
  </si>
  <si>
    <t>Definir plan de acción para el intercambio de información de acuerdo con el marco de Interoperabilidad  (Plan definido / único entregable)</t>
  </si>
  <si>
    <t>Implementar el plan de acción para el intercambio de información de acuerdo con el marco de Interoperabilidad  (Informe semestral de  la implementación del plan de acción para el intercambio de información- soportes documentales de cumplimiento)</t>
  </si>
  <si>
    <t>Modelo de gobierno y gestión de datos en el marco del Plan Nacional de Infraestructura de Datos,  implementado  (Informes de seguimiento y avance trimestrales con soportes documentales del cumplimiento)</t>
  </si>
  <si>
    <t>Definir el plan de trabajo para la estrategia de gobierno y calidad de datos para la SIC (Documento del Plan  de trabajo para la estrategia de gobierno y calidad de datos, elaborado / único entregable)</t>
  </si>
  <si>
    <t>Implementar el plan de trabajo para la estrategia de gobierno y calidad de datos   (Informes de seguimiento y avance trimestrales con soportes documentales del cumplimiento con corte  marzo, junio, septiembre, diciembre)</t>
  </si>
  <si>
    <t>Plan estratégico de tecnologías de información, ejecutado (Informes de seguimiento y avance trimestrales con soportes documentales del cumplimiento)</t>
  </si>
  <si>
    <t>Formular plan estratégico de tecnologías de información PETI incluyendo hoja de ruta para la vigencia   (Hoja de ruta del PETI actualizada/ único entregable)</t>
  </si>
  <si>
    <t>Realizar seguimiento trimestral a la ejecución del PETI. (Informes de seguimiento y avance trimestrales con soportes documentales del cumplimiento con corte  marzo, junio, septiembre, diciembre)</t>
  </si>
  <si>
    <t>Unificación y optimización de radicación en la Sede Electrónica de la SIC, implementada (Informe  que de cuenta de le unificación y optimización de radicación en la Sede Electrónica de la SIC)</t>
  </si>
  <si>
    <t>Elaborar un diagnóstico para identificar los canales de radicación, el volumen de entradas y el grado de congestión de los mismos (Diagnóstico del estado de los canales de radicación y grado de congestión)</t>
  </si>
  <si>
    <t>Realizar un plan de trabajo para la unificación y optimización de radicación en la Sede Electrónica de la SIC (Plan de trabajo para la implementación de la estrategia de unificación y optimización de radicación en la Sede Electrónica de la SIC)</t>
  </si>
  <si>
    <t>Ejecutar el plan de trabajo para la unificación y optimización de radicación en la Sede Electrónica de la SIC (Plan de trabajo con seguimiento y sus respectivas evidencias)</t>
  </si>
  <si>
    <t>Intervenciones en el sistema de información SIPI respecto a temas funcionales y técnicos, puestas en producción (Correos electrónicos del proveedor indicando la puesta en producción)</t>
  </si>
  <si>
    <t>Priorizar y enviar los requerimientos previstos para las 4 versiones de fortalecimiento del SIPI (Correos electrónicos de la OTI al proveedor informando los requerimientos priorizados)</t>
  </si>
  <si>
    <t>Realizar seguimiento al desarrollo, prueba y puesta en producción de los requerimientos priorizados en las 4 versiones (Correos electrónicos del proveedor indicando la puesta en producción)</t>
  </si>
  <si>
    <t>SIC alineada a la directriz de manejo de imágen y plan de medios de la Presidencia de la República, realizada. (Informe de contenidos producidos)</t>
  </si>
  <si>
    <t>Producir los boletines, foto noticias, videos y/o ruedas de prensa de conformidad con la directriz de Presidencia sobre el manejo de imágen (Documento con evidencias)</t>
  </si>
  <si>
    <t>Consolidar el informe final de los contenidos producidos por la SIC respecto a la directriz de manejo de imagen del gobierno nacional. (Informe consoldiado de los contenidos producidos)</t>
  </si>
  <si>
    <t>Estrategia para el fortalecimiento de los procesos de comunicación interna de la Entidad, asegurando el flujo efectivo de la información, el fomento de las interacciones y la motivación del personal que permita la alineación con los objetivos estratégicos institucionales, elaborada e implementada. (Informe de resultados de implementación)</t>
  </si>
  <si>
    <t>Realizar un diagnóstico de las necesidades para la comunicaciones internas (Documento de diagnóstico)</t>
  </si>
  <si>
    <t>Elaborar la estrategia de comunicaciones internas que incluya el plan de trabajo para su realización (Documento de estrategia que incluya plan de trabajo)</t>
  </si>
  <si>
    <t>Ejecutar el Plan de trabajo de la estrategia de comunicaciones internas (Documento de seguimiento trimestral)</t>
  </si>
  <si>
    <t>Elaborar informe final de los resultados de la implementación de la estrategia de comunicaciones internas (Informe de resultados de implementación)</t>
  </si>
  <si>
    <t>Estrategia de fortalecimiento de la difusión de la misionalidad de la Entidad a nivel nacional, elaborada e implementada (Informe de resultados de implementación)</t>
  </si>
  <si>
    <t>Diseñar la estrategia de fortalecimiento de la difusión de la misionalidad de la Entidad a nivel nacional que incluya el plan de trabajo de ejecución  (Documento de estrategia que incluya plan de trabajo)</t>
  </si>
  <si>
    <t>Ejecutar el plan de trabajo de la estrategia de comunicaciones externas (Informe de avance trimestral)</t>
  </si>
  <si>
    <t>Elaborar informe trimestral de los resultados de la implementación de la estrategia de fortalecimiento (Informe de avance trimestral)</t>
  </si>
  <si>
    <t>Realizar y consolidar informe de monitoreo de medios (Informe de avance trimestral)</t>
  </si>
  <si>
    <t>Sede electrónica de la SIC accesible, intuitiva y comprensible que acerque la oferta institucional a la ciudadanía, operando (Informe final de implementación de la Sede Electrónica accesible, intuitiva y comprensible para la ciudadanía)</t>
  </si>
  <si>
    <t>Realizar un diagnóstico por un equipo especializado para determinar el grado de accesibilidad de la Sede Electrónica de la Entidad (Diagnóstico del estado de accesibilidad de la Sede Electrónica)</t>
  </si>
  <si>
    <t>Elaborar un plan de trabajo con las áreas participantes del producto, con el propósito de lograr una sede electrónica accesible, intuitiva y comprensible (Plan de Trabajo para una sede electrónica accesible)</t>
  </si>
  <si>
    <t>Ejecutar el plan de trabajo para una sede electrónica accesible, intuitiva y comprensible (Plan de trabajo con seguimiento y sus respectivas evidencias)</t>
  </si>
  <si>
    <t>Plan de implementación de Seguridad y privacidad de la información, ejecutado (Informes de seguimiento y avance trimestrales con soportes documentales del cumplimiento)</t>
  </si>
  <si>
    <t>Formular el plan de Seguridad y Privacidad de la información teniendo en cuenta los resultados alcanzados en el periodo anterior y las necesidades de las partes interesada (Documento del Plan  de Seguridad y Privacidad de la información formulado / único entregable)</t>
  </si>
  <si>
    <t>Implementar el Plan de Seguridad  y Privacidad de la información aprobado (Informes de seguimiento y avance trimestrales con soportes documentales del cumplimiento con corte  marzo, junio, septiembre, diciembre)</t>
  </si>
  <si>
    <t>Plan de tratamiento de riesgos de Seguridad y Privacidad de la información, monitoreado (Informes de seguimiento y avance trimestrales con soportes documentales del cumplimiento)</t>
  </si>
  <si>
    <t>Consolidar los riesgos de seguridad de la información con sus respectivos tratamientos, fechas y responsables  (Excel del plan de tratamiento de riesgos de seguridad y privacidad de la información/ único entregable)</t>
  </si>
  <si>
    <t>Realizar el monitoreo al plan de tratamiento de los riesgos de seguridad y privacidad de la información trimestralmente (Informes de seguimiento y avance trimestrales con soportes documentales del cumplimiento con corte  junio, septiembre, diciembre)</t>
  </si>
  <si>
    <t>Protocolo para la conservación de evidencias en el entorno digital, gestión de pruebas digitales y el aseguramiento del acervo probatorio en entornos digitales, elaborado. (Protocolo elaborado)</t>
  </si>
  <si>
    <t>Identificar los tipos de evidencia y fuentes que requieren de conservación en los trámites de PI  (Informe sobre tipos de evidencia y fuentes de conservación elaborado)</t>
  </si>
  <si>
    <t>Realizar un análisis de las leyes y regulaciones sobre la conservación de evidencias digitales  (Documento de análisis elaborado)</t>
  </si>
  <si>
    <t>Definir la estructura y contenido del Protocolo (Documento con la estructura y contenido definido)</t>
  </si>
  <si>
    <t>Elaborar el protocolo para la conservación de evidencias en el entorno digital (Protocolo elaborado)</t>
  </si>
  <si>
    <t>Política de prevención del Daño Antijurídico, implementada y presentada al Comité (Informe de implementación de la PPDA y acta de comité)</t>
  </si>
  <si>
    <t>Informar a las Delegaturas mediante memorando y/o correo electrónico, las actividades previstas para la ejecución de la Política de Prevención del Daño Antijurídico de la vigencia 2025. (Memorandos y/o correos electrónicos de los recordatorios)</t>
  </si>
  <si>
    <t>Requerir mediante memorando y/o correo electrónico a las Delegaturas el informe final de cumplimiento de las actividades previstas en la Política de Prevención del Daño Antijurídico de la vigencia 2025.(Memorandos y/o correos electrónicos de los requerimientos)</t>
  </si>
  <si>
    <t>Consolidar información remitida por las Delegaturas y/o áreas encargadas, con las actividades ejecutadas para el cumplimiento de la Política (Documento en Word o Excel con consolidado de la Delegaturas y/o áreas encargadas del cumplimiento de la Política /único entregable)</t>
  </si>
  <si>
    <t>Presentar al Comité de Conciliación, los resultados del cumplimiento del segundo año de implementación de la  Política de Prevención del Daño Antijurídico (Acta del comité de conciliación e informe de implementación /único entregable)</t>
  </si>
  <si>
    <t>Política de Prevención del Daño Antijurídico para la bianulidad 2026-2027, formulada (Documento con la Política de prevención del Daño Antijurídico formulada)</t>
  </si>
  <si>
    <t>Realizar informe de análisis de causas de demanda y condena para la formulación de la Política de Prevención del Daño Antijurídico. (Informe de análisis de causas de demanda y condena/único entregable)</t>
  </si>
  <si>
    <t>Presentar y socializar informe de análisis de causas de demanda y condena A las áreas misionales de la Entidad.	 (Acta de reunión y/o capturas de pantalla de la reunión)</t>
  </si>
  <si>
    <t>Formular proyecto de la Política de Prevención del Daño Antijurídico de acuerdo con los lineamientos de la ANDJE (Documento de formulación/único entregable)</t>
  </si>
  <si>
    <t>Presentar la formulación de la Política de Prevención del Daño Antijurídico al Comité de Conciliación. (Acta del comité de conciliación y/o documento de la presentación)</t>
  </si>
  <si>
    <t>Enviar a la ANDJE la formulación de la Política de Prevención del Daño Antijurídico para aprobación. (Soporte de envío del documento a la ANDJE/único entregable)</t>
  </si>
  <si>
    <t>Equipo jurídico del Grupo de Gestión Judicial , fortalecido (Listas de asistencia y/o capturas de pantalla/único entregable)</t>
  </si>
  <si>
    <t>Solicitar mediante correo electrónico a la ANDJE que se realicen dos jornadas de capacitación. (Correo electrónico a la ANDJE/único entregable)</t>
  </si>
  <si>
    <t>Participar en capacitaciones desarrolladas por la Agencia Nacional de Defensa Jurídica del Estado (Capturas de pantalla de las capacitaciones y/o listado de asistencia)</t>
  </si>
  <si>
    <t>Realizar conversatorios para fomentar el intercambio de ideas, experiencias y aprendizajes entre los integrantes del Grupo de Trabajo de Gestión Judicial, aplicando los conocimientos adquiridos en las capacitaciones impartidas por la ANDJE. (Listados de Asistencia/registros fotográficos/capturas de pantallas  y informes con las conclusiones de los conversatorios)</t>
  </si>
  <si>
    <t>Proyecto(s) de acto(s) administrativo(s) a través del cual se ordenará la depuración normativa de la SIC, elaborado(s) y presentados (s) (Proyecto(s) de acto(s) de depuración elaborado(s)/único entregable)</t>
  </si>
  <si>
    <t>Realizar consulta interna a las distintas delegaturas para identificar instrucciones o regulaciones de la Superintendencia o del  Ministerio de Comercio, Industria y Turismo, susceptibles de depuración  en el marco de la Ley 2085 de 2021. (Correo electrónico o memorando con la consulta/único entregable)</t>
  </si>
  <si>
    <t>Realizar consulta pública para identificar instrucciones o regulaciones de la Superintendencia, susceptibles de depuración  en el marco de la Ley 2085 de 2021. (Soporte de publicación en la página web de la Entidad / único entregable)</t>
  </si>
  <si>
    <t>Realizar mesa de trabajo con la Oficina Asesora Jurídica del Ministerio de Comercio, Industria y Turismo para informar los temas identificados por la Superintendencia que pueden ser objeto de intervención normativa.  (Correo electrónico o memorando con la solicitud de mesa de trabajo al Ministerio/único entregable)</t>
  </si>
  <si>
    <t>Socializar con las Delegaturas los resultados de la consulta pública y priorizar los asuntos que puedan coadyuvar a la mejora  normativa  (Correo electrónico a las Delegaturas informando los resultados / único entregable)</t>
  </si>
  <si>
    <t>Preparar proyecto(s) de acto(s) administrativo(s) a través del cual se ordenará la depuración normativa (Proyecto de acto/ único entregable)</t>
  </si>
  <si>
    <t>Adelantar consulta pública  de proyecto(s) de acto(s) administrativo(s) a través del cual se ordenará la depuración normativa (Soporte de publicación en la página web de la Entidad / único entregable)</t>
  </si>
  <si>
    <t>Elaborar y presentar a la Superintendente,  la versión final del proyecto(s) de acto(s) administrativo(s) a través del cual se ordenará la depuración normativa (Proyecto de acto de depuración elaborado/único entregable)</t>
  </si>
  <si>
    <t>Estrategia de divulgación de la herramienta “Buscador de Conceptos”, para promover la consulta por parte de los Grupos de Interés, ejecutada. (capturas de pantalla de la publicación de la campaña/único entregable)</t>
  </si>
  <si>
    <t>Elaborar y remitir al Grupo de Comunicaciones el Brief con la propuesta de la estrategia de divulgación del "Buscador de Conceptos" (Correo electrónico con Brief diligenciado / único entregable)</t>
  </si>
  <si>
    <t>Elaborar y presentar el concepto gráfico y racional de la estrategia de divulgación y sus diferentes ejes temáticos. (Un correo electrónico con Documento en el que se observe el concepto gráfico y racional de laestrategia de divulgación  y sus diferentes ejes temáticos / único entregable)</t>
  </si>
  <si>
    <t>Ejecutar la estrategia de divulgación a través de los canales de comunicación d ela Entidad.  (capturas de pantalla de la publicación de estrategia de divulgación/único entregable)</t>
  </si>
  <si>
    <t>Identificar necesidades de regulación en materia de Propiedad Industrial para mejora de los trámites (Documento de identificación de necesidades elaborado)</t>
  </si>
  <si>
    <t>Elaborar propuesta de modificación y actualización del Título X de la Circular Única de la Superintendencia de Industria y Comercio en materia de Nuevas Creaciones y  Signos Distintivos (Propuestas de modificación entregadas al Despacho de PI)</t>
  </si>
  <si>
    <t>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t>
  </si>
  <si>
    <t>Remitir el proyecto de acto administrativo a la Dirección de Regulación del Ministerio de Comercio, Industria y Turismo para obtener concepto previo. (correo electrónico de remisión (o memo de traslado) y proyecto de acto administrativo  / Único entregable)</t>
  </si>
  <si>
    <t>Remitir el proyecto de acto administrativo a abogacía de la competencia. (correo electrónico de remisión (o memo de traslado) y proyecto de acto administrativo  / Único entregable)</t>
  </si>
  <si>
    <t>Ajustar el proyecto de acto administrativo acorde con comentarios, si hubiere lugar y enviar al Grupo de regulación para su expedición. (Correo electrónico de remisión y proyecto de acto administrativo ajustado / Único entregable)</t>
  </si>
  <si>
    <t>Enviar proyecto de resolución al Grupo de Regulación para revisión. (Correo electrónico de remisión y proyecto de acto administrativo / Único entregable)</t>
  </si>
  <si>
    <t>Revisar jurídicamente el proyecto de resolución y enviarlo a la dependencia solicitante. (Proyecto de resolución con observaciones y memorando y/o  correo electrónico de remisión a la dependencia solicitante)</t>
  </si>
  <si>
    <t>Ajustar el proyecto de resolución según los comentarios y remitir al Grupo de Regulación para publicación. (Correo electrónico de remisión y proyecto de acto administrativo ajustado / Único entregable)</t>
  </si>
  <si>
    <t>Elaborar y enviar al Grupo de Trabajo de Regulación el documento que contenga la información correspondiente a los pasos 5 al 6 de la guía de evaluación ex post del DNP. (Documento con los pasos del 5 al 6  y correo electrónico de remisión al Grupo de Trabajo de Regulación / Único entregable)</t>
  </si>
  <si>
    <t>Revisar jurídicamente el documento de los pasos 5 al 6 y enviarlo a la dependencia solicitante. (Documento de los pasos 5 al 6 con observaciones y correo electrónico de remisión a la dependencia solicitante / Único entregable)</t>
  </si>
  <si>
    <t>Ajustar el documento de los pasos 5 al 6  y remitirlo al Grupo de Trabajo de Regulación.  (Documento  de los pasos 5 al 6  ajustado y correo electrónico de remisión  al Grupo de Trabajo de Regulación / Único entregable)</t>
  </si>
  <si>
    <t>Elaborar y enviar al Grupo de Trabajo de Regulación el documento de definición del problema. (Documento de definición del problema y correo electrónico de remisión al Grupo de Trabajo de Regulación / Único entregable)</t>
  </si>
  <si>
    <t>Revisar jurídicamente el documento de definición del problema y enviarlo a la dependencia solicitante. (Documento de definición del problema con observaciones y correo electrónico de remisión a la dependencia solicitante / Único entregable)</t>
  </si>
  <si>
    <t>Ajustar el documento de definición del problema, remitirlo al Grupo de Trabajo de Regulación y solicitando publicación en la página web de la Entidad.  (Documento de definición del problema ajustado y correo electrónico con solicitud de publicación de remisión  al Grupo de Trabajo de Regulación / Único entregable)</t>
  </si>
  <si>
    <t xml:space="preserve">Cod </t>
  </si>
  <si>
    <t>Ident. Fila</t>
  </si>
  <si>
    <t>Código</t>
  </si>
  <si>
    <t>Estrategia</t>
  </si>
  <si>
    <t>Política(s) MIPG</t>
  </si>
  <si>
    <t>Producto o actividad</t>
  </si>
  <si>
    <t>Formula de avance</t>
  </si>
  <si>
    <t>111-GRUPO DE TRABAJO DE ADMINISTRACIÓN DE PERSONAL</t>
  </si>
  <si>
    <t>Producto</t>
  </si>
  <si>
    <t>111.1</t>
  </si>
  <si>
    <t>Operativo</t>
  </si>
  <si>
    <t>No</t>
  </si>
  <si>
    <t>Política de Gestión Estratégica del Talento Humano _DIMENSIÓN Talento humano</t>
  </si>
  <si>
    <t>Númerica</t>
  </si>
  <si>
    <t># de Plan anual de Previsión  elaborado y publicado / 1 Plan anual de Previsión a  elaborar y publicar</t>
  </si>
  <si>
    <t>Actividad propia</t>
  </si>
  <si>
    <t>111.1.1</t>
  </si>
  <si>
    <t># de Plan anual de Previsión de Recursos Humanos elaborado / 1 Plan anual de Previsión de Recursos Humanos  a elaborar</t>
  </si>
  <si>
    <t>111.1.2</t>
  </si>
  <si>
    <t># de Plan anual de Previsión de Recursos Humanos publicado / 1 Plan anual de Previsión de Recursos Humanos  a publicar</t>
  </si>
  <si>
    <t>111.2</t>
  </si>
  <si>
    <t># de Plan anual vacantes elaborado y publicado / 1 Plan anual  vacantes a  elaborar y publicar</t>
  </si>
  <si>
    <t>111.2.1</t>
  </si>
  <si>
    <t># de Plan anual de vacantes elaborado / 1 Plan anual de  vacantes a elaborar</t>
  </si>
  <si>
    <t>111.2.2</t>
  </si>
  <si>
    <t># de Plan anual de vacantes publicado / 1 Plan anual vacantes a publicar</t>
  </si>
  <si>
    <t>111.3</t>
  </si>
  <si>
    <t>Innovador</t>
  </si>
  <si>
    <t>Si</t>
  </si>
  <si>
    <t># de Herramienta tecnológica implementada / 1 Herramienta tecnológica ejecutada</t>
  </si>
  <si>
    <t>111-GRUPO DE TRABAJO DE ADMINISTRACIÓN DE PERSONAL;
20-OFICINA DE TECNOLOGÍA E INFORMÁTICA;
73-GRUPO DE TRABAJO DE COMUNICACION</t>
  </si>
  <si>
    <t>111.3.1</t>
  </si>
  <si>
    <t># de Manual de usuario y acta de entrega final elaborados / 2 Manual de usuario y acta de entrega final recibidos</t>
  </si>
  <si>
    <t>111-GRUPO DE TRABAJO DE ADMINISTRACIÓN DE PERSONAL;
20-OFICINA DE TECNOLOGÍA E INFORMÁTICA</t>
  </si>
  <si>
    <t>111.3.2</t>
  </si>
  <si>
    <t># de Soportes realizados / 2 Soportes programados</t>
  </si>
  <si>
    <t>111.3.3</t>
  </si>
  <si>
    <t># de informes trimestrales elaborados / 2 informes trimestrales entregados</t>
  </si>
  <si>
    <t>50-OFICINA DE CONTROL INTERNO</t>
  </si>
  <si>
    <t>50.1</t>
  </si>
  <si>
    <t>Política Control Interno _DIMENSIÓN Control Interno</t>
  </si>
  <si>
    <t>Porcentual</t>
  </si>
  <si>
    <t>% de plan ejecutado / 100% de plan a ejecutar</t>
  </si>
  <si>
    <t>50.1.1</t>
  </si>
  <si>
    <t>50.1.2</t>
  </si>
  <si>
    <t># de Comités ejecutados / 2 Comités Programados</t>
  </si>
  <si>
    <t>50.2</t>
  </si>
  <si>
    <t>Política Seguimiento y evaluación de la gestión institucional _DIMENSIÓN Evaluación de Resultados</t>
  </si>
  <si>
    <t>50.2.1</t>
  </si>
  <si>
    <t>50.2.2</t>
  </si>
  <si>
    <t>50.3</t>
  </si>
  <si>
    <t># de Informe radicado / 1 Informe programado</t>
  </si>
  <si>
    <t>50.3.1</t>
  </si>
  <si>
    <t># de Documento soporte realizado / 1 Documento soporte programado</t>
  </si>
  <si>
    <t>50.3.2</t>
  </si>
  <si>
    <t>50.3.3</t>
  </si>
  <si>
    <t>20-OFICINA DE TECNOLOGÍA E INFORMÁTICA</t>
  </si>
  <si>
    <t>20.1</t>
  </si>
  <si>
    <t>Política Gobierno Digital _DIMENSIÓN Gestión con Valores para Resultados</t>
  </si>
  <si>
    <t>20.1.1</t>
  </si>
  <si>
    <t># de plan formulado / 1 plan a formular</t>
  </si>
  <si>
    <t>20.1.2</t>
  </si>
  <si>
    <t>20.2</t>
  </si>
  <si>
    <t>20.2.1</t>
  </si>
  <si>
    <t>20.2.2</t>
  </si>
  <si>
    <t>20.3</t>
  </si>
  <si>
    <t>20.3.1</t>
  </si>
  <si>
    <t>20.3.2</t>
  </si>
  <si>
    <t>20.4</t>
  </si>
  <si>
    <t>% de plan de tratamiento de riesgos monitoreado / 100% de plan de riesgos a monitorear</t>
  </si>
  <si>
    <t>20.4.1</t>
  </si>
  <si>
    <t># de consolidaciones de riesgos realizadas / 1 consolidaciones de riesgos a realizar</t>
  </si>
  <si>
    <t>20.4.2</t>
  </si>
  <si>
    <t>20.5</t>
  </si>
  <si>
    <t>Enfoque Estrategico _ Preventivó</t>
  </si>
  <si>
    <t>20.5.1</t>
  </si>
  <si>
    <t>20.5.2</t>
  </si>
  <si>
    <t>117-GRUPO DE TRABAJO DE DESARROLLO DE TALENTO HUMANO</t>
  </si>
  <si>
    <t>117.1</t>
  </si>
  <si>
    <t>% de estrategias de ingreso efectivo de nuevos funcionarios realizada / 100% de estrategias de ingreso efectivo de nuevos funcionarios a realizar</t>
  </si>
  <si>
    <t>117.1.1</t>
  </si>
  <si>
    <t>% de nuevos servidores impactados con la campaña / 100% de nuevos servidores</t>
  </si>
  <si>
    <t>117.1.2</t>
  </si>
  <si>
    <t># de taller de adaptación al cambio dirigido a los líderes realizado / 1 taller de adaptación al cambio dirigido a los líderes a realizar</t>
  </si>
  <si>
    <t>117.1.3</t>
  </si>
  <si>
    <t># de informe realizado / 1 informe programado</t>
  </si>
  <si>
    <t>117.1.4</t>
  </si>
  <si>
    <t># de campaña escuchando tus emociones a realizada / 6 campaña escuchando tus emociones a realizar</t>
  </si>
  <si>
    <t>117.2</t>
  </si>
  <si>
    <t># de planes estratégicos de talento humano elaborados y publicados / 1 planes estratégicos de talento humano a elaborar y publicar</t>
  </si>
  <si>
    <t>117.2.1</t>
  </si>
  <si>
    <t># de planes estratégicos elaborados / 1 planes estratégico a elaborar</t>
  </si>
  <si>
    <t>117.2.2</t>
  </si>
  <si>
    <t># de planes estratégicos publicados / 1 Planes estratégicos a publicar</t>
  </si>
  <si>
    <t>117.3</t>
  </si>
  <si>
    <t># de Objetivos de mejora efr cumplidos / 1 objetivos de mejora a cumplir</t>
  </si>
  <si>
    <t>117.3.1</t>
  </si>
  <si>
    <t>117.3.2</t>
  </si>
  <si>
    <t>% de Plan ejecutado / 100% de Plan a ejecutar</t>
  </si>
  <si>
    <t>117.4</t>
  </si>
  <si>
    <t>% de Plan de bienestar elaborado y ejecutado / 100% de plan de bienestar social y estímulos a elaborar y ejecutar</t>
  </si>
  <si>
    <t>117.4.1</t>
  </si>
  <si>
    <t># de planes de bienestar social y estímulos aprobado / 1 planes de bienestar social y estímulos a aprobar</t>
  </si>
  <si>
    <t>117.4.2</t>
  </si>
  <si>
    <t># de resoluciones adoptando el plan de bienestar social y estímulos realizadas / 1 resoluciones adoptando el plan de bienestar social y estímulos a realizar</t>
  </si>
  <si>
    <t>117.4.3</t>
  </si>
  <si>
    <t>117.5</t>
  </si>
  <si>
    <t>% de Plan de capacitación elaborado y  ejecutado / 100% de plan de capacitación  a elaborar y ejecutar</t>
  </si>
  <si>
    <t>117.5.1</t>
  </si>
  <si>
    <t># de planes de capacitación  aprobado / 1 planes de capacitación  a aprobar</t>
  </si>
  <si>
    <t>117.5.2</t>
  </si>
  <si>
    <t># de resoluciones adoptando el plan de capacitación realizada / 1 resoluciones adoptando el plan de capacitación a realizar</t>
  </si>
  <si>
    <t>117.5.3</t>
  </si>
  <si>
    <t>117.6</t>
  </si>
  <si>
    <t>% de Plan de  SST elaborado y ejecutado / 100% de plan de SST a elaborar y ejecutar</t>
  </si>
  <si>
    <t>117.6.1</t>
  </si>
  <si>
    <t>% de resoluciones de adopción SST  realizadas / 1% de resoluciones de adopción SST a realizar</t>
  </si>
  <si>
    <t>117.6.2</t>
  </si>
  <si>
    <t>% de ejecución del plan de SST cumplido / 100% de plan de SST a cumplir</t>
  </si>
  <si>
    <t>142-GRUPO DE TRABAJO DE SERVICIOS ADMINISTRATIVOS Y RECURSOS FÍSICOS</t>
  </si>
  <si>
    <t>142.1</t>
  </si>
  <si>
    <t>Enfoque Estrategico _ Territorial</t>
  </si>
  <si>
    <t>Política Fortalecimiento Organizacional y Simplificación de Procesos _DIMENSIÓN Gestión con Valores para Resultados</t>
  </si>
  <si>
    <t>% de la estrategia ejecutada / 100% de la estrategia a ejecutar</t>
  </si>
  <si>
    <t>142.1.1</t>
  </si>
  <si>
    <t>% de campañas de sensibilización ejecutadas / 100% de campañas  a ejecutar</t>
  </si>
  <si>
    <t>142.1.2</t>
  </si>
  <si>
    <t>% de actividades para implementar las medidas ejecutadas / 100% de actividades para implementar las medidas  a ejecutar</t>
  </si>
  <si>
    <t>142.1.3</t>
  </si>
  <si>
    <t># de Infome elaborado / 1 Informe a elaborar</t>
  </si>
  <si>
    <t>142.1.4</t>
  </si>
  <si>
    <t># de Matriz de aspectos ambientales elaborada / 1 Matriz de aspectos ambientales a elaborqar</t>
  </si>
  <si>
    <t>142.1.5</t>
  </si>
  <si>
    <t># de recertificaciones y seguimientos a la norma ISO 14001-2015 realizada / 1 recertificaciones y seguimientos a la norma ISO 14001-2015  a realizar</t>
  </si>
  <si>
    <t>73-GRUPO DE TRABAJO DE COMUNICACION</t>
  </si>
  <si>
    <t>73.1</t>
  </si>
  <si>
    <t>Política Transparencia, acceso a la información pública y lucha contra la corrupción _DIMENSIÓN Gestión con Valores para Resultados</t>
  </si>
  <si>
    <t>% de manejo de imagen y  plan de medios de la presidencia de la republica realizada / 100% de manejo de imagen y  plan de medios de la presidencia de la republica a realizar</t>
  </si>
  <si>
    <t>73.1.1</t>
  </si>
  <si>
    <t>% de boletines, foto noticias, videos y ruedas de prensa  de conformidad con la directriz de presidencia producidos / 100% de boletines, foto noticias, videos y ruedas de prensa a producir</t>
  </si>
  <si>
    <t>73.1.2</t>
  </si>
  <si>
    <t>% de informes finales de los contenidos producidos elaborados / 100% de informes finales de los contenidos producidos a elaborar</t>
  </si>
  <si>
    <t>73.2</t>
  </si>
  <si>
    <t>% de avance logrado plan de trabajo / 100% de avance propuesto plan de trabajo</t>
  </si>
  <si>
    <t>73.2.1</t>
  </si>
  <si>
    <t># de diagnósticos de necesidades de comunicación interna realizados / 1 diagnósticos de necesidades de comunicación interna a realizar</t>
  </si>
  <si>
    <t>73.2.2</t>
  </si>
  <si>
    <t>% de estrategias de comunicaciones internas y planes de trabajo elaborados / 100% de estrategias de comunicaciones internas y planes de trabajo a elaborar</t>
  </si>
  <si>
    <t>73.2.3</t>
  </si>
  <si>
    <t># de plan de trabajo de la estrategias de comunicaciones internas ejecutado / 3 plan de trabajo de la estrategias de comunicaciones internas a ejecutar</t>
  </si>
  <si>
    <t>73.2.4</t>
  </si>
  <si>
    <t># de informes de resultados de la implementación de la estrategia de comunicaciones internas elaborados / 1 informes de resultados de la implementación de la estrategia de comunicaciones internas a elaborar</t>
  </si>
  <si>
    <t>73.3</t>
  </si>
  <si>
    <t>73.3.1</t>
  </si>
  <si>
    <t># de estrategias de fortalecimiento de la difusión de la misionalidad de la Entidad y plan de trabajo elaboradas / 1 estrategias de fortalecimiento de la difusión de la misionalidad de la Entidad y plan de trabajo a elaborar</t>
  </si>
  <si>
    <t>73.3.2</t>
  </si>
  <si>
    <t># de plan de trabajo de la estrategias de comunicaciones externas ejecutado / 3 plan de trabajo de la estrategias de comunicaciones externas a ejecutar</t>
  </si>
  <si>
    <t>73.3.3</t>
  </si>
  <si>
    <t># de informes de resultados de la implementación de la estrategia de fortalecimiento elaborados / 4 informes de resultados de la implementación de la estrategia de fortalecimiento a elaborar</t>
  </si>
  <si>
    <t>73.3.4</t>
  </si>
  <si>
    <t># de informes de monitoreo de medios realizados / 2 informes  de monitoreo de medios a realizar</t>
  </si>
  <si>
    <t>73.4</t>
  </si>
  <si>
    <t>Política Servicio al Ciudadano_DIMENSIÓN Gestión con Valores para Resultados</t>
  </si>
  <si>
    <t>% de eventos y proceso digital interno y externo sistematizados / 100% de eventos y proceso digital interno y externo por sistematizar</t>
  </si>
  <si>
    <t>73.4.1</t>
  </si>
  <si>
    <t># de propuestas de implementación de necesidades de sistematización de los eventos generadas / 1 propuestas de implementación de necesidades de sistematización de los eventos a generar</t>
  </si>
  <si>
    <t>73.4.2</t>
  </si>
  <si>
    <t># de propuestas de implementación de necesidades de sistematización de procesos digitales internos y externos generadas / 1 propuestas de implementación de necesidades de sistematización de  procesos digitales internos y externos a generar</t>
  </si>
  <si>
    <t>73.4.3</t>
  </si>
  <si>
    <t>% de sistematizaciones de los procesos de planeación, ejecución y seguimiento a los procesos digitales internos y externos implementadas / 100% de sistematizaciones de los procesos de planeación, ejecución y seguimiento a los procesos digitales internos y externos a implementar</t>
  </si>
  <si>
    <t>73.4.4</t>
  </si>
  <si>
    <t>% de sistematizaciones de los procesos de planeación, ejecución y seguimiento a los eventos implementadas / 100% de sistematizaciones de los procesos de planeación, ejecución y seguimiento a los eventos a implementar</t>
  </si>
  <si>
    <t>73.4.5</t>
  </si>
  <si>
    <t># de informes de seguimiento a la implementación de la sistematización en los procesos digitales internos y externos elaborados / 3 informes de seguimiento a la implementación de la sistematización en los procesos digitales internos y externos a elaborar</t>
  </si>
  <si>
    <t>73.4.6</t>
  </si>
  <si>
    <t>3100-DIRECCION DE INVESTIGACIONES DE PROTECCION AL CONSUMIDOR</t>
  </si>
  <si>
    <t>3100.1</t>
  </si>
  <si>
    <t>3100.1.1</t>
  </si>
  <si>
    <t># de informes de verificación  realizados / 1 informe de verificación a realizar</t>
  </si>
  <si>
    <t>3100.1.2</t>
  </si>
  <si>
    <t># de cronogramas realizados / 1 cronogramas a realizar</t>
  </si>
  <si>
    <t>3100.1.3</t>
  </si>
  <si>
    <t>3100.2</t>
  </si>
  <si>
    <t>C_COMPETENCIA 2. Reducir la ineficiencia en el mercado por relaciones de consumo asimétricas PND_TRANSF_ Productiva, internacionalización y acción clímatica _ c. políticas de competencia, consumidor e infraestructura de la calidad modernas</t>
  </si>
  <si>
    <t>3100.2.1</t>
  </si>
  <si>
    <t># de actas de reuniones realizadas / 1 actas de reunión a realizar</t>
  </si>
  <si>
    <t>3100.2.2</t>
  </si>
  <si>
    <t># de programaciones realizadas / 4 programaciones a realizar</t>
  </si>
  <si>
    <t>3100.2.3</t>
  </si>
  <si>
    <t>3100.3</t>
  </si>
  <si>
    <t>C_COMPETENCIA 9. Sensibilizar a los empresarios que utilizan plataformas como nichos de mercado PND_TRANSF_ Productiva, internacionalización y acción clímatica _ c. políticas de competencia, consumidor e infraestructura de la calidad modernas</t>
  </si>
  <si>
    <t>% de listado de recursos decididos / 80% de listado de recursos a decidir</t>
  </si>
  <si>
    <t>3100.3.1</t>
  </si>
  <si>
    <t># de listados realizados / 1 listados a realizar</t>
  </si>
  <si>
    <t>3100.3.2</t>
  </si>
  <si>
    <t>60-GRUPO DE TRABAJO DE GESTIÓN JUDICIAL ADSCRITO A LA OFICINA ASESORA JURÍDICA</t>
  </si>
  <si>
    <t>60.1</t>
  </si>
  <si>
    <t># de Política de prevención del daño antijurídico implementada / 1 Política de prevención del daño antijurídico a implementar</t>
  </si>
  <si>
    <t>60.1.1</t>
  </si>
  <si>
    <t># de memorandos enviados  a las Delegaturas / 1 memorandos a enviar  a las Delegaturas</t>
  </si>
  <si>
    <t>60.1.2</t>
  </si>
  <si>
    <t># de requerimientos realizados a las Delegaturas / 1 requerimientos a realizar a las Delegaturas</t>
  </si>
  <si>
    <t>60.1.3</t>
  </si>
  <si>
    <t># de documentos con la información remitida por las Delegaturas y/o áreas encargadas de las actividades ejecutadas, consolidado / 1 Documentos con la información remitida por las Delegaturas y/o áreas encargadas de las actividades ejecutadas, a consolidar</t>
  </si>
  <si>
    <t>60.1.4</t>
  </si>
  <si>
    <t># de presentaciones de los resultados del cumplimiento del primer año de implementación de la Política realizadas / 1 Total de presentaciones de los resultados del cumplimiento del primer año de implementación de la Política a realizar</t>
  </si>
  <si>
    <t>60.2</t>
  </si>
  <si>
    <t># de Política de Prevención del Daño Antijurídico formulada / 1 Política de Prevención del Daño Antijurídico a formular</t>
  </si>
  <si>
    <t>60.2.1</t>
  </si>
  <si>
    <t># de Informe de análisis de causas de demanda y condena elaborado / 1 informe de análisis de causas de demanda y condena a elaborar</t>
  </si>
  <si>
    <t>60.2.2</t>
  </si>
  <si>
    <t># de presentaciones del análisis de causas de demanda y de condena realizadas / 1 presentaciones del análisis de causas de demanda y de condena a realizar</t>
  </si>
  <si>
    <t>60.2.3</t>
  </si>
  <si>
    <t># de Proyecto de formulación de la Política elaborado / 1 proyecto de formulación de la Política a elaborar</t>
  </si>
  <si>
    <t>60.2.4</t>
  </si>
  <si>
    <t># de Documento de la política presentado / 1 documento de la Política a presentar</t>
  </si>
  <si>
    <t>60.2.5</t>
  </si>
  <si>
    <t># de Documento de la Política enviado / 1 documento de la Política a enviar</t>
  </si>
  <si>
    <t>60.3</t>
  </si>
  <si>
    <t># de capacitaciones asistidas / 2 Capacitaciones programadas</t>
  </si>
  <si>
    <t>60.3.1</t>
  </si>
  <si>
    <t># de correos enviados / 1 correos a enviar</t>
  </si>
  <si>
    <t>60.3.2</t>
  </si>
  <si>
    <t>60.3.3</t>
  </si>
  <si>
    <t># de conversatorios realizados / 2 conversatorios a realizar</t>
  </si>
  <si>
    <t>105-GRUPO DE TRABAJO DE CONTRATACIÓN</t>
  </si>
  <si>
    <t>105.1</t>
  </si>
  <si>
    <t>Operativo SI</t>
  </si>
  <si>
    <t># de Documento elaborado / 1 Documentos programados</t>
  </si>
  <si>
    <t>105-GRUPO DE TRABAJO DE CONTRATACIÓN;
20-OFICINA DE TECNOLOGÍA E INFORMÁTICA</t>
  </si>
  <si>
    <t>105.1.1</t>
  </si>
  <si>
    <t># de Documento elaborado / 1 Documento previsto a elaborar</t>
  </si>
  <si>
    <t>105.1.2</t>
  </si>
  <si>
    <t># de Concepto diagnóstico entregado / 1 Concepto diagnóstico prrevisto a entregar</t>
  </si>
  <si>
    <t>2023-GRUPO DE TRABAJO DE CENTRO DE INFORMACIÓN TECNOLÓGICA Y APOYO A LA GESTIÓN DE PROPIEDAD LA INDUSTRIAL</t>
  </si>
  <si>
    <t>2023.1</t>
  </si>
  <si>
    <t>% de seguimientos realizados / 100% de seguimientos programados</t>
  </si>
  <si>
    <t>2023.1.1</t>
  </si>
  <si>
    <t># de matrices realizadas / 1 matrices programadas</t>
  </si>
  <si>
    <t>2023.1.2</t>
  </si>
  <si>
    <t>2023.1.3</t>
  </si>
  <si>
    <t>2023.1.4</t>
  </si>
  <si>
    <t>2023.2</t>
  </si>
  <si>
    <t>Política Participación Ciudadana en la Gestión Pública _DIMENSIÓN Gestión con Valores para Resultados</t>
  </si>
  <si>
    <t># de mesas de integración realizadas / 2 mesas de integración por realizar</t>
  </si>
  <si>
    <t>2023.2.1</t>
  </si>
  <si>
    <t># de propuestas realizadas / 1 propuesta por realizar</t>
  </si>
  <si>
    <t>2023.2.2</t>
  </si>
  <si>
    <t>2023.3</t>
  </si>
  <si>
    <t>2023.3.1</t>
  </si>
  <si>
    <t>2023.3.2</t>
  </si>
  <si>
    <t>2023.3.3</t>
  </si>
  <si>
    <t>2023.3.4</t>
  </si>
  <si>
    <t>2023.4</t>
  </si>
  <si>
    <t># de Boletines divulgados / 2 Boletines por divulgar</t>
  </si>
  <si>
    <t>2023.4.1</t>
  </si>
  <si>
    <t># de cronogramas y estructura de los boletines definidos / 1 cronograma y estructura de los boletines por definir</t>
  </si>
  <si>
    <t>2023.4.2</t>
  </si>
  <si>
    <t># de Boletines publicados / 2 boletines por publicar</t>
  </si>
  <si>
    <t>2023.4.3</t>
  </si>
  <si>
    <t>2023.5</t>
  </si>
  <si>
    <t># de estrategias implementadas / 1 estrategia por implementar</t>
  </si>
  <si>
    <t>2023.5.1</t>
  </si>
  <si>
    <t># de estrategias ejecutadas / 1 estrategia por ejecutar</t>
  </si>
  <si>
    <t>2023.5.2</t>
  </si>
  <si>
    <t># de informes elaborados / 1 informe por elaborar</t>
  </si>
  <si>
    <t>2023.6</t>
  </si>
  <si>
    <t># de premios al inventor colombiano realizados / 1 premio al inventor colombiano por realizar</t>
  </si>
  <si>
    <t>2023.6.1</t>
  </si>
  <si>
    <t># de propuestas de reestructuración realizadas / 1 propuesta de reestructuración por realizar</t>
  </si>
  <si>
    <t>2023.6.2</t>
  </si>
  <si>
    <t># de socializaciones de la propuesta realizadas / 2 socializaciones de la propuesta por realizar</t>
  </si>
  <si>
    <t>2023.6.3</t>
  </si>
  <si>
    <t>2020-DIRECCIÓN DE NUEVAS CREACIONES</t>
  </si>
  <si>
    <t>2020.1</t>
  </si>
  <si>
    <t>% de exámenes de fondo realizados / 95% de exámenes de fondo por realizar</t>
  </si>
  <si>
    <t>2020.1.1</t>
  </si>
  <si>
    <t>2020.1.2</t>
  </si>
  <si>
    <t>% de solicitudes realizadas y enviadas  para suscripción de la señora superintendente / 95% de solicitudes por realizar y enviar para suscripción de la señora superintendente</t>
  </si>
  <si>
    <t>2020.2</t>
  </si>
  <si>
    <t>% de formatos actualizados / 100% de formatos por actualizar</t>
  </si>
  <si>
    <t>2020.2.1</t>
  </si>
  <si>
    <t>% de formatos revisados / 100% de formatos por revisar</t>
  </si>
  <si>
    <t>2020.2.2</t>
  </si>
  <si>
    <t>2010-DIRECCION DE SIGNOS DISTINTIVOS</t>
  </si>
  <si>
    <t>2010.1</t>
  </si>
  <si>
    <t>% de solicitudes decididas / 80% de solicitudes por decidir</t>
  </si>
  <si>
    <t>2010.1.1</t>
  </si>
  <si>
    <t>% de clases decididas / 80% de clases por decidir</t>
  </si>
  <si>
    <t>2010.1.2</t>
  </si>
  <si>
    <t>% de clases decididas / 70% de clases por decidir</t>
  </si>
  <si>
    <t>2010.1.3</t>
  </si>
  <si>
    <t>% de solicitudes decididas / 70% de solicitudes por decidir</t>
  </si>
  <si>
    <t>2010.1.4</t>
  </si>
  <si>
    <t>2010.2</t>
  </si>
  <si>
    <t>Política Gestión del Conocimiento y la Innovación _DIMENSIÓN Gestión del conocimiento y la innovación</t>
  </si>
  <si>
    <t># de contenidos publicados / 2 contenidos por publicar</t>
  </si>
  <si>
    <t>20-OFICINA DE TECNOLOGÍA E INFORMÁTICA;
2010-DIRECCION DE SIGNOS DISTINTIVOS;
73-GRUPO DE TRABAJO DE COMUNICACION</t>
  </si>
  <si>
    <t>2010.2.1</t>
  </si>
  <si>
    <t># de envíos de información realizados / 2 envió de información por realizar</t>
  </si>
  <si>
    <t>2010.2.2</t>
  </si>
  <si>
    <t># de revisiones de contenido realizadas	revisión de contenido por realizar / 2 envió de información por realizar</t>
  </si>
  <si>
    <t>2010.2.3</t>
  </si>
  <si>
    <t># de ajustes de contenido realizadas / 2 ajustes de contenido por realizar</t>
  </si>
  <si>
    <t>2010.2.4</t>
  </si>
  <si>
    <t># de ajustes al contenido realizados / 2 ajustes al contenido por realizar</t>
  </si>
  <si>
    <t>2010-DIRECCION DE SIGNOS DISTINTIVOS;
73-GRUPO DE TRABAJO DE COMUNICACION</t>
  </si>
  <si>
    <t>2010.2.5</t>
  </si>
  <si>
    <t># de micrositios y publicaciones realizadas / 2 micrositio y publicación por realizar</t>
  </si>
  <si>
    <t>20-OFICINA DE TECNOLOGÍA E INFORMÁTICA;
2010-DIRECCION DE SIGNOS DISTINTIVOS</t>
  </si>
  <si>
    <t>13-GRUPO DE TRABAJO DE CONCEPTOS Y APOYO LEGAL</t>
  </si>
  <si>
    <t>13.1</t>
  </si>
  <si>
    <t># de divulgaciones ejecutadas / 1 divulgaciones a ejecutar</t>
  </si>
  <si>
    <t>73-GRUPO DE TRABAJO DE COMUNICACION;
13-GRUPO DE TRABAJO DE CONCEPTOS Y APOYO LEGAL</t>
  </si>
  <si>
    <t>13.1.1</t>
  </si>
  <si>
    <t># de brief de la estrategia de divulgación elaborado / 1 brief de la estrategia de divulgación a elaborar</t>
  </si>
  <si>
    <t>13.1.2</t>
  </si>
  <si>
    <t># de concepto gráfico y racional de la estrategia de divulgación elaborado y presentado / 1 concepto gráfico y racional de la estrategia de divulgación a elaborar y presentar</t>
  </si>
  <si>
    <t>13.1.3</t>
  </si>
  <si>
    <t>% de estrategia de divulgación ejecutada / 1% de estrategia de divulgación a ejecutar</t>
  </si>
  <si>
    <t>12-GRUPO DE TRABAJO DE REGULACIÓN</t>
  </si>
  <si>
    <t>12.1</t>
  </si>
  <si>
    <t>% de proyecto de acto de depuración elaborado / 100% de proyecto de acto de depuración a elaborar</t>
  </si>
  <si>
    <t>12.1.1</t>
  </si>
  <si>
    <t># de consultas internas enviadas / 1 consultas internas a enviar</t>
  </si>
  <si>
    <t>12.1.2</t>
  </si>
  <si>
    <t># de consulta pública realizadas / 1 consulta pública a realizar</t>
  </si>
  <si>
    <t>12.1.3</t>
  </si>
  <si>
    <t># de solicitudes de mesa de trabajo enviadas / 1 solicitudes de mesa de trabajo a enviar</t>
  </si>
  <si>
    <t>12.1.4</t>
  </si>
  <si>
    <t># de socializaciones de resultados enviadas / 1 socializaciones de resultados a enviar</t>
  </si>
  <si>
    <t>12.1.5</t>
  </si>
  <si>
    <t># de proyecto de acto preparados / 1 proyecto de acto a preparar</t>
  </si>
  <si>
    <t>12.1.6</t>
  </si>
  <si>
    <t>12.1.7</t>
  </si>
  <si>
    <t># de versión final del proyecto de acto elaborado / 1 versión final del proyecto de acto a elaborar</t>
  </si>
  <si>
    <t>37-GRUPO DE TRABAJO DE ESTUDIOS ECONÓMICOS</t>
  </si>
  <si>
    <t>37.1</t>
  </si>
  <si>
    <t># de Estudios económicos sectoriales elaborados y entregados / 2 Estudios económicos sectoriales programados</t>
  </si>
  <si>
    <t>37.1.1</t>
  </si>
  <si>
    <t># de Ficha técnica elaborada / 1 Ficha técnica programada</t>
  </si>
  <si>
    <t>37.1.2</t>
  </si>
  <si>
    <t># de Base de datos construida / 1 Base de datos programada</t>
  </si>
  <si>
    <t>37.1.3</t>
  </si>
  <si>
    <t># de Documento marco teórico construido / 1 Documento marco teórico programado</t>
  </si>
  <si>
    <t>37.1.4</t>
  </si>
  <si>
    <t># de Documento de análisis estadístico y económico desarrollado / 1 Documento de análisis estadístico y  económico programado</t>
  </si>
  <si>
    <t>37.1.5</t>
  </si>
  <si>
    <t># de Memorando/correo de entrega de documento enviado / 1 Memorando/correo de entrega de documento programado</t>
  </si>
  <si>
    <t>37.2</t>
  </si>
  <si>
    <t># de Boletines de Noticias Económicas elaborados y divulgados / 11 Boletines de Noticias Económicas programados</t>
  </si>
  <si>
    <t>37.2.1</t>
  </si>
  <si>
    <t># de Boletines elaborados / 11 Boletines programados</t>
  </si>
  <si>
    <t>37.2.2</t>
  </si>
  <si>
    <t># de Boletines divulgados / 11 Boletines programados</t>
  </si>
  <si>
    <t>37.3</t>
  </si>
  <si>
    <t># de Estudio económico académico elaborado y entregado / 1 Estudio programado</t>
  </si>
  <si>
    <t>37.3.1</t>
  </si>
  <si>
    <t>37.3.2</t>
  </si>
  <si>
    <t>37.3.3</t>
  </si>
  <si>
    <t>37.3.4</t>
  </si>
  <si>
    <t>37.3.5</t>
  </si>
  <si>
    <t>37.4</t>
  </si>
  <si>
    <t># de Estudio económico elaborado y entregado / 1 Estudio económico programado</t>
  </si>
  <si>
    <t>37.4.1</t>
  </si>
  <si>
    <t>37.4.2</t>
  </si>
  <si>
    <t>37.4.3</t>
  </si>
  <si>
    <t># de Documento de análisis económico parcial desarrollado / 1 Documento de análisis económico parcial programado</t>
  </si>
  <si>
    <t>37.4.4</t>
  </si>
  <si>
    <t>37.4.5</t>
  </si>
  <si>
    <t># de Documento de análisis económico final desarrolado / 1 Documento de análisis económico final programado</t>
  </si>
  <si>
    <t>37.4.6</t>
  </si>
  <si>
    <t>37.5</t>
  </si>
  <si>
    <t># de Estudios Económicos Coyunturales elaborados y entregados / 50 Estudios Económicos Coyunturales programados</t>
  </si>
  <si>
    <t>37.5.1</t>
  </si>
  <si>
    <t># de Inventario elaborado / 1 Inventario programado</t>
  </si>
  <si>
    <t>37.5.2</t>
  </si>
  <si>
    <t># de Informe elaborado / 1 Informe elaborado</t>
  </si>
  <si>
    <t>37.5.3</t>
  </si>
  <si>
    <t># de Plan de trabajo definido / 1 Plan de trabajo programado</t>
  </si>
  <si>
    <t>37.5.4</t>
  </si>
  <si>
    <t>% de Avance logrado plan de trabajo / 100% de Avance propuesto plan de trabajo</t>
  </si>
  <si>
    <t>7000-DESPACHO DEL SUPERINTENDENTE DELEGADO PARA LA PROTECCIÓN DE DATOS PERSONALES</t>
  </si>
  <si>
    <t>7000.1</t>
  </si>
  <si>
    <t># de Documento publicado / 1 Documento programado</t>
  </si>
  <si>
    <t>7000.1.1</t>
  </si>
  <si>
    <t># de Informe realizado / 1 Informes a realizar</t>
  </si>
  <si>
    <t>7000.1.2</t>
  </si>
  <si>
    <t># de Documento elaborado / 1 Documento programado</t>
  </si>
  <si>
    <t>7000.1.3</t>
  </si>
  <si>
    <t>7000.2</t>
  </si>
  <si>
    <t># de Sensibilización realizada / 1 Sensibilización programada</t>
  </si>
  <si>
    <t>7000.2.1</t>
  </si>
  <si>
    <t>7000.2.2</t>
  </si>
  <si>
    <t>7000.3</t>
  </si>
  <si>
    <t># de Actuación colaborativa realizada y documentada / 1 Actuación colaborativa programada</t>
  </si>
  <si>
    <t>7000.3.1</t>
  </si>
  <si>
    <t># de Actuaciones colaborativas realizadas / 1 Actuaciones colaborativas programadas</t>
  </si>
  <si>
    <t>7000.3.2</t>
  </si>
  <si>
    <t>7000.4</t>
  </si>
  <si>
    <t># de eventos realizados / 2 eventos a realizar</t>
  </si>
  <si>
    <t>7000-DESPACHO DEL SUPERINTENDENTE DELEGADO PARA LA PROTECCIÓN DE DATOS PERSONALES;
73-GRUPO DE TRABAJO DE COMUNICACION</t>
  </si>
  <si>
    <t>7000.4.1</t>
  </si>
  <si>
    <t># de correos electrónicos enviados / 2 correos electrónicos a enviar</t>
  </si>
  <si>
    <t>7000.4.2</t>
  </si>
  <si>
    <t># de check list diligenciados / 2 check list a diligenciar</t>
  </si>
  <si>
    <t>7000.4.3</t>
  </si>
  <si>
    <t># de agendas definitivas elaboradas y enviadas / 2 agendas a elaborar y enviar</t>
  </si>
  <si>
    <t>7000.4.4</t>
  </si>
  <si>
    <t># de agendas publicadas / 2 agendas a publicar</t>
  </si>
  <si>
    <t>7000.4.5</t>
  </si>
  <si>
    <t># de eventos realizados / 2 evento a realizar</t>
  </si>
  <si>
    <t>7000.5</t>
  </si>
  <si>
    <t># de Campañas publicadas / 1 Campañas a publicar</t>
  </si>
  <si>
    <t>7000.5.1</t>
  </si>
  <si>
    <t># de Brief de la campaña genérica diligenciado y enviado / 1 Brief de campaña genérica a diligenciar y enviar</t>
  </si>
  <si>
    <t>7000.5.2</t>
  </si>
  <si>
    <t># de conceptos gráficos elaborados y presentados / 1 conceptos gráficos a elaborar y presentar</t>
  </si>
  <si>
    <t>7000.5.3</t>
  </si>
  <si>
    <t># de propuestas revisadas y aprobadas / 1 propuestas a revisar y aprobar</t>
  </si>
  <si>
    <t>7000.5.4</t>
  </si>
  <si>
    <t># de Campañas ejecutadas / 1 Total de Campañas a ejecutar</t>
  </si>
  <si>
    <t>7100-DIRECCIÓN DE INVESTIGACIONES DE PROTECCIÓN DE DATOS PERSONALES</t>
  </si>
  <si>
    <t>7100.1</t>
  </si>
  <si>
    <t># de capacitaciones realizadas / 6 capacitaciones a realizar</t>
  </si>
  <si>
    <t>7100-DIRECCIÓN DE INVESTIGACIONES DE PROTECCIÓN DE DATOS PERSONALES;
73-GRUPO DE TRABAJO DE COMUNICACION</t>
  </si>
  <si>
    <t>7100.1.1</t>
  </si>
  <si>
    <t># de cronogramas enviados / 1 cronograma de capacitación a enviar</t>
  </si>
  <si>
    <t>7100.1.2</t>
  </si>
  <si>
    <t>7100.1.3</t>
  </si>
  <si>
    <t># de informe realizado / 6 informes a realizar</t>
  </si>
  <si>
    <t>7100.2</t>
  </si>
  <si>
    <t># de informe realizado / 1 informes a realizar</t>
  </si>
  <si>
    <t>7100.2.1</t>
  </si>
  <si>
    <t># de documentos elaborados y enviados / 1 documento a elaborar y enviar</t>
  </si>
  <si>
    <t>7100.2.2</t>
  </si>
  <si>
    <t>7100.2.3</t>
  </si>
  <si>
    <t>7100.2.4</t>
  </si>
  <si>
    <t># de acta de  capacitaciones realizadas / 1 acta de  capacitaciones a realizar</t>
  </si>
  <si>
    <t>7100.2.5</t>
  </si>
  <si>
    <t>7200-DIRECCION DE HABEAS DATA</t>
  </si>
  <si>
    <t>7200.1</t>
  </si>
  <si>
    <t># de Piloto de Inteligencia Artificial desarrollado / 1 Piloto de Inteligencia Artificial programado</t>
  </si>
  <si>
    <t>20-OFICINA DE TECNOLOGÍA E INFORMÁTICA;
7200-DIRECCION DE HABEAS DATA</t>
  </si>
  <si>
    <t>7200.1.1</t>
  </si>
  <si>
    <t># de soportes presentados / 1 soportes a presentar</t>
  </si>
  <si>
    <t>7200.1.2</t>
  </si>
  <si>
    <t>7200.1.3</t>
  </si>
  <si>
    <t>7200.1.4</t>
  </si>
  <si>
    <t>7200.2</t>
  </si>
  <si>
    <t># de Monitoreos realizados / 2 Monitoreos programados</t>
  </si>
  <si>
    <t>7200.2.1</t>
  </si>
  <si>
    <t># de Mesas de trabajo realizadas / 2 Mesas de trabajo a realizar</t>
  </si>
  <si>
    <t>7200.2.2</t>
  </si>
  <si>
    <t># de Monitoreos realizados / 1 Monitoreos programados</t>
  </si>
  <si>
    <t>7200.2.3</t>
  </si>
  <si>
    <t>72-GRUPO DE TRABAJO DE ATENCION AL CIUDADANO</t>
  </si>
  <si>
    <t>72.1</t>
  </si>
  <si>
    <t>72.1.1</t>
  </si>
  <si>
    <t># de estrategias de relacionamiento diseñadas / 1 Estrategias de relacionamiento a diseñar</t>
  </si>
  <si>
    <t>72.1.2</t>
  </si>
  <si>
    <t># de estrategias de relacionamiento divulgadas / 1 estrategias de relacionamiento a divulgar</t>
  </si>
  <si>
    <t>72.1.3</t>
  </si>
  <si>
    <t># de laboratorios de simplicidad desarrollados / 2 laboratorios de simplicidad a desarrollar</t>
  </si>
  <si>
    <t>72.1.4</t>
  </si>
  <si>
    <t># de traducciones en lenguas étnicas y en braille realizadas / 2 traducciones en lenguas étnicas y en braille a realizar</t>
  </si>
  <si>
    <t>72.1.5</t>
  </si>
  <si>
    <t># de campañas de comunicación interna y externa realizadas / 2 Campañas de comunicación interna y externa a realizar</t>
  </si>
  <si>
    <t>72.1.6</t>
  </si>
  <si>
    <t># de jornadas de socialización realizadas / 2 jornadas de socialización a realizar</t>
  </si>
  <si>
    <t>72.1.7</t>
  </si>
  <si>
    <t>72.1.8</t>
  </si>
  <si>
    <t># de informes del resultado de la implementación de la estrategia de relacionamiento elaborados y publicados / 1 informes del resultado de la implementación de la estrategia de relacionamiento a elaborar y a publicar</t>
  </si>
  <si>
    <t>72.2</t>
  </si>
  <si>
    <t># de Informes realizados / 1 Total de Informes programados</t>
  </si>
  <si>
    <t>72.2.1</t>
  </si>
  <si>
    <t># de estrategias de sinergia diseñada / 1 estrategias de sinergia a diseñar</t>
  </si>
  <si>
    <t>72.2.2</t>
  </si>
  <si>
    <t>72.2.3</t>
  </si>
  <si>
    <t># de informes de resultados de la implementación de la estrategia de elaborados / 1 informes de resultados de la implementación de la estrategia a elaborar</t>
  </si>
  <si>
    <t>72.3</t>
  </si>
  <si>
    <t>142-GRUPO DE TRABAJO DE SERVICIOS ADMINISTRATIVOS Y RECURSOS FÍSICOS;
20-OFICINA DE TECNOLOGÍA E INFORMÁTICA;
72-GRUPO DE TRABAJO DE ATENCION AL CIUDADANO</t>
  </si>
  <si>
    <t>72.3.1</t>
  </si>
  <si>
    <t># de documentos con propuesta de intervención realizados / 1 documentos con propuesta de intervención a realizar</t>
  </si>
  <si>
    <t>72.3.2</t>
  </si>
  <si>
    <t># de conceptos de viabilidad emitidos / 1 conceptos de viabilidad a emitir</t>
  </si>
  <si>
    <t>142-GRUPO DE TRABAJO DE SERVICIOS ADMINISTRATIVOS Y RECURSOS FÍSICOS;
72-GRUPO DE TRABAJO DE ATENCION AL CIUDADANO</t>
  </si>
  <si>
    <t>72.3.3</t>
  </si>
  <si>
    <t># de documentos de buenas prácticas generados / 1 documentos de buenas prácticas a generar</t>
  </si>
  <si>
    <t>72.3.4</t>
  </si>
  <si>
    <t># de menús destacados actualizados / 1 menús destacados a actualizar</t>
  </si>
  <si>
    <t>20-OFICINA DE TECNOLOGÍA E INFORMÁTICA;
72-GRUPO DE TRABAJO DE ATENCION AL CIUDADANO</t>
  </si>
  <si>
    <t>72.3.5</t>
  </si>
  <si>
    <t># de pantallas adquiridas y puestas en funcionamiento / 1 pantallas programas para su adquisición y puesta en funcionamiento</t>
  </si>
  <si>
    <t>72.4</t>
  </si>
  <si>
    <t>% de actividades de participación ciudadana formuladas e implementadas / 30% de actividades de participación ciudadana a formular e implementar</t>
  </si>
  <si>
    <t>72.4.1</t>
  </si>
  <si>
    <t># de estrategias de participación ciudadana diseñadas / 1 estrategias de participación ciudadana a diseñar</t>
  </si>
  <si>
    <t>72.4.2</t>
  </si>
  <si>
    <t># de estrategias de participación ciudadana comunicadas a la ciudadanía / 1 estrategias de participación ciudadana a comunicar a la ciudadanía</t>
  </si>
  <si>
    <t>72.4.3</t>
  </si>
  <si>
    <t>72.4.4</t>
  </si>
  <si>
    <t># de informes de resultados de la implementación de la estrategia de participación ciudadana elaborados / 1 informes de resultados de la implementación de la estrategia de participación ciudadana a elaborar</t>
  </si>
  <si>
    <t>3200-DIRECCIÓN DE INVESTIGACIONES DE PROTECCIÓN DE USUARIOS DE SERVICIOS DE COMUNICACIONES</t>
  </si>
  <si>
    <t>3200.1</t>
  </si>
  <si>
    <t>C_COMPETENCIA  11. Ampliar los mecanismos de inspección, vigilancia y control de la Superintendencia PND_TRANSF_ Productiva, internacionalización y acción clímatica _ c. políticas de competencia, consumidor e infraestructura de la calidad modernas</t>
  </si>
  <si>
    <t># de Jornadas realizadas / 10 Jornadas a realizar</t>
  </si>
  <si>
    <t>3200.1.1</t>
  </si>
  <si>
    <t># de Reunión realizada / 1 Reuniones a realizar</t>
  </si>
  <si>
    <t>3200.1.2</t>
  </si>
  <si>
    <t>3200.2</t>
  </si>
  <si>
    <t>% de Listado Total recursos periodo / 80% de Listado recursos tramitados en menos de 6 meses</t>
  </si>
  <si>
    <t>3200.2.1</t>
  </si>
  <si>
    <t># de Listado realizado / 1 Listado a realizar</t>
  </si>
  <si>
    <t>3200.2.2</t>
  </si>
  <si>
    <t>3200.2.3</t>
  </si>
  <si>
    <t>% de Listado recursos periodo actualizado / 80% de Listado recursos periodo a actualizar</t>
  </si>
  <si>
    <t>2000-DESPACHO DEL SUPERINTENDENTE DELEGADO PARA LA PROPIEDAD INDUSTRIAL</t>
  </si>
  <si>
    <t>2000.1</t>
  </si>
  <si>
    <t>% de Recursos decididos / 60% de Recursos por decidir</t>
  </si>
  <si>
    <t>2000.1.1</t>
  </si>
  <si>
    <t>2000.2</t>
  </si>
  <si>
    <t># de Protocolos socializados / 1 Protocolo por socializar</t>
  </si>
  <si>
    <t>2000-DESPACHO DEL SUPERINTENDENTE DELEGADO PARA LA PROPIEDAD INDUSTRIAL;
2023-GRUPO DE TRABAJO DE CENTRO DE INFORMACIÓN TECNOLÓGICA Y APOYO A LA GESTIÓN DE PROPIEDAD LA INDUSTRIAL</t>
  </si>
  <si>
    <t>2000.2.1</t>
  </si>
  <si>
    <t># de Estructuras y contenidos definidos / 1 Estructura y contenido por definir</t>
  </si>
  <si>
    <t>2000.2.2</t>
  </si>
  <si>
    <t># de Lineamientos definidos / 1 Lineamientos por definir</t>
  </si>
  <si>
    <t>2000.2.3</t>
  </si>
  <si>
    <t># de Protocolos elaborados / 1 Protocolo por elaborar</t>
  </si>
  <si>
    <t>2000.2.4</t>
  </si>
  <si>
    <t>2000.3</t>
  </si>
  <si>
    <t>Política Gestión Documental _DIMENSIÓN Información y Comunicación</t>
  </si>
  <si>
    <t># de soluciones realizadas / 1 Solución por realizar</t>
  </si>
  <si>
    <t>141-GRUPO DE TRABAJO DE GESTIÓN DOCUMENTAL Y ARCHIVO;
20-OFICINA DE TECNOLOGÍA E INFORMÁTICA;
2000-DESPACHO DEL SUPERINTENDENTE DELEGADO PARA LA PROPIEDAD INDUSTRIAL;
2020-DIRECCIÓN DE NUEVAS CREACIONES;
30-OFICINA ASESORA DE PLANEACIÓN</t>
  </si>
  <si>
    <t>2000.3.1</t>
  </si>
  <si>
    <t># de cronogramas establecidos / 1 Cronograma por establecer</t>
  </si>
  <si>
    <t>2000.3.2</t>
  </si>
  <si>
    <t># de seguimientos realizados / 8 seguimientos por realizar</t>
  </si>
  <si>
    <t>2000.3.3</t>
  </si>
  <si>
    <t># de informes realizados / 1 informes por realizar</t>
  </si>
  <si>
    <t>2000.4</t>
  </si>
  <si>
    <t>10-OFICINA  ASESORA JURÍDICA;
20-OFICINA DE TECNOLOGÍA E INFORMÁTICA;
2000-DESPACHO DEL SUPERINTENDENTE DELEGADO PARA LA PROPIEDAD INDUSTRIAL;
2010-DIRECCION DE SIGNOS DISTINTIVOS;
2020-DIRECCIÓN DE NUEVAS CREACIONES</t>
  </si>
  <si>
    <t>2000.4.1</t>
  </si>
  <si>
    <t># de Identificación de evidencias y fuentes realizadas / 1 Identificación de evidencias y fuentes por realizar</t>
  </si>
  <si>
    <t>20-OFICINA DE TECNOLOGÍA E INFORMÁTICA;
2000-DESPACHO DEL SUPERINTENDENTE DELEGADO PARA LA PROPIEDAD INDUSTRIAL;
2010-DIRECCION DE SIGNOS DISTINTIVOS;
2020-DIRECCIÓN DE NUEVAS CREACIONES</t>
  </si>
  <si>
    <t>2000.4.2</t>
  </si>
  <si>
    <t># de Análisis de las leyes y regulaciones realizadas / 1 Análisis de las leyes y regulaciones por realizar</t>
  </si>
  <si>
    <t>10-OFICINA  ASESORA JURÍDICA</t>
  </si>
  <si>
    <t>2000.4.3</t>
  </si>
  <si>
    <t>2000.4.4</t>
  </si>
  <si>
    <t>2000.5</t>
  </si>
  <si>
    <t># de intervenciones en el sistema de información SIPI puestas en producción / 4 intervenciones en el sistema de información SIPI por poner en producción</t>
  </si>
  <si>
    <t>20-OFICINA DE TECNOLOGÍA E INFORMÁTICA;
2000-DESPACHO DEL SUPERINTENDENTE DELEGADO PARA LA PROPIEDAD INDUSTRIAL</t>
  </si>
  <si>
    <t>2000.5.1</t>
  </si>
  <si>
    <t># de priorizaciones enviadas / 4 priorizaciones por  enviar</t>
  </si>
  <si>
    <t>2000.5.2</t>
  </si>
  <si>
    <t>2000.6</t>
  </si>
  <si>
    <t>2000-DESPACHO DEL SUPERINTENDENTE DELEGADO PARA LA PROPIEDAD INDUSTRIAL;
2010-DIRECCION DE SIGNOS DISTINTIVOS;
2020-DIRECCIÓN DE NUEVAS CREACIONES</t>
  </si>
  <si>
    <t>2000.6.1</t>
  </si>
  <si>
    <t># de Análisis realizados / 2 Análisis por realizar</t>
  </si>
  <si>
    <t>2010-DIRECCION DE SIGNOS DISTINTIVOS;
2020-DIRECCIÓN DE NUEVAS CREACIONES</t>
  </si>
  <si>
    <t>2000.6.2</t>
  </si>
  <si>
    <t># de Propuestas elaboradas / 2 Propuestas por elaborar</t>
  </si>
  <si>
    <t>2000.6.3</t>
  </si>
  <si>
    <t>2000.6.4</t>
  </si>
  <si>
    <t>4000-DESPACHO DEL SUPERINTENDENTE DELEGADO PARA ASUNTOS JURISDICCIONALES</t>
  </si>
  <si>
    <t>4000.1</t>
  </si>
  <si>
    <t>4000.1.1</t>
  </si>
  <si>
    <t>4000.2</t>
  </si>
  <si>
    <t>4000.2.1</t>
  </si>
  <si>
    <t>4000.3</t>
  </si>
  <si>
    <t>4000.3.1</t>
  </si>
  <si>
    <t>4000.4</t>
  </si>
  <si>
    <t>4000.4.1</t>
  </si>
  <si>
    <t>4000.5</t>
  </si>
  <si>
    <t># de jornadas de territorialización realizadas / 6 Jornadas de territorialización programadas</t>
  </si>
  <si>
    <t>4000.5.1</t>
  </si>
  <si>
    <t># de Correo electrónico elaborado y enviado / 1 Correo electrónico programado</t>
  </si>
  <si>
    <t>4000.5.2</t>
  </si>
  <si>
    <t>4000.6</t>
  </si>
  <si>
    <t># de encuentro de autoridades realizado / 1 Encuentro de autoridades a realizar</t>
  </si>
  <si>
    <t>20-OFICINA DE TECNOLOGÍA E INFORMÁTICA;
4000-DESPACHO DEL SUPERINTENDENTE DELEGADO PARA ASUNTOS JURISDICCIONALES;
73-GRUPO DE TRABAJO DE COMUNICACION</t>
  </si>
  <si>
    <t>4000.6.1</t>
  </si>
  <si>
    <t># de publicaciones solicitadas / 1 publicaciones a solicitar</t>
  </si>
  <si>
    <t>4000.6.2</t>
  </si>
  <si>
    <t># de publicaciones realizadas / 1 publicaciones a realizar</t>
  </si>
  <si>
    <t>4000.6.3</t>
  </si>
  <si>
    <t># de check lista diligenciados / 1 check lista a diligenciar</t>
  </si>
  <si>
    <t>4000.6.4</t>
  </si>
  <si>
    <t># de agendas definitivas elaboradas y enviadas / 1 agendas a elaborar y enviar</t>
  </si>
  <si>
    <t>4000.6.5</t>
  </si>
  <si>
    <t># de agendas publicadas / 1 agendas a publicar</t>
  </si>
  <si>
    <t>4000.6.6</t>
  </si>
  <si>
    <t># de eventos realizados / 1 evento a realizar</t>
  </si>
  <si>
    <t>4000-DESPACHO DEL SUPERINTENDENTE DELEGADO PARA ASUNTOS JURISDICCIONALES;
73-GRUPO DE TRABAJO DE COMUNICACION</t>
  </si>
  <si>
    <t>4000.7</t>
  </si>
  <si>
    <t>4000.7.1</t>
  </si>
  <si>
    <t>4000.7.2</t>
  </si>
  <si>
    <t>4000.7.3</t>
  </si>
  <si>
    <t>4000.7.4</t>
  </si>
  <si>
    <t>4000.7.5</t>
  </si>
  <si>
    <t>4000.7.6</t>
  </si>
  <si>
    <t>4000.8</t>
  </si>
  <si>
    <t># de Evidencias entregadas / 1 Evidencias programadas</t>
  </si>
  <si>
    <t>4000.8.1</t>
  </si>
  <si>
    <t>30-OFICINA ASESORA DE PLANEACIÓN</t>
  </si>
  <si>
    <t>30.1</t>
  </si>
  <si>
    <t># de Sistema de alertas elaborado y presentado / 1 Sistema de alertas programado</t>
  </si>
  <si>
    <t>30.1.1</t>
  </si>
  <si>
    <t># de Documento con trámites priorizados / 1 Documento programado</t>
  </si>
  <si>
    <t>30.1.2</t>
  </si>
  <si>
    <t># de Documento con los parámetros de las alertas realizado / 1 Documento programado</t>
  </si>
  <si>
    <t>30.1.3</t>
  </si>
  <si>
    <t># de Reporte de alertas diseñado / 1 Reporte de alertas programado</t>
  </si>
  <si>
    <t>30.1.4</t>
  </si>
  <si>
    <t># de Reportes presentados / 2 Reportes programados</t>
  </si>
  <si>
    <t>30.2</t>
  </si>
  <si>
    <t>% de Proyectos estratégicos transversales estructurados y ejecutados / 100% de Proyectos estratégicos transversales programados</t>
  </si>
  <si>
    <t>30.2.1</t>
  </si>
  <si>
    <t># de Proyectos estratégicos de impacto transversal a ser ejecutados aprobados / 2 Proyectos estratégicos de impacto transversal a ser ejecutados por aprobar</t>
  </si>
  <si>
    <t>30.2.2</t>
  </si>
  <si>
    <t># de Plan de trabajo diseñado y concertado / 1 Plan de trabajo programado</t>
  </si>
  <si>
    <t>30.2.3</t>
  </si>
  <si>
    <t>30.2.4</t>
  </si>
  <si>
    <t># de Soportes presentados / 2 Soportes a presentar</t>
  </si>
  <si>
    <t>30.3</t>
  </si>
  <si>
    <t>Política Gestión Presupuestal y Eficiencia del Gasto Público _DIMENSIÓN Direccionamiento Estratégico y Planeación</t>
  </si>
  <si>
    <t># de Herramienta implementada / 1 Herramienta programada</t>
  </si>
  <si>
    <t>30.3.1</t>
  </si>
  <si>
    <t># de Plan de trabajo diseñado / 1 Plan de trabajo programado</t>
  </si>
  <si>
    <t>30.3.2</t>
  </si>
  <si>
    <t>30.4</t>
  </si>
  <si>
    <t># de Estudios realizado / 1 Estudio programado</t>
  </si>
  <si>
    <t>30-OFICINA ASESORA DE PLANEACIÓN;
37-GRUPO DE TRABAJO DE ESTUDIOS ECONÓMICOS</t>
  </si>
  <si>
    <t>30.4.1</t>
  </si>
  <si>
    <t># de Documento con la priorización realizado / 1 Documento programado</t>
  </si>
  <si>
    <t>30.4.2</t>
  </si>
  <si>
    <t>% de Documentación recopilada / 100% de Documentación a recopilar</t>
  </si>
  <si>
    <t>30.4.3</t>
  </si>
  <si>
    <t># de Estudio realizado / 1 Estudio programado</t>
  </si>
  <si>
    <t>30.4.4</t>
  </si>
  <si>
    <t># de Estudio realizado / 1 Estudio a socializar</t>
  </si>
  <si>
    <t>30.5</t>
  </si>
  <si>
    <t>Política Simplificación, Racionalización y Estandarización de trámites _DIMENSIÓN Gestión con Valores para Resultados</t>
  </si>
  <si>
    <t>% de Estrategia implementada / 100% de Estrategia a implementada</t>
  </si>
  <si>
    <t>30.5.1</t>
  </si>
  <si>
    <t># de Plan de trabajo elaborado / 1 Plan de trabajo a elaborar</t>
  </si>
  <si>
    <t>30.5.2</t>
  </si>
  <si>
    <t>% de Plan de trabajo ejecutado / 100% de Plan de trabajo por ejecutar</t>
  </si>
  <si>
    <t>30.6</t>
  </si>
  <si>
    <t>Política Planeación Institucional _DIMENSIÓN Direccionamiento Estratégico y Planeación</t>
  </si>
  <si>
    <t>100-SECRETARIA GENERAL;
30-OFICINA ASESORA DE PLANEACIÓN</t>
  </si>
  <si>
    <t>30.6.1</t>
  </si>
  <si>
    <t>30.6.2</t>
  </si>
  <si>
    <t>1000-DESPACHO DEL SUPERINTENDENTE DELEGADO PARA LA PROTECCIÓN DE LA COMPETENCIA</t>
  </si>
  <si>
    <t>1000.1</t>
  </si>
  <si>
    <t>% de Departamentos beneficiados / 56% de Departamentos del pais</t>
  </si>
  <si>
    <t>1000.1.1</t>
  </si>
  <si>
    <t># de programas  establecidos / 1 programas a establecer</t>
  </si>
  <si>
    <t>1000.1.2</t>
  </si>
  <si>
    <t>% de estrategias desarrolladas del programa / 100% de total de estrategias del programa</t>
  </si>
  <si>
    <t>1000.2</t>
  </si>
  <si>
    <t># de Captura de pantalla de Documentos de la guía o manual publicado / 4 Capturas de pantalla del documento de la guía o manual a publicar</t>
  </si>
  <si>
    <t>10-OFICINA  ASESORA JURÍDICA;
1000-DESPACHO DEL SUPERINTENDENTE DELEGADO PARA LA PROTECCIÓN DE LA COMPETENCIA;
73-GRUPO DE TRABAJO DE COMUNICACION</t>
  </si>
  <si>
    <t>1000.2.1</t>
  </si>
  <si>
    <t># de guías o manuales elaborados y enviados / 4 guías o manuales  a elaborar y enviar</t>
  </si>
  <si>
    <t>1000.2.2</t>
  </si>
  <si>
    <t>Revisar y/o aprobar los documentos y enviarlos al área solicitante mediante correo electrónico. (Correo electrónico con revisión y/o aprobación de los documentos)</t>
  </si>
  <si>
    <t># de guías o manuales revisados / 4 guías o manuales remitidos para revisión</t>
  </si>
  <si>
    <t>1000.2.3</t>
  </si>
  <si>
    <t># de envíos al Grupo de trabajo de Comunicaciones y a la Oficina Asesora Jurídica, de guías o Manuales avalados por el superintendente / 4 envíos al Grupo de trabajo de Comunicaciones y a la Oficina Asesora Jurídica, de guías o Manuales avalados por el superintendente que requieren ser enviados</t>
  </si>
  <si>
    <t>1000.2.4</t>
  </si>
  <si>
    <t># de guías o Manuales con ajustes de corrección de estilo y diagramado elaborados y enviados / 4 guías o manuales con ajustes de corrección de estilo y diagramado que requieren ser elaborados y enviados</t>
  </si>
  <si>
    <t>1000.2.5</t>
  </si>
  <si>
    <t># de Captura de pantalla de Documentos de la guía o manual publicado / 4 Captura de pantalla de Documento de la guía o manual a publicar</t>
  </si>
  <si>
    <t>1000.3</t>
  </si>
  <si>
    <t># de estudios realizados y entregados / 5 estudios a realizar y entregar</t>
  </si>
  <si>
    <t>1000.3.1</t>
  </si>
  <si>
    <t># de actas con el alcance de  los estudios realizadas / 5 actas a realizar con el alcance de los estudios</t>
  </si>
  <si>
    <t>1000.3.2</t>
  </si>
  <si>
    <t># de estudios realizados y entregados / 5 estudios a realizar</t>
  </si>
  <si>
    <t>1000.4</t>
  </si>
  <si>
    <t># de documentos con revisión final / 1 documentos con revisión final</t>
  </si>
  <si>
    <t>1000.4.1</t>
  </si>
  <si>
    <t># de reuniones realizadas / 6 reuniones programadas</t>
  </si>
  <si>
    <t>1000.4.2</t>
  </si>
  <si>
    <t>1000.5</t>
  </si>
  <si>
    <t># de matrices guía para identificar riesgos entregadas / 1 matrices guía para identificar riesgos a realizar</t>
  </si>
  <si>
    <t>1000.5.1</t>
  </si>
  <si>
    <t># de documentos con la identificación de riesgos diseñadas / 1 Documentos con la identificación de riesgos a diseñar</t>
  </si>
  <si>
    <t>1000.5.2</t>
  </si>
  <si>
    <t># de matrices guía para identificar riesgos socializada / 1 matrices guía para identificar riesgos a socializar</t>
  </si>
  <si>
    <t>1000.6</t>
  </si>
  <si>
    <t># de matrices con el registro  de los tiempos / 1 matrices con la descripción de los tiempos planeadas</t>
  </si>
  <si>
    <t>1000.6.1</t>
  </si>
  <si>
    <t># de matrices con la descripción de actividades / 4 matrices con la descripción de actividades planeadas</t>
  </si>
  <si>
    <t>1000.6.2</t>
  </si>
  <si>
    <t># de matrices con el registro  de los tiempos / 4 matrices con la descripción de los tiempos planeadas</t>
  </si>
  <si>
    <t>1000.6.3</t>
  </si>
  <si>
    <t># de Prueba Piloto realizada / 1 Prueba Piloto programada</t>
  </si>
  <si>
    <t>71-GRUPO DE TRABAJO DE FORMACION</t>
  </si>
  <si>
    <t>71.1</t>
  </si>
  <si>
    <t>% de Jornadas de Capacitación  bajo la Estrategia Marcas de Paz realizadas / 100% de Jornadas de Capacitación  bajo la Estrategia Marcas de Paz a implementar</t>
  </si>
  <si>
    <t>71.1.1</t>
  </si>
  <si>
    <t># de Documento realizado / 1 Documento programado</t>
  </si>
  <si>
    <t>71.1.2</t>
  </si>
  <si>
    <t>71.1.3</t>
  </si>
  <si>
    <t># de Informes de las jornadas bajo la Estrategia Marcas de Paz elaborados / 3 Informes de las jornadas bajo la Estrategia Marcas de Paz a elaborar</t>
  </si>
  <si>
    <t>71.2</t>
  </si>
  <si>
    <t>% de programas con enfoque diferencial en la oferta académica implementados / 100% de programas con enfoque diferencial en la oferta académica a implementar</t>
  </si>
  <si>
    <t>71.2.1</t>
  </si>
  <si>
    <t># de programas con enfoque diferencial  diseñados / 1 programas con enfoque diferencial a diseñar</t>
  </si>
  <si>
    <t>71.2.2</t>
  </si>
  <si>
    <t># de protocolos con enfoque diferencial elaborados e implementados / 1 protocolos con enfoque diferencial a elaborar e implementar</t>
  </si>
  <si>
    <t>71.2.3</t>
  </si>
  <si>
    <t>71.3</t>
  </si>
  <si>
    <t>71.3.1</t>
  </si>
  <si>
    <t>71.3.2</t>
  </si>
  <si>
    <t>71.3.3</t>
  </si>
  <si>
    <t>71.3.4</t>
  </si>
  <si>
    <t>71.4</t>
  </si>
  <si>
    <t>71.4.1</t>
  </si>
  <si>
    <t>71.4.2</t>
  </si>
  <si>
    <t>130-DIRECCIÓN FINANCIERA</t>
  </si>
  <si>
    <t>130.1</t>
  </si>
  <si>
    <t># de soportes presentados / 1 soporte a presentar</t>
  </si>
  <si>
    <t>10-OFICINA  ASESORA JURÍDICA;
100-SECRETARIA GENERAL;
1000-DESPACHO DEL SUPERINTENDENTE DELEGADO PARA LA PROTECCIÓN DE LA COMPETENCIA;
130-DIRECCIÓN FINANCIERA;
2000-DESPACHO DEL SUPERINTENDENTE DELEGADO PARA LA PROPIEDAD INDUSTRIAL;
30-OFICINA ASESORA DE PLANEACIÓN;
3000-DESPACHO DEL SUPERINTENDENTE DELEGADO PARA LA PROTECCIÓN DEL CONSUMIDOR;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t>
  </si>
  <si>
    <t>130.1.1</t>
  </si>
  <si>
    <t>100-SECRETARIA GENERAL;
130-DIRECCIÓN FINANCIERA</t>
  </si>
  <si>
    <t>130.1.2</t>
  </si>
  <si>
    <t>10-OFICINA  ASESORA JURÍDICA;
1000-DESPACHO DEL SUPERINTENDENTE DELEGADO PARA LA PROTECCIÓN DE LA COMPETENCIA;
130-DIRECCIÓN FINANCIERA;
2000-DESPACHO DEL SUPERINTENDENTE DELEGADO PARA LA PROPIEDAD INDUSTRIAL;
30-OFICINA ASESORA DE PLANEACIÓN;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t>
  </si>
  <si>
    <t>130.1.3</t>
  </si>
  <si>
    <t>10-OFICINA  ASESORA JURÍDICA;
1000-DESPACHO DEL SUPERINTENDENTE DELEGADO PARA LA PROTECCIÓN DE LA COMPETENCIA;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t>
  </si>
  <si>
    <t>130.1.4</t>
  </si>
  <si>
    <t>130-DIRECCIÓN FINANCIERA;
11-GRUPO DE TRABAJO DE COBRO COACTIVO</t>
  </si>
  <si>
    <t>130.1.5</t>
  </si>
  <si>
    <t>1000-DESPACHO DEL SUPERINTENDENTE DELEGADO PARA LA PROTECCIÓN DE LA COMPETENCIA;
130-DIRECCIÓN FINANCIERA;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t>
  </si>
  <si>
    <t>6000-DESPACHO DEL SUPERINTENDENTE DELEGADO PARA EL CONTROL Y VERIFICACIÓN DE REGLAMENTOS TÉCNICOS Y METROLOGÍA LEGAL</t>
  </si>
  <si>
    <t>6000.1</t>
  </si>
  <si>
    <t>6000.1.1</t>
  </si>
  <si>
    <t>6000.1.2</t>
  </si>
  <si>
    <t>6000.1.3</t>
  </si>
  <si>
    <t>% de Actividades ejecutadas / 100% de Actividades programadas</t>
  </si>
  <si>
    <t>6000.1.4</t>
  </si>
  <si>
    <t>6000.2</t>
  </si>
  <si>
    <t>6000.2.1</t>
  </si>
  <si>
    <t>6000.2.2</t>
  </si>
  <si>
    <t>6000.2.3</t>
  </si>
  <si>
    <t>6000.2.4</t>
  </si>
  <si>
    <t>6000.3</t>
  </si>
  <si>
    <t>6000.3.1</t>
  </si>
  <si>
    <t>6000.3.2</t>
  </si>
  <si>
    <t>6000.3.3</t>
  </si>
  <si>
    <t>6000.3.4</t>
  </si>
  <si>
    <t>6000.4</t>
  </si>
  <si>
    <t>6000.4.1</t>
  </si>
  <si>
    <t># de Memorando de remisión -correo electrónico de remisión y proyecto de acto administrativo ajustado / Formato Matriz comentarios  Único entregable / 1 Memorando de remisión -correo electrónico de remisión y proyecto de acto administrativo ajustado / Formato Matriz comentarios  Único entregable</t>
  </si>
  <si>
    <t>6000.4.2</t>
  </si>
  <si>
    <t># de Correo electrónico de remisión (o memo de traslado) y proyecto de acto administrativo  / Único entregable / 1 Correo electrónico de remisión (o memo de traslado) y proyecto de acto administrativo  / Único entregable</t>
  </si>
  <si>
    <t>6000.4.3</t>
  </si>
  <si>
    <t># de Memorando de remisión o correo electrónico de remisión, proyecto de acto administrativo ajustado y Formato Matriz diligenciado / Único entregable / 1 Memorando de remisión o correo electrónico de remisión, proyecto de acto administrativo ajustado y Formato Matriz diligenciado / Único entregable</t>
  </si>
  <si>
    <t>6000.4.4</t>
  </si>
  <si>
    <t># de Correo electrónico de remisión y proyecto de acto administrativo ajustado / Único entregable / 1 Correo electrónico de remisión y proyecto de acto administrativo ajustado / Único entregable</t>
  </si>
  <si>
    <t>6000.4.5</t>
  </si>
  <si>
    <t>6000.5</t>
  </si>
  <si>
    <t>6000.5.1</t>
  </si>
  <si>
    <t># de Correo electrónico de remisión y proyecto de acto administrativo / Único entregable / 1 Correo electrónico de remisión y proyecto de acto administrativo / Único entregable</t>
  </si>
  <si>
    <t>6000.5.2</t>
  </si>
  <si>
    <t># de Proyecto de resolución con observaciones y memorando y/o  correo electrónico de remisión a la dependencia solicitante / 1 Proyecto de resolución con observaciones y memorando y/o  correo electrónico de remisión a la dependencia solicitante</t>
  </si>
  <si>
    <t>6000.5.3</t>
  </si>
  <si>
    <t>6000.5.4</t>
  </si>
  <si>
    <t>6000.5.5</t>
  </si>
  <si>
    <t>6000.5.6</t>
  </si>
  <si>
    <t>6000.5.7</t>
  </si>
  <si>
    <t>6000.6</t>
  </si>
  <si>
    <t>6000.6.1</t>
  </si>
  <si>
    <t># de Documento con los pasos del 5 al 6  y correo electrónico de remisión al Grupo de Trabajo de Regulación / Único entregable / 1 Documento con los pasos del 5 al 6  y correo electrónico de remisión al Grupo de Trabajo de Regulación / Único entregable</t>
  </si>
  <si>
    <t>6000.6.2</t>
  </si>
  <si>
    <t># de Documento de los pasos 5 al 6 con observaciones y correo electrónico de remisión a la dependencia solicitante / Único entregable / 1 Documento de los pasos 5 al 6 con observaciones y correo electrónico de remisión a la dependencia solicitante / Único entregable</t>
  </si>
  <si>
    <t>6000.6.3</t>
  </si>
  <si>
    <t># de Documento  de los pasos 5 al 6  ajustado y correo electrónico de remisión  al Grupo de Trabajo de Regulación / Único entregable / 1 Documento  de los pasos 5 al 6  ajustado y correo electrónico de remisión  al Grupo de Trabajo de Regulación / Único entregable</t>
  </si>
  <si>
    <t>6000.7</t>
  </si>
  <si>
    <t>6000.7.1</t>
  </si>
  <si>
    <t># de Documento de definición del problema y correo electrónico de remisión al Grupo de Trabajo de Regulación / Único entregable / 1 Documento de definición del problema y correo electrónico de remisión al Grupo de Trabajo de Regulación / Único entregable</t>
  </si>
  <si>
    <t>6000.7.2</t>
  </si>
  <si>
    <t># de Documento de definición del problema con observaciones y correo electrónico de remisión a la dependencia solicitante / Único entregable / 1 Documento de definición del problema con observaciones y correo electrónico de remisión a la dependencia solicitante / Único entregable</t>
  </si>
  <si>
    <t>6000.7.3</t>
  </si>
  <si>
    <t># de Documento de definición del problema ajustado y correo electrónico con solicitud de publicación de remisión  al Grupo de Trabajo de Regulación / Único entregable / 1 Documento de definición del problema ajustado y correo electrónico con solicitud de publicación de remisión  al Grupo de Trabajo de Regulación / Único entregable</t>
  </si>
  <si>
    <t>6000.7.4</t>
  </si>
  <si>
    <t>Analizar los comentarios presentados al documento de definición de problema, ajustar  si es del caso, dar respuesta a los participantes en la consulta y diligenciar la matriz de comentarios dispuesta. Enviar al Grupo de Regulación (Memorando de remisión -correo electrónico de remisión y documento de definición de problema ajustado / Formato Matriz comentarios  Único entregable)</t>
  </si>
  <si>
    <t># de Memorando de remisión -correo electrónico de remisión y documento de definición de problema ajustado / Formato Matriz comentarios  Único entregable / 1 Memorando de remisión -correo electrónico de remisión y documento de definición de problema ajustado / Formato Matriz comentarios  Único entregable</t>
  </si>
  <si>
    <t>3003-GRUPO DE TRABAJO DE APOYO A LA RED NACIONAL DE PROTECCIÓN  AL CONSUMIDOR</t>
  </si>
  <si>
    <t>3003.1</t>
  </si>
  <si>
    <t>% de avance ejecutado / 100% de meta % programada</t>
  </si>
  <si>
    <t>3000-DESPACHO DEL SUPERINTENDENTE DELEGADO PARA LA PROTECCIÓN DEL CONSUMIDOR;
3003-GRUPO DE TRABAJO DE APOYO A LA RED NACIONAL DE PROTECCIÓN  AL CONSUMIDOR</t>
  </si>
  <si>
    <t>3003.1.1</t>
  </si>
  <si>
    <t># de Plan estratégico y cronograma realizado / 1 Plan estratégico y cronograma programado</t>
  </si>
  <si>
    <t>3003.1.2</t>
  </si>
  <si>
    <t># de Plan Estratégico y Cronograma de las actividades misionales de la RNPC, aprobado. / 1 Plan Estratégico y Cronograma de las actividades misionales de la RNPC, programado.</t>
  </si>
  <si>
    <t>3000-DESPACHO DEL SUPERINTENDENTE DELEGADO PARA LA PROTECCIÓN DEL CONSUMIDOR</t>
  </si>
  <si>
    <t>3003.1.3</t>
  </si>
  <si>
    <t>3003.2</t>
  </si>
  <si>
    <t>3003.2.1</t>
  </si>
  <si>
    <t>3003.2.2</t>
  </si>
  <si>
    <t># de jornadas realizadas / 4 jornadas programadas</t>
  </si>
  <si>
    <t>3003.2.3</t>
  </si>
  <si>
    <t>3003.3</t>
  </si>
  <si>
    <t># de alcaldías en materia de protección al consumidor capacitadas(fortalecidas) / 440 alcaldías programadas para capacitar en el 2025 (40total de alcaldías)</t>
  </si>
  <si>
    <t>3003.3.1</t>
  </si>
  <si>
    <t># de cronogramas aprobado / 1 cronogramas programado</t>
  </si>
  <si>
    <t>3003.3.2</t>
  </si>
  <si>
    <t># de alcaldías capacitadas / 440 alcaldías programadas</t>
  </si>
  <si>
    <t>3003.4</t>
  </si>
  <si>
    <t>142-GRUPO DE TRABAJO DE SERVICIOS ADMINISTRATIVOS Y RECURSOS FÍSICOS;
3003-GRUPO DE TRABAJO DE APOYO A LA RED NACIONAL DE PROTECCIÓN  AL CONSUMIDOR;
73-GRUPO DE TRABAJO DE COMUNICACION</t>
  </si>
  <si>
    <t>3003.4.1</t>
  </si>
  <si>
    <t># de Convenios firmados / 5 convenios programados para firma</t>
  </si>
  <si>
    <t>3003.4.2</t>
  </si>
  <si>
    <t># de casas adecuadas y dotadas / 5 casas programadas</t>
  </si>
  <si>
    <t>142-GRUPO DE TRABAJO DE SERVICIOS ADMINISTRATIVOS Y RECURSOS FÍSICOS;
3003-GRUPO DE TRABAJO DE APOYO A LA RED NACIONAL DE PROTECCIÓN  AL CONSUMIDOR</t>
  </si>
  <si>
    <t>3003.4.3</t>
  </si>
  <si>
    <t>3003-GRUPO DE TRABAJO DE APOYO A LA RED NACIONAL DE PROTECCIÓN  AL CONSUMIDOR;
73-GRUPO DE TRABAJO DE COMUNICACION</t>
  </si>
  <si>
    <t>3003.5</t>
  </si>
  <si>
    <t># de Guía de Aprendizaje en Derecho de Consumo traducida a lenguaje de minorías étnicas, elaborada y socializada / 1 Guía de Aprendizaje en Derecho de Consumo traducida a lenguaje de minorías étnicas. Programada</t>
  </si>
  <si>
    <t>3003.5.1</t>
  </si>
  <si>
    <t># de Grupo Étnico definido para realizar la traducción de la guía / 1 Grupo Étnico  por definir para realizar la traducción de la guía</t>
  </si>
  <si>
    <t>3003-GRUPO DE TRABAJO DE APOYO A LA RED NACIONAL DE PROTECCIÓN  AL CONSUMIDOR;
71-GRUPO DE TRABAJO DE FORMACION</t>
  </si>
  <si>
    <t>3003.5.2</t>
  </si>
  <si>
    <t># de Guía de Aprendizaje en Derecho de Consumo en lenguaje étnico, traducida / 1 Guía de Aprendizaje en Derecho de Consumo en lenguaje étnico, por traducir</t>
  </si>
  <si>
    <t>3003.5.3</t>
  </si>
  <si>
    <t># de Estrategia definida / 1 Estrategia por definir</t>
  </si>
  <si>
    <t>3003.5.4</t>
  </si>
  <si>
    <t>3003.6</t>
  </si>
  <si>
    <t>3003.6.1</t>
  </si>
  <si>
    <t># de estudios previos elaborados / 1 estudios previos a elaborar</t>
  </si>
  <si>
    <t>3003.6.2</t>
  </si>
  <si>
    <t># de Cartilla revisada y/o ajustada / 1 Cartilla programada a revisar y/o ajustar</t>
  </si>
  <si>
    <t>3003.6.3</t>
  </si>
  <si>
    <t>3003.6.4</t>
  </si>
  <si>
    <t># de solicitudes de contratación realizadas / 1 solicitudes de contratación a realizar.</t>
  </si>
  <si>
    <t>3003.6.5</t>
  </si>
  <si>
    <t># de Solicitudes de contratación revisadas y ajustadas / 1 Solicitudes de contratación a revisar y ajustar</t>
  </si>
  <si>
    <t>3003.6.6</t>
  </si>
  <si>
    <t># de Solicitudes de contratación publicadas / 1 Solicitud Contratación a publicar</t>
  </si>
  <si>
    <t>3003.6.7</t>
  </si>
  <si>
    <t>3003.6.8</t>
  </si>
  <si>
    <t># de informes presentados / 4 informes programados</t>
  </si>
  <si>
    <t>3000.1</t>
  </si>
  <si>
    <t># de documento difundido / 1 documento a difundir</t>
  </si>
  <si>
    <t>3000-DESPACHO DEL SUPERINTENDENTE DELEGADO PARA LA PROTECCIÓN DEL CONSUMIDOR;
73-GRUPO DE TRABAJO DE COMUNICACION</t>
  </si>
  <si>
    <t>3000.1.1</t>
  </si>
  <si>
    <t># de documento aprobados / 1 documentos a aprobar</t>
  </si>
  <si>
    <t>3000.1.2</t>
  </si>
  <si>
    <t># de documento publicado / 1 documento a publicar</t>
  </si>
  <si>
    <t>3000.1.3</t>
  </si>
  <si>
    <t>3000.2</t>
  </si>
  <si>
    <t># de curso publicado / 2 curso a publicar</t>
  </si>
  <si>
    <t>3000-DESPACHO DEL SUPERINTENDENTE DELEGADO PARA LA PROTECCIÓN DEL CONSUMIDOR;
71-GRUPO DE TRABAJO DE FORMACION;
73-GRUPO DE TRABAJO DE COMUNICACION</t>
  </si>
  <si>
    <t>3000.2.1</t>
  </si>
  <si>
    <t># de documentos enviados / 2 documento a enviar</t>
  </si>
  <si>
    <t>3000.2.2</t>
  </si>
  <si>
    <t>Diseñar y presentar propuesta pedagógica de los contenidos presentados por la delegatura para cada uno de los cursos (Responsable OSCAE) (Documento con la propuesta)</t>
  </si>
  <si>
    <t>3000.2.3</t>
  </si>
  <si>
    <t># de documento revisado / 2 documento a revisar</t>
  </si>
  <si>
    <t>3000.2.4</t>
  </si>
  <si>
    <t># de contenido virtualizado / 2 contenido a virtualizar</t>
  </si>
  <si>
    <t>3000.2.5</t>
  </si>
  <si>
    <t>3000.2.6</t>
  </si>
  <si>
    <t># de actividades difundidas / 2 actividades a difundir</t>
  </si>
  <si>
    <t>71-GRUPO DE TRABAJO DE FORMACION;
73-GRUPO DE TRABAJO DE COMUNICACION</t>
  </si>
  <si>
    <t>3000.3</t>
  </si>
  <si>
    <t># de capacitaciones ejecutadas / 8 capacitaciones a ejecutar</t>
  </si>
  <si>
    <t>3000.3.1</t>
  </si>
  <si>
    <t># de reuniones realizadas / 1 reuniones a realizar</t>
  </si>
  <si>
    <t>3000.3.2</t>
  </si>
  <si>
    <t>3000.4</t>
  </si>
  <si>
    <t># de campañas ejecutas / 4 campañas a ejecutar</t>
  </si>
  <si>
    <t>3000-DESPACHO DEL SUPERINTENDENTE DELEGADO PARA LA PROTECCIÓN DEL CONSUMIDOR;
3100-DIRECCION DE INVESTIGACIONES DE PROTECCION AL CONSUMIDOR;
3200-DIRECCIÓN DE INVESTIGACIONES DE PROTECCIÓN DE USUARIOS DE SERVICIOS DE COMUNICACIONES;
73-GRUPO DE TRABAJO DE COMUNICACION</t>
  </si>
  <si>
    <t>3000.4.1</t>
  </si>
  <si>
    <t># de plan de difusión elaborado / 1 plan de difusión a elaborar</t>
  </si>
  <si>
    <t>3000-DESPACHO DEL SUPERINTENDENTE DELEGADO PARA LA PROTECCIÓN DEL CONSUMIDOR;
3100-DIRECCION DE INVESTIGACIONES DE PROTECCION AL CONSUMIDOR;
3200-DIRECCIÓN DE INVESTIGACIONES DE PROTECCIÓN DE USUARIOS DE SERVICIOS DE COMUNICACIONES</t>
  </si>
  <si>
    <t>3000.4.2</t>
  </si>
  <si>
    <t>3000.4.3</t>
  </si>
  <si>
    <t>3000.4.4</t>
  </si>
  <si>
    <t>3000.5</t>
  </si>
  <si>
    <t>3000.5.1</t>
  </si>
  <si>
    <t>3000.5.2</t>
  </si>
  <si>
    <t>100-SECRETARIA GENERAL</t>
  </si>
  <si>
    <t>100.1</t>
  </si>
  <si>
    <t>% de Plan Ejecutado / 100% de Plan a ejecutar</t>
  </si>
  <si>
    <t>100-SECRETARIA GENERAL;
141-GRUPO DE TRABAJO DE GESTIÓN DOCUMENTAL Y ARCHIVO;
20-OFICINA DE TECNOLOGÍA E INFORMÁTICA;
3003-GRUPO DE TRABAJO DE APOYO A LA RED NACIONAL DE PROTECCIÓN  AL CONSUMIDOR;
72-GRUPO DE TRABAJO DE ATENCION AL CIUDADANO;
73-GRUPO DE TRABAJO DE COMUNICACION</t>
  </si>
  <si>
    <t>100.1.1</t>
  </si>
  <si>
    <t># de diagnóstico realizado / 1 Diagnostico a realizar</t>
  </si>
  <si>
    <t>100-SECRETARIA GENERAL;
141-GRUPO DE TRABAJO DE GESTIÓN DOCUMENTAL Y ARCHIVO;
20-OFICINA DE TECNOLOGÍA E INFORMÁTICA;
72-GRUPO DE TRABAJO DE ATENCION AL CIUDADANO</t>
  </si>
  <si>
    <t>100.1.2</t>
  </si>
  <si>
    <t># de planes de trabajo elaborados / 1 planes de trabajo programados</t>
  </si>
  <si>
    <t>100.1.3</t>
  </si>
  <si>
    <t>100.2</t>
  </si>
  <si>
    <t># de informes elaborados / 1 Informes por elaborar</t>
  </si>
  <si>
    <t>100-SECRETARIA GENERAL;
20-OFICINA DE TECNOLOGÍA E INFORMÁTICA;
73-GRUPO DE TRABAJO DE COMUNICACION</t>
  </si>
  <si>
    <t>100.2.1</t>
  </si>
  <si>
    <t># de diagnósticos realizados / 1 Diagnostico a realizar</t>
  </si>
  <si>
    <t>100-SECRETARIA GENERAL;
20-OFICINA DE TECNOLOGÍA E INFORMÁTICA</t>
  </si>
  <si>
    <t>100.2.2</t>
  </si>
  <si>
    <t># de planes de trabajo elaborados / 1 planes de trabajo programado</t>
  </si>
  <si>
    <t>100.2.3</t>
  </si>
  <si>
    <t>100.3</t>
  </si>
  <si>
    <t>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t>
  </si>
  <si>
    <t>100.3.1</t>
  </si>
  <si>
    <t># de políticas actualizadas / 1 políticas programadas a ser actualizadas</t>
  </si>
  <si>
    <t>100.3.2</t>
  </si>
  <si>
    <t>100.3.3</t>
  </si>
  <si>
    <t># de planes de trabajo realizados / 1 planes de trabajo programados</t>
  </si>
  <si>
    <t>100.3.4</t>
  </si>
  <si>
    <t>100-SECRETARIA GENERAL;
111-GRUPO DE TRABAJO DE ADMINISTRACIÓN DE PERSONAL;
117-GRUPO DE TRABAJO DE DESARROLLO DE TALENTO HUMANO;
72-GRUPO DE TRABAJO DE ATENCION AL CIUDADANO;
73-GRUPO DE TRABAJO DE COMUNICACION</t>
  </si>
  <si>
    <t>100.4</t>
  </si>
  <si>
    <t>% de informes elaborados / 100% de Informes por elaborar</t>
  </si>
  <si>
    <t>100.4.1</t>
  </si>
  <si>
    <t># de Documento con la actualización de la materialidad y la identificación de la doble materialidad de la Entidad elaborado / 1 Documento con la actualización de la materialidad y la identificación de la doble materialidad de la Entidad a elaborar</t>
  </si>
  <si>
    <t>100.4.2</t>
  </si>
  <si>
    <t>100.4.3</t>
  </si>
  <si>
    <t>100.4.4</t>
  </si>
  <si>
    <t>100.4.5</t>
  </si>
  <si>
    <t># de guías elaboradas / 1 guías previstas para elaborar</t>
  </si>
  <si>
    <t>141-GRUPO DE TRABAJO DE GESTIÓN DOCUMENTAL Y ARCHIVO</t>
  </si>
  <si>
    <t>141.1</t>
  </si>
  <si>
    <t>Estrategia para una eficiente y efectiva gestión archivística que garantice la transición al expediente electrónico, implementada (documento con la estrategia definida, seguimiento al plan de trabajo y evidencias de su cumplimiento)</t>
  </si>
  <si>
    <t>141.1.1</t>
  </si>
  <si>
    <t>Definir la estrategia que garantizará la transición al expediente electrónico. (Incluye metas, plazos, recursos necesarios y etapas de implementación) (documento con la estrategia definida / único entregable)</t>
  </si>
  <si>
    <t># de Documento de Estrategia definido / 1 Documento de Estrategia a elaborar</t>
  </si>
  <si>
    <t>141.1.2</t>
  </si>
  <si>
    <t>Elaborar un plan de trabajo que defina las actividades,  fechas y responsbales, que permitan la implementación de la estrategia definida (plan de trabajo / único entregable)</t>
  </si>
  <si>
    <t># de Plan de trabajo elaborado / 1 Plan de trabajo programado</t>
  </si>
  <si>
    <t>141.1.3</t>
  </si>
  <si>
    <t>Ejecutar las actividades del plan de trabajo planificadas para la vigencia 2025 (Seguimiento al plan de trabajo y evidencias de su cumplimiento)</t>
  </si>
  <si>
    <t>141.2</t>
  </si>
  <si>
    <t>% de Plan Institucional de Archivos publicado y ejecutado / 100% de Plan Institucional de Archivos a publicar y ejecutar</t>
  </si>
  <si>
    <t>141.2.1</t>
  </si>
  <si>
    <t># de Documento del Plan Institucional de Archivos actualizados / 1 Documento del Plan Institucional de Archivos a actualizar</t>
  </si>
  <si>
    <t>141.2.2</t>
  </si>
  <si>
    <t># de Plan Institucional de Archivos formulado / 1 Plan Institucional de Archivos a formular</t>
  </si>
  <si>
    <t>141.2.3</t>
  </si>
  <si>
    <t>% de Plan Institucional de Archivos ejecutado / 100% de Plan Institucional de Archivos a ejecutar</t>
  </si>
  <si>
    <t>141.3</t>
  </si>
  <si>
    <t># de Servicios complementarios de gestión documental realizados / 3357800 Servicios complementarios de gestión documental a realizar</t>
  </si>
  <si>
    <t>141.3.1</t>
  </si>
  <si>
    <t>Política Compras y contratación pública _DIMENSIÓN Direccionamiento Estratégico y Planeación</t>
  </si>
  <si>
    <t>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t>
  </si>
  <si>
    <t>102-Cumplimiento de productos del PAI asociados a Fortalecer la gestión de la información, el conocimiento y la innovación para optimizar la capacidad institucional</t>
  </si>
  <si>
    <t>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t>
  </si>
  <si>
    <t>109-Cumplimiento de productos del PAI asociados a Fortalecer la infraestructura, uso y aprovechamiento de las tecnologías de la información, para optimizar la capacidad institucional</t>
  </si>
  <si>
    <t>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t>
  </si>
  <si>
    <t>103-Cumplimiento de productos del PAI asociados a Promover el enfoque preventivo, diferencial y territorial en el que hacer misional de la entidad</t>
  </si>
  <si>
    <t>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t>
  </si>
  <si>
    <t>138-Avance promedio de cumplimiento de productos asociados a mejorar la oportunidad en la atención de trámites y servicios.</t>
  </si>
  <si>
    <t>105-Cumplimiento de productos del PAI asociados a Generar sinergias con agentes nacionales e internacionales que permitan potenciar las capacidades de la SIC.</t>
  </si>
  <si>
    <t>Etiquetas de fila</t>
  </si>
  <si>
    <t>Total general</t>
  </si>
  <si>
    <t>Cuenta de Área</t>
  </si>
  <si>
    <t>areas</t>
  </si>
  <si>
    <t xml:space="preserve">No. Contratistas funcionarios con rol en el sistema  </t>
  </si>
  <si>
    <t>Despacho del Superintendente Delegado para la Propiedad Industrial</t>
  </si>
  <si>
    <t>Despacho del Superintendente Delegado para la Protección de Datos</t>
  </si>
  <si>
    <t>Despacho del Superintendente Delegado para la Protección del Consumidor</t>
  </si>
  <si>
    <t>Dirección de Habeas Data</t>
  </si>
  <si>
    <t>Dirección de Investigación de Protección de Datos Personales</t>
  </si>
  <si>
    <t xml:space="preserve">Dirección de Investigaciones de Protección al Consumidor      </t>
  </si>
  <si>
    <t>Dirección de Nuevas Creaciones</t>
  </si>
  <si>
    <t>Dirección de Signos Distintivos</t>
  </si>
  <si>
    <t>Gestión de Trabajo Gestión Judicial</t>
  </si>
  <si>
    <t>Grupo de Atención al Ciudadano</t>
  </si>
  <si>
    <t>Grupo de Comunicación</t>
  </si>
  <si>
    <t>Grupo de Formación</t>
  </si>
  <si>
    <t>Grupo de Trabajo Cobro Coactivo</t>
  </si>
  <si>
    <t>Grupo de Trabajo de Centro de Información Tecnológica y Apoyo a la Gestión de Propiedad Industrial - CIGEPI</t>
  </si>
  <si>
    <t>Grupo de Trabajo de Conceptos y Apoyo Legal</t>
  </si>
  <si>
    <t>Grupo de Trabajo de Control Disciplinario Interno</t>
  </si>
  <si>
    <t>Grupo de Trabajo de Regulación</t>
  </si>
  <si>
    <t>Grupo de Trabajo de Servicios Administrativos y Recursos Físicos</t>
  </si>
  <si>
    <t>Oficina Asesora Jurídica</t>
  </si>
  <si>
    <t>Oficina de Control Interno</t>
  </si>
  <si>
    <t>Secretaría General</t>
  </si>
  <si>
    <t>Despacho del Superintendente Delegado para Asuntos Jurisdiccionales</t>
  </si>
  <si>
    <t>Despacho del Superintendente Delegado para la Protección de la Competencia.</t>
  </si>
  <si>
    <t xml:space="preserve">Dirección de Investigaciones de Protección de Usuarios de Servicios de Comunicaciones </t>
  </si>
  <si>
    <t>Grupo de Trabajo de Desarrollo del Talento Humano</t>
  </si>
  <si>
    <t>Grupo de Trabajo de Administración de Personal</t>
  </si>
  <si>
    <t>Oficina de Tecnología e Informática</t>
  </si>
  <si>
    <t>Grupo de Trabajo de Apoyo a la Red Nacional de Protección al Consumidor</t>
  </si>
  <si>
    <t>Grupo de Trabajo de Gestión Documental y Archivo</t>
  </si>
  <si>
    <t>Indicador</t>
  </si>
  <si>
    <t>Política Seguridad Digital _DIMENSIÓN Gestión con Valores para Resultados</t>
  </si>
  <si>
    <t>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t>
  </si>
  <si>
    <t>Política Defensa Jurídica _DIMENSIÓN Gestión con Valores para Resultados</t>
  </si>
  <si>
    <t>63 - 1-Generación de oportunidades de cooperación y fortalecimiento de existentes con grupos de interés y de valor.-5-Direccionamiento de la oferta institucional con productos y/o servicios con enfoque preventivo, diferencial y territorial.</t>
  </si>
  <si>
    <t>Política Mejora Normativa _DIMENSIÓN Gestión con Valores para Resultados</t>
  </si>
  <si>
    <t>DIMENSIÓN 1 - TALENTO HUMANO</t>
  </si>
  <si>
    <t xml:space="preserve">El talento humano es el corazón del modelo, es concebido como un factor determinante en la consecución de los resultados de la Entidad, en este sentido, esta dimensión dispone de herramientas e instrumentos para gestionar adecuadamente el talento humano, a través del ciclo de vida del servidor público (ingreso, desarrollo y retiro) y promoviendo la integridad de todos los servidores públicos. En este sentido, esta dimensión cuenta con productos propuestos por las siguientes áreas: </t>
  </si>
  <si>
    <t xml:space="preserve"> DIMENSIÓN 2 -  DIRECCIONAMIENTO ESTRATÉGICO Y PLANEACIÓN</t>
  </si>
  <si>
    <t xml:space="preserve">Esta dimensión tiene como propósito que la Entidad defina la ruta estratégica que orientará su gestión en el corto y mediano plazo, con el objetivo de satisfacer las necesidades y expectativas de los ciudadanos, partes interesadas y grupos de valor. En este sentido, esta dimensión cuenta con productos propuestos por las siguientes áreas: </t>
  </si>
  <si>
    <t xml:space="preserve"> DIMENSIÓN 3 - GESTIÓN CON VALOR PARA RESULTADOS</t>
  </si>
  <si>
    <t>El hacer del MIPG se encuentra en esta dimensión, permite a la entidad ejecutar todas las actividades definidas en la ruta estratégica y dar cumplimiento a las funciones asignadas y al marco estratégico de la Entidad, además dispone de diferentes lineamientos para generar espacios de participación ciudadana, en el marco de la transparencia y garantizando los derechos de la ciudadanía, a través de la entrega efectiva de los trámites, productos servicios e información. En este sentido, esta dimensión cuenta con productos propuestos por las siguientes áreas:</t>
  </si>
  <si>
    <t>DIMENSIÓN 4 - EVALUACIÓN DE RESULTADOS</t>
  </si>
  <si>
    <t xml:space="preserve">Esta dimensión tiene busca promover actividades de seguimiento con el fin de conocer permanentemente el grado de avance de la gestión y desempeño institucional. 
En este sentido, esta dimensión cuenta con productos propuestos por las siguientes </t>
  </si>
  <si>
    <t>DIMENSIÓN 5 - INFORMACIÓN Y COMUNICACIÓN</t>
  </si>
  <si>
    <t xml:space="preserve">Esta dimensión está concebida como articuladora del Modelo, permitiendo la relación de la entidad con su entorno y facilitando sus operaciones 
al ampliar el aprovechamiento de la información generada en los procesos y la documentación que la soporta, garantizando la transparencia y el flujo adecuado de información interna y externa. En este sentido, esta dimensión cuenta con productos propuestos por las siguientes áreas: </t>
  </si>
  <si>
    <t>DIMENSIÓN 6 - GESTIÓN DEL CONOCIMIENTO Y LA INNOVACIÓN</t>
  </si>
  <si>
    <t xml:space="preserve">Esta dimensión impulsa la transformación de la información y datos en capital intelectual para la Entidad, con lo cual se desarrollan actividades y estrategias para capturar, conservar, compartir y difundir el conocimiento, con el objetivo de aprender de sí misma y de su entorno para mejorar la gestión institucional. En este sentido, esta dimensión cuenta con productos propuestos por las siguientes áreas: </t>
  </si>
  <si>
    <t xml:space="preserve"> DIMENSIÓN 7 - CONTROL INTERNO</t>
  </si>
  <si>
    <t xml:space="preserve">Esta dimensión se implementa a través del MECI, promoviendo la gestión del riesgo y el mejoramiento continuo, mediante estrategias, acciones y procedimientos que permitan controlar y evaluar la planeación y gestión de la Entidad. En este sentido, esta dimensión cuenta con productos propuestos por las siguientes áreas: </t>
  </si>
  <si>
    <t>�rea</t>
  </si>
  <si>
    <t>Versi�n individual</t>
  </si>
  <si>
    <t>C�digo</t>
  </si>
  <si>
    <t>Categor�a</t>
  </si>
  <si>
    <t>Objetivo estrat�gico</t>
  </si>
  <si>
    <t>Indicador estrat�gico</t>
  </si>
  <si>
    <t>Insumo de planeaci�n del que se extrajo el producto</t>
  </si>
  <si>
    <t>�Es producto compartido con otras �reas?</t>
  </si>
  <si>
    <t>Fuente de financiaci�n</t>
  </si>
  <si>
    <t>Pol�tica(s) MIPG</t>
  </si>
  <si>
    <t>Asociaci�n a planes</t>
  </si>
  <si>
    <t>Participaci�n %</t>
  </si>
  <si>
    <t>Dependencias responsables de la ejecuci�n de actividades</t>
  </si>
  <si>
    <t>Fortalecer el Sistema Integral de Gestión Institucional en el marco del Modelo Integrado de Planeación y gestión para mejorar la prestación del servicio.</t>
  </si>
  <si>
    <t xml:space="preserve">Cumplimiento de productos del PAI asociados a Fortacer el Sistema Integral de Gestión Institucional para mejorar la prestación del servicio. 
</t>
  </si>
  <si>
    <t>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t>
  </si>
  <si>
    <t xml:space="preserve">Fortalecer la gestión de la información, el conocimiento y la innovación para optimizar la capacidad institucional 
</t>
  </si>
  <si>
    <t xml:space="preserve">Cumplimiento de productos del PAI asociados a Fortalecer la gestión de la información, el conocimiento y la innovación para optimizar la capacidad institucional 
</t>
  </si>
  <si>
    <t>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t>
  </si>
  <si>
    <t xml:space="preserve">Fortalecer la infraestructura, uso y aprovechamiento de las tecnologías de la información, para optimizar la capacidad institucional
</t>
  </si>
  <si>
    <t xml:space="preserve">Cumplimiento de productos del PAI asociados a Fortalecer la infraestructura, uso y aprovechamiento de las tecnologías de la información, para optimizar la capacidad institucional
</t>
  </si>
  <si>
    <t>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t>
  </si>
  <si>
    <t xml:space="preserve">Promover el enfoque preventivo, diferencial y territorial en el que hacer misional de la entidad 
</t>
  </si>
  <si>
    <t xml:space="preserve">Cumplimiento de productos del PAI asociados a Promover el enfoque preventivo, diferencial y territorial en el que hacer misional de la entidad 
</t>
  </si>
  <si>
    <t>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t>
  </si>
  <si>
    <t xml:space="preserve">Generar sinergias con agentes nacionales e internacionales que permitan potenciar las capacidades de la SIC.
</t>
  </si>
  <si>
    <t xml:space="preserve">Cumplimiento de productos del PAI asociados a Generar sinergias con agentes nacionales e internacionales que permitan potenciar las capacidades de la SIC.
</t>
  </si>
  <si>
    <t>1-Generación de oportunidades de cooperación y fortalecimiento de existentes con grupos de interés y de valor.-5-Direccionamiento de la oferta institucional con productos y/o servicios con enfoque preventivo, diferencial y territorial.</t>
  </si>
  <si>
    <t>Mejorar la oportunidad en la atención de trámites y servicios.</t>
  </si>
  <si>
    <t>Avance promedio de cumplimiento de productos asociados a mejorar la oportunidad en la atención de trámites y servicios.</t>
  </si>
  <si>
    <t>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t>
  </si>
  <si>
    <t>Política Gestión de la información estadística _DIMENSIÓN Información y Comunicación</t>
  </si>
  <si>
    <t xml:space="preserve">Articulación PND - PES </t>
  </si>
  <si>
    <t xml:space="preserve">Asociación otros planes </t>
  </si>
  <si>
    <t>ELIMINAR</t>
  </si>
  <si>
    <t>Estrategias</t>
  </si>
  <si>
    <t>PND - 5-31-5-b- Convergencia regional - Entidades públicas territoriales y nacionales fortalecidas / PES - Transformación Institucional</t>
  </si>
  <si>
    <t>PND - 5-31-5-d- Convergencia regional - Gobierno digital para la gente / PES - Transformación Institucional</t>
  </si>
  <si>
    <t>PND - 5-31-5-b- Convergencia regional - Entidades públicas territoriales y nacionales fortalecidas / PES - Cierre de brechas territoriales</t>
  </si>
  <si>
    <t>PND - 4-04-1-c- Transformación productiva, internacionalización y acción climática - Políticas de competencia, consumidor e infraestructura de la calidad modernas / PES - Internacionalización</t>
  </si>
  <si>
    <t>PND - 2-01-4-c- Seguridad humana y justicia social - Portabilidad de datos para el empoderamiento ciiudadano / PES - Reindustrialización</t>
  </si>
  <si>
    <t xml:space="preserve">La SIC ha definido 6 objetivos dentro de su marco estratégico y que orientan a áreas/dependencia de la entidad en la formulación de productos y actividades que conforman sus planes de Acción  </t>
  </si>
  <si>
    <t xml:space="preserve">Cinco (5) las estrategias formuladas para fortalecer el cumplimiento de los objetivos </t>
  </si>
  <si>
    <t xml:space="preserve">Metas </t>
  </si>
  <si>
    <t xml:space="preserve">Las metas del Plan de Acción esta asociadas a la cuantificación que se quiere con el cumplimiento de metas de productos o actividades </t>
  </si>
  <si>
    <t xml:space="preserve">Proyectos </t>
  </si>
  <si>
    <t>Corresponden a las fuentes de financiación de los productos del Plan de Acción Institucional - PAI.</t>
  </si>
  <si>
    <t xml:space="preserve">Responsables </t>
  </si>
  <si>
    <t xml:space="preserve">Son las dependencias/áreas de la entidad responsables de darle cumplimiento a las metas de los productos y actividades que le aportan a la consecución de los objetivos. En este sentido los planes de Acción tienen metas numéricas y porcentuales, </t>
  </si>
  <si>
    <t>Área</t>
  </si>
  <si>
    <t>Versión individual</t>
  </si>
  <si>
    <t>Categoría</t>
  </si>
  <si>
    <t>Indicador estratégico</t>
  </si>
  <si>
    <t>Insumo de planeación del que se extrajo el producto</t>
  </si>
  <si>
    <t>¿Es producto compartido con otras áreas?</t>
  </si>
  <si>
    <t>Asociación a planes</t>
  </si>
  <si>
    <t>Participación %</t>
  </si>
  <si>
    <t>Objetivos estratégicos</t>
  </si>
  <si>
    <t>Indicadores estratégicos</t>
  </si>
  <si>
    <t xml:space="preserve">La SIC ha definido 6 indicadores dentro de su marco estratégico </t>
  </si>
  <si>
    <t>Dimensión</t>
  </si>
  <si>
    <t xml:space="preserve">Política de Gestión Estratégica del Talento Humano </t>
  </si>
  <si>
    <t>DIMENSIÓN Talento humano</t>
  </si>
  <si>
    <t xml:space="preserve">Política Control Interno </t>
  </si>
  <si>
    <t>DIMENSIÓN Control Interno</t>
  </si>
  <si>
    <t xml:space="preserve">Política Gobierno Digital </t>
  </si>
  <si>
    <t>DIMENSIÓN Gestión con Valores para Resultados</t>
  </si>
  <si>
    <t xml:space="preserve">Política Seguridad Digital </t>
  </si>
  <si>
    <t xml:space="preserve">Política Fortalecimiento Organizacional y Simplificación de Procesos </t>
  </si>
  <si>
    <t xml:space="preserve">Política Transparencia, acceso a la información pública y lucha contra la corrupción </t>
  </si>
  <si>
    <t>Política Servicio al Ciudadano</t>
  </si>
  <si>
    <t xml:space="preserve">Política Defensa Jurídica </t>
  </si>
  <si>
    <t xml:space="preserve">Política Compras y contratación pública </t>
  </si>
  <si>
    <t>DIMENSIÓN Direccionamiento Estratégico y Planeación</t>
  </si>
  <si>
    <t xml:space="preserve">Política Participación Ciudadana en la Gestión Pública </t>
  </si>
  <si>
    <t xml:space="preserve">Política Gestión del Conocimiento y la Innovación </t>
  </si>
  <si>
    <t>DIMENSIÓN Gestión del conocimiento y la innovación</t>
  </si>
  <si>
    <t xml:space="preserve">Política Mejora Normativa </t>
  </si>
  <si>
    <t xml:space="preserve">Política Gestión Documental </t>
  </si>
  <si>
    <t>DIMENSIÓN Información y Comunicación</t>
  </si>
  <si>
    <t xml:space="preserve">Política Seguimiento y evaluación de la gestión institucional </t>
  </si>
  <si>
    <t>DIMENSIÓN Evaluación de Resultados</t>
  </si>
  <si>
    <t xml:space="preserve">Política Gestión Presupuestal y Eficiencia del Gasto Público </t>
  </si>
  <si>
    <t xml:space="preserve">Política Simplificación, Racionalización y Estandarización de trámites </t>
  </si>
  <si>
    <t xml:space="preserve">Política Planeación Institucional </t>
  </si>
  <si>
    <t>DECRETO 612</t>
  </si>
  <si>
    <t>PES_20230246 / PEI_13</t>
  </si>
  <si>
    <t>PES_20230250 / PES_20230250 / PEI_12 / PEI_11 / DECRETO 612</t>
  </si>
  <si>
    <t>PES_20240073 / DECRETO 612</t>
  </si>
  <si>
    <t>PES_20230249 / PEI_25</t>
  </si>
  <si>
    <t>PND_10_Fortalecer las actividades de inspección, vigilancia y control / PND_13_Analizar y monitorear los mercados digitales</t>
  </si>
  <si>
    <t>PND_8_Fortalecer las capacidades y conocimiento sobre derechos y deberes de las relaciones de consumo /  PND_9_Ampliar los instrumentos de prevención</t>
  </si>
  <si>
    <t>PES_20230253 / PEI_19</t>
  </si>
  <si>
    <t>PES_20230248 / PEI_20</t>
  </si>
  <si>
    <t>PND_2_Fomentar estrategias de sensibilización para el reconocimiento, aprovechamiento y uso responsable de los derechos de PI / PES_20230191 / PEI_14</t>
  </si>
  <si>
    <t>PND_2_Fomentar estrategias de sensibilización para el reconocimiento, aprovechamiento y uso responsable de los derechos de PI  /  PND_4_Reinvertir parte de las tasas recaudadas por propiedad industrial en el funcionamiento y promoción de la innovación / PES_20230194 / PEI_16</t>
  </si>
  <si>
    <t>PND_2_Fomentar estrategias de sensibilización para el reconocimiento, aprovechamiento y uso responsable de los derechos de PI / PES_20230102 / PEI_15</t>
  </si>
  <si>
    <t>PND_3_Brindar acompañamiento a inventores y promover el uso de la información de patentes / PND_4_Reinvertir parte de las tasas recaudadas por propiedad industrial en el funcionamiento y promoción de la innovación / PEI_38 / CONPES 3934 Acción 4.7</t>
  </si>
  <si>
    <t>PND_2_Fomentar estrategias de sensibilización para el reconocimiento, aprovechamiento y uso responsable de los derechos de PI / PEI_31 / CONPES 4062 Acción 4.7</t>
  </si>
  <si>
    <t>PND_3_Brindar acompañamiento a inventores y promover el uso de la información de patentes / PND_4_Reinvertir parte de las tasas recaudadas por propiedad industrial en el funcionamiento y promoción de la innovación</t>
  </si>
  <si>
    <t>PND_ 2_Fomentar estrategias de sensibilización para el reconocimiento, aprovechamiento y uso responsable de los derechos de PI</t>
  </si>
  <si>
    <t>PES_20230193 / PEI_23</t>
  </si>
  <si>
    <t>PES_20230041 / PEI_22</t>
  </si>
  <si>
    <t>PND_1_Fortalecer el empoderamiento de las personas sobre sus datos</t>
  </si>
  <si>
    <t>PES_20230281 / PEI_24</t>
  </si>
  <si>
    <t>PND_8_Fortalecer las capacidades y conocimiento sobre derechos y deberes de las relaciones de consumo / PND_9_Ampliar los instrumentos de prevención</t>
  </si>
  <si>
    <t>PND_7_Fortalecer las capacidades y conocimiento sobre derechos y deberes de las relaciones de consumo (programas de cumplimiento en competencia) / PES_20230190 / PES_20230196 / PES_20230195 / PES_20230200 / PEI_6 / PEI_9 / PEI_8 / PEI_7</t>
  </si>
  <si>
    <t>PND 9_Ampliar los instrumentos de prevención / PND 10_Fortalecer las actividades de inspección, vigilancia y control / PES_20230189 / PES_20230192 / PEI_4 / PEI_5</t>
  </si>
  <si>
    <t>PND 9_Ampliar los instrumentos de prevención / PND 16_Construir mecanismos de autorregulación que fortalezcan la protección de la competencia / PND 17_Sensibilizar en estos aspectos a los empresarios que utilizan plataformas digitales para sus nichos de mercado.</t>
  </si>
  <si>
    <t>PES_20230188 / PEI_21</t>
  </si>
  <si>
    <t>PND_10_Fortalecer las actividades de inspección, vigilancia y control</t>
  </si>
  <si>
    <t xml:space="preserve">PND_9_Ampliar los instrumentos de prevención / PND_18_Fortalecer institucionalmente el Subsistema Nacional de la Calidad </t>
  </si>
  <si>
    <t xml:space="preserve">PND_18_Fortalecer institucionalmente el Subsistema Nacional de la Calidad </t>
  </si>
  <si>
    <t>PND_8_Fortalecer las capacidades y conocimiento sobre derechos y deberes de las relaciones de consumo</t>
  </si>
  <si>
    <t xml:space="preserve">PND_8_Fortalecer las capacidades y conocimiento sobre derechos y deberes de las relaciones de consumo </t>
  </si>
  <si>
    <t>PND_8_Fortalecer las capacidades y conocimiento sobre derechos y deberes de las relaciones de consumo / PES_20230197 / PEI_17</t>
  </si>
  <si>
    <t>PES_20230204 / PEI_26 / DECRETO 612</t>
  </si>
  <si>
    <t>Asocia los productos a los ejes del Plan Nacional de Desarrollo (PND) y el Plan Estratégico Sectorial (PES)</t>
  </si>
  <si>
    <t>Asocia los productos a los planes a los que aporta de manera directa (Menciones directas Plan Nacional de Desarrollo (PND), Plan Estratégico Sectorial (PES); Plan Estratégico Institucional (PEI); Documentos de Política Económica y Social (CONPES); Planes del Decreto 612 de 2018</t>
  </si>
  <si>
    <t>Insumo PAI 2025</t>
  </si>
  <si>
    <t>PLAN NACIONAL DE DESARROLLO (PND)</t>
  </si>
  <si>
    <t>PLAN ESTRATÉGICO SECTORIAL (PES)</t>
  </si>
  <si>
    <t>Transformación</t>
  </si>
  <si>
    <t>Pilar</t>
  </si>
  <si>
    <t>Catalizador</t>
  </si>
  <si>
    <t>Componente</t>
  </si>
  <si>
    <t>Ejes o Estrategias</t>
  </si>
  <si>
    <t>Cod Ind PND</t>
  </si>
  <si>
    <t xml:space="preserve">Mención PND con meta 2025 </t>
  </si>
  <si>
    <t>2. Seguridad humana y justicia social</t>
  </si>
  <si>
    <t xml:space="preserve">01. Habilitadores que potencian la seguridad humana y las oportunidades de bienestar
</t>
  </si>
  <si>
    <t xml:space="preserve">4. Acceso, uso y aprovechamiento de datos para impulsar la transformación social
</t>
  </si>
  <si>
    <t xml:space="preserve">c. Portabilidad de datos para el empoderamiento ciudadano
</t>
  </si>
  <si>
    <t>Reindustrialización</t>
  </si>
  <si>
    <t>PND_1</t>
  </si>
  <si>
    <t>Fortalecer el empoderamiento de las personas sobre sus datos</t>
  </si>
  <si>
    <t>PND - 2-03-9-b- Seguridad humana y justicia social - Aprovechamiento de la propiedad intelectual (PI) / PES - Reindustrialización</t>
  </si>
  <si>
    <t>03. Expansión de capacidades: más y mejores oportunidades de la población para lograr sus proyectos de vida</t>
  </si>
  <si>
    <t>9. Democratización del conocimiento: aprovechamiento de la propiedad intelectual y reconocimiento de los saberes tradicionales</t>
  </si>
  <si>
    <t>b. Aprovechamiento de la propiedad intelectual (PI)</t>
  </si>
  <si>
    <t>PND_2</t>
  </si>
  <si>
    <t>Fomentar estrategias de sensibilización para el reconocimiento, aprovechamiento y uso responsable de los derechos de PI</t>
  </si>
  <si>
    <t xml:space="preserve">PND - 4-04-1-a- Transformación productiva, internacionalización y acción clímatica - Reindustrialización para la sostenibilidad, el desarrollo económico y social / PES - Reindustrialización
</t>
  </si>
  <si>
    <t>4. Transformación productiva, internacionalización y acción clímatica</t>
  </si>
  <si>
    <t>04. Economía productiva a través de la reindustrialización y la bioeconomía</t>
  </si>
  <si>
    <t>1. De una economía extractivista a una sostenible y productiva: Política de Reindustrialización, hacia una economía del conocimiento, incluyente y sostenible</t>
  </si>
  <si>
    <t>a. Reindustrialización para la sostenibilidad, el desarrollo económico y social</t>
  </si>
  <si>
    <t>PND_3</t>
  </si>
  <si>
    <t>Brindar acompañamiento a inventores y promover el uso de la información de patentes.</t>
  </si>
  <si>
    <t>PND - 4-04-1-c- Transformación productiva, internacionalización y acción clímatica - Políticas de competencia, consumidor e infraestructura de la calidad modernas / PES - Internacionalización</t>
  </si>
  <si>
    <t>c. Políticas de competencia, consumidor e infraestructura de la calidad modernas</t>
  </si>
  <si>
    <t>Internacionalización</t>
  </si>
  <si>
    <t>PND_4</t>
  </si>
  <si>
    <t xml:space="preserve">Reinvertir parte de las tasas recaudadas por propiedad industrial en el funcionamiento y promoción de la innovación. </t>
  </si>
  <si>
    <t xml:space="preserve">
PND - 4-04-1-c- Transformación productiva, internacionalización y acción clímatica - Políticas de competencia, consumidor e infraestructura de la calidad modernas / PES - Reindustrialización</t>
  </si>
  <si>
    <t xml:space="preserve">
c. Políticas de competencia, consumidor e infraestructura de la calidad modernas</t>
  </si>
  <si>
    <t>PND_6</t>
  </si>
  <si>
    <t>Fortalecer institucionalmente la autoridad de competencia</t>
  </si>
  <si>
    <t xml:space="preserve">
PND - 4-04-1-c- Transformación productiva, internacionalización y acción clímatica - Políticas de competencia, consumidor e infraestructura de la calidad modernas / PES - Transformación Institucional</t>
  </si>
  <si>
    <t>Transformación institucional</t>
  </si>
  <si>
    <t>PND_7</t>
  </si>
  <si>
    <t>Fortalecer las capacidades y conocimiento sobre derechos y deberes de las relaciones de consumo (programas de cumplimiento en competencia).</t>
  </si>
  <si>
    <t>PND - 5-31-5-b- Convergencia regional -  Entidades públicas territoriales y nacionales fortalecidas / PES - Cierre de brechas territoriales</t>
  </si>
  <si>
    <t>5. Convergencia regional</t>
  </si>
  <si>
    <t>31.  Bloque estratégico III  3. Bloque habilitador de la convergencia regional</t>
  </si>
  <si>
    <t>5. Fortalecimiento institucional como motor de cambio para recuperar la confianza de la ciudadanía y para el fortalecimiento del vínculo Estado-Ciudadanía</t>
  </si>
  <si>
    <t>b. Entidades públicas territoriales y nacionales fortalecidas</t>
  </si>
  <si>
    <t>Cierre de brechas territoriales</t>
  </si>
  <si>
    <t>PND_8</t>
  </si>
  <si>
    <t xml:space="preserve">Fortalecer las capacidades y conocimiento sobre derechos y deberes de las relaciones de consumo </t>
  </si>
  <si>
    <t>PND - 5-31-5-b- Convergencia regional -  Entidades públicas territoriales y nacionales fortalecidas / PES - Transformación institucional</t>
  </si>
  <si>
    <t>PND_9</t>
  </si>
  <si>
    <t>Ampliar los instrumentos de prevención</t>
  </si>
  <si>
    <t>PND - 5-31-5-d- Convergencia regional -  Gobierno digital para la gente / PES - Transformación institucional</t>
  </si>
  <si>
    <t>d. Gobierno digital para la gente</t>
  </si>
  <si>
    <t>PND_10</t>
  </si>
  <si>
    <t>Fortalecer las actividades de inspección, vigilancia y control</t>
  </si>
  <si>
    <t>PND_13</t>
  </si>
  <si>
    <t xml:space="preserve">Analizar y monitorear los mercados digitales. </t>
  </si>
  <si>
    <t>PND_16</t>
  </si>
  <si>
    <t>Construir mecanismos de autorregulación que fortalezcan la protección de la competencia</t>
  </si>
  <si>
    <t>PND_17</t>
  </si>
  <si>
    <t>Sensibilizar en estos aspectos a los empresarios que utilizan plataformas digitales para sus nichos de mercado.</t>
  </si>
  <si>
    <t>PND_18</t>
  </si>
  <si>
    <t xml:space="preserve">Fortalecer institucionalmente el Subsistema Nacional de la Calidad </t>
  </si>
  <si>
    <t>Cod Ind PES</t>
  </si>
  <si>
    <t xml:space="preserve">Indicadores PES con meta 2025 </t>
  </si>
  <si>
    <t>PES_20230041</t>
  </si>
  <si>
    <t>Actuaciones colaborativas entre las autoridades de protección de datos personales en pro de la aplicación de la ley.</t>
  </si>
  <si>
    <t>PES_20230248</t>
  </si>
  <si>
    <t>Capacidades del equipo jurídico fortalecidas</t>
  </si>
  <si>
    <t>PES_20230188</t>
  </si>
  <si>
    <t>Capacitaciones en metrología Legal y Reglamentos Técnicos brindadas a actores del SICAL identificados.</t>
  </si>
  <si>
    <t>PES_20240073</t>
  </si>
  <si>
    <t xml:space="preserve">Ejecución plan de trabajo estrategia de talento Humano </t>
  </si>
  <si>
    <t>PES_20230249</t>
  </si>
  <si>
    <t>Entidades del Sector alineadas a la directriz de manejo de imagen y plan de medios de la Presidencia de la República.</t>
  </si>
  <si>
    <t>PES_20230281</t>
  </si>
  <si>
    <t>Estrategia de Participación Ciudadana Sectorial implementada</t>
  </si>
  <si>
    <t>PES_20230193</t>
  </si>
  <si>
    <t>Estrategias formuladas e implementadas que faciliten la interoperabilidad y portabilidad de los datos personales en los procesos de transferencia de tecnología.</t>
  </si>
  <si>
    <t>PES_20230189</t>
  </si>
  <si>
    <t>Estudio de identificación de factores que generen distorsiones en las dinámicas de competencia de los mercados</t>
  </si>
  <si>
    <t>PES_20230192</t>
  </si>
  <si>
    <t>Estudios de mercado en cadenas de valor de los sectores primario y secundario de la economía</t>
  </si>
  <si>
    <t>PES_20230197</t>
  </si>
  <si>
    <t>Guías de Aprendizaje en Derecho de Consumo adaptadas a 3 diferentes grupos vulnerables, minorías étnicas y en condición de discapacidad</t>
  </si>
  <si>
    <t>PES_20230194</t>
  </si>
  <si>
    <t>Mesas de integración para la conexión de actores del ecosistema de innovación involucrados en temas de Propiedad Industrial y transferencia tecnológica</t>
  </si>
  <si>
    <t>PES_20230246</t>
  </si>
  <si>
    <t>Plan de acción implementado para el intercambio de información</t>
  </si>
  <si>
    <t>PES_20230204</t>
  </si>
  <si>
    <t>Plan de conservación, preservación y difusión del patrimonio documental del Sector realizado</t>
  </si>
  <si>
    <t>PES_20230250</t>
  </si>
  <si>
    <t>Plan de recuperación ante Desastres (DRP) Implementado en los servicios de TI críticos</t>
  </si>
  <si>
    <t>PES_20230253</t>
  </si>
  <si>
    <t>Políticas de Prevención del Daño Antijurídico formuladas</t>
  </si>
  <si>
    <t>PES_20230190</t>
  </si>
  <si>
    <t>Programa de capacitación en libre competencia económica y cumplimiento para el desarrollo empresarial territorial</t>
  </si>
  <si>
    <t>PES_20230196</t>
  </si>
  <si>
    <t>Programa de capacitación en procesos de contratación pública para el fomento de la competencia y la inclusión de los agentes de la economía popular.</t>
  </si>
  <si>
    <t>PES_20230195</t>
  </si>
  <si>
    <t>Programa de transferencia de conocimientos en generación de valor, control de integraciones empresariales y construcción de clustering.</t>
  </si>
  <si>
    <t>PES_20230191</t>
  </si>
  <si>
    <t>Programas de fomento al uso estratégico de la propiedad industrial como herramienta de competitividad para empresarios</t>
  </si>
  <si>
    <t>PES_20230102</t>
  </si>
  <si>
    <t>Programas de fomento para el uso estratégico de la propiedad industrial en la Economía Popular</t>
  </si>
  <si>
    <t>PES_20230200</t>
  </si>
  <si>
    <t>Programas de transferencia de conocimientos orientada a la economía popular.</t>
  </si>
  <si>
    <t>Vulnerabilidades críticas remediadas o solucionadas</t>
  </si>
  <si>
    <t>Cod Ind PEI</t>
  </si>
  <si>
    <t xml:space="preserve">Indicadores PEI con meta 2025 </t>
  </si>
  <si>
    <t>PEI_4</t>
  </si>
  <si>
    <t>PEI_5</t>
  </si>
  <si>
    <t>PEI_6</t>
  </si>
  <si>
    <t>PEI_7</t>
  </si>
  <si>
    <t>PEI_8</t>
  </si>
  <si>
    <t>PEI_9</t>
  </si>
  <si>
    <t>PEI_11</t>
  </si>
  <si>
    <t xml:space="preserve">Vulnerabilidades críticas remediadas o solucionadas  </t>
  </si>
  <si>
    <t>PEI_12</t>
  </si>
  <si>
    <t xml:space="preserve">Plan de recuperación ante Desastres  (DRP)  Implementado en los servicios de TI críticos </t>
  </si>
  <si>
    <t>PEI_13</t>
  </si>
  <si>
    <t>PEI_14</t>
  </si>
  <si>
    <t>PEI_15</t>
  </si>
  <si>
    <t>PEI_16</t>
  </si>
  <si>
    <t>PEI_17</t>
  </si>
  <si>
    <t>PEI_19</t>
  </si>
  <si>
    <t>PEI_20</t>
  </si>
  <si>
    <t xml:space="preserve">Capacidades del equipo jurídico fortalecidas </t>
  </si>
  <si>
    <t>PEI_21</t>
  </si>
  <si>
    <t>PEI_22</t>
  </si>
  <si>
    <t xml:space="preserve">Actuaciones colaborativas entre las autoridades de protección de datos personales en pro de la aplicación de la ley. </t>
  </si>
  <si>
    <t>PEI_23</t>
  </si>
  <si>
    <t xml:space="preserve">Estrategias formuladas e implementadas que faciliten la interoperabilidad y portabilidad de los datos personales en los procesos de transferencia de tecnología. </t>
  </si>
  <si>
    <t>PEI_24</t>
  </si>
  <si>
    <t>PEI_25</t>
  </si>
  <si>
    <t>PEI_26</t>
  </si>
  <si>
    <t>PEI_31</t>
  </si>
  <si>
    <t>Porcentaje de avance en el diseño e implementación de una estrategia para fomentar el uso de instrumentos de protección asociados a la Propiedad Intelectual ya existentes como mecanismos de protección dirigidos a productos agrícolas, productos alimenticios, y preparaciones, cuya elaboración se realizó por medio de un método tradicional que poseen características específicas y distintivas de otros productos y preparaciones de similar categoría.</t>
  </si>
  <si>
    <t>PEI_38</t>
  </si>
  <si>
    <t>Número de actividades de promoción y difusión del sistema de propiedad industrial realizadas</t>
  </si>
  <si>
    <t>Cod Ind CONPES</t>
  </si>
  <si>
    <t xml:space="preserve">Acción Conpes con meta 2025 </t>
  </si>
  <si>
    <t>CONPES 3934 Acción 4.7</t>
  </si>
  <si>
    <t>4.7 Adelantar actividades de promoción y difusión del sistema de propiedad industrial para empresas, centros de investigación y en general aquellas entidades que desarrollen tecnologías verdes.</t>
  </si>
  <si>
    <t>CONPES 4062 Acción 4.7</t>
  </si>
  <si>
    <t>4.7 Diseñar e implementar una estrategia para fomentar el uso, difusión y sensibilización de instrumentos de protección asociados a la Propiedad Industrial ya existentes como mecanismos de protección dirigidos a productos agrícolas, productos alimenticios, y preparaciones, cuya elaboración se realizó por medio de un método tradicional.</t>
  </si>
  <si>
    <t>FORTALECIMIENTO DEL SISTEMA DE ATENCIÓN AL CIUDADANO DE LA SUPERINTENDENCIA DE INDUSTRIA Y COMERCIO A NIVEL  NACIONAL</t>
  </si>
  <si>
    <t>MEJORAMIENTO DE LOS SISTEMAS DE INFORMACIÓN Y SERVICIOS TECNOLÓGICOS DE LA SUPERINTENDENCIA DE INDUSTRIA Y COMERCIO EN EL TERRITORIO  NACIONAL</t>
  </si>
  <si>
    <t>INCREMENTO DE LA COBERTURA DE LOS SERVICIOS DE LA RED NACIONAL DE PROTECCIÓN AL CONSUMIDOR EN EL TERRITORIO  NACIONAL</t>
  </si>
  <si>
    <t>FORTALECIMIENTO DE LA FUNCIÓN JURISDICCIONAL DE LA SUPERINTENDENCIA DE INDUSTRIA Y COMERCIO A NIVEL  NACIONAL</t>
  </si>
  <si>
    <t>FORTALECIMIENTO DE LA PROTECCIÓN DE DATOS PERSONALES A NIVEL  NACIONAL</t>
  </si>
  <si>
    <t xml:space="preserve"> FORTALECIMIENTO DE LA ATENCIÓN Y PROMOCIÓN DE TRÁMITES Y SERVICIOS EN EL MARCO DEL SISTEMA DE PROPIEDAD INDUSTRIAL A NIVEL  NACIONAL</t>
  </si>
  <si>
    <t>FORTALECIMIENTO DE LA FUNCIÓN DE INSPECCIÓN, CONTROL Y VIGILANCIA DE LA SUPERINTENDENCIA DE INDUSTRIA Y COMERCIO EN EL MARCO DEL SUBSISTEMA NACIONAL DE CALIDAD, EL RÉGIMEN DE CONTROL DE PRECIOS Y EL SECTOR VALUATORIO A NIVEL  NACIONAL</t>
  </si>
  <si>
    <t>MEJORAMIENTO EN LA CALIDAD DE LA GESTIÓN ESTRATÉGICA DE LA SUPERINTENDENCIA DE INDUSTRIA Y COMERCIO A NIVEL  NACIONAL</t>
  </si>
  <si>
    <t xml:space="preserve">Codigo Fuente de financiación </t>
  </si>
  <si>
    <t>Proyecto de inversión</t>
  </si>
  <si>
    <t xml:space="preserve">Políticas </t>
  </si>
  <si>
    <t xml:space="preserve">Dimensión Políticas </t>
  </si>
  <si>
    <t>106-Cumplimiento de productos del PAI asociados a Fortalecer el Sistema Integral de Gestión Institucional para mejorar la prestación del servicio.</t>
  </si>
  <si>
    <t>PND - 4-04-1-a- Transformación productiva, internacionalización y acción climática - Reindustrialización para la sostenibilidad, el desarrollo económico y social / PES - Reindustrialización</t>
  </si>
  <si>
    <t>PND - 2-03-9-b- Seguridad humana y justicia social - Aprovechamiento de la propiedad intelectual / PES - Reindustrialización</t>
  </si>
  <si>
    <t>PND - 2-01-4-c- Seguridad humana y justicia social - Portabilidad de datos para el empoderamiento ciudadano / PES - Reindustrialización</t>
  </si>
  <si>
    <t>PND - 4-04-1-c- Transformación productiva, internacionalización y acción climática - Políticas de competencia, consumidor e infraestructura de la calidad modernas / PES - Transformación Institucional</t>
  </si>
  <si>
    <t>PND - 4-04-1-c- Transformación productiva, internacionalización y acción climática - Políticas de competencia, consumidor e infraestructura de la calidad modernas / PES - Reindustrialización</t>
  </si>
  <si>
    <t>PND_8_Fortalecer las capacidades y conocimiento sobre derechos y deberes de las relaciones de consumo / PND_10_Fortalecer las actividades de inspección vigilancia y control</t>
  </si>
  <si>
    <t>PND_7_Fortalecer las capacidades y conocimiento sobre derechos y deberes de las relaciones de consumo (programas de cumplimiento en competencia) / PND 9_Ampliar los instrumentos de prevención</t>
  </si>
  <si>
    <t>PND_6_Fortalecer institucionalmente la autoridad de competencia</t>
  </si>
  <si>
    <t>CONVENCIONES PLAN DE ACCIÓN INSTITUCIONAL 2025</t>
  </si>
  <si>
    <t># de concepto grafico elaborado / 4 concepto grafico a elaborar</t>
  </si>
  <si>
    <t># de propuestas revisadas / 4 propuestas a revisar</t>
  </si>
  <si>
    <t>Jornadas de Formación (Capacitaciones, Sensibilizaciones, Jornada de Información) en Metrología Legal y Reglamentos Técnicos brindados a actores del SICAL identificados.  (Registros de asistencia-capturas de pantalla, fotografías y reporte mensual con los resultados de las Jornadas de Formación (Capacitaciones, Sensibilizaciones, Jornada de Información).</t>
  </si>
  <si>
    <t># de Jornadas de Formación (Capacitaciones, Sensibilizaciones, Jornada de Información) en Metrología Legal y Reglamentos Técnicos realizadas / 290 Jornadas de Formación (Capacitaciones, Sensibilizaciones, Jornada de Información) en Metrología Legal y Reglamentos Técnicos a realizar</t>
  </si>
  <si>
    <t>Elaborar informe final de las Jornadas de Formación (Capacitaciones, Sensibilizaciones, Jornada de Información) en Metrología Legal y Reglamentos Técnicos. (Informe final con resultados de la actividad, elaborado).</t>
  </si>
  <si>
    <t># de Informe de las Jornadas de Formación (Capacitaciones, Sensibilizaciones, Jornada de Información) en Metrología Legal y Reglamentos Técnicos elaborados / 1 Informe de las Jornadas de Formación (Capacitaciones, Sensibilizaciones, Jornada de Información) en Metrología Legal y Reglamentos Técnicos a elaborar</t>
  </si>
  <si>
    <t># de Ligas y asociaciones de consumidores, así como universidades en su condición de Entidades Sin Ánimo de Lucro de Reconocida Idoneidad, fortalecidas. / 10 Ligas y asociaciones de consumidores, así como universidades en su condición de Entidades Sin Ánimo de Lucro de Reconocida Idoneidad programadas.</t>
  </si>
  <si>
    <t>Seleccionar las ligas y asociaciones de consumidores, así como universidades en su condición de Entidades Sin Ánimo de Lucro de Reconocida Idoneidad a beneficiar con el programa Consufondo, a través del desarrollo del proceso contractual (Resolución declaratoria de desierto o contrato suscrito o captura de pantalla del SECOP con la cancelación del proceso/único entregable)</t>
  </si>
  <si>
    <t>Fomentar la apropiación de la herramienta a través de un recurso pedagógico y la encuesta de satisfacción   (Video didáctico para el diligenciamiento de la herramienta y resultados  de la encuesta de satisfacción)</t>
  </si>
  <si>
    <t xml:space="preserve">Ponderador </t>
  </si>
  <si>
    <t xml:space="preserve">Reponderador </t>
  </si>
  <si>
    <t xml:space="preserve">Logro </t>
  </si>
  <si>
    <t>Avance ponderado</t>
  </si>
  <si>
    <t>Demandas de protección al consumidor, en fase de calificación, gestionadas. (Informe consolidado/ único entregable)..</t>
  </si>
  <si>
    <t>Gestionar las demandas de protección al consumidor (Informe mensual consolidado/ único entregable)</t>
  </si>
  <si>
    <t>4000.4.2</t>
  </si>
  <si>
    <t>% de procesos en verificación del cumplimiento finalizados con archivo / 100% de Procesos en verificación del cumplimiento a finalizar con archivo</t>
  </si>
  <si>
    <t>II Congreso de autoridades administrativas investidas con funciones jurisdiccionales en materia de competencia desleal, propiedad industrial y derecho de consumo, realizado. (fotografías del evento realizado /único entregable)</t>
  </si>
  <si>
    <t>% de plan de trabajo del programa de enfoque diferencial ejecutado  / 100% de plan de trabajo del programa de enfoque diferencial a ejecutar</t>
  </si>
  <si>
    <t>Publicar el documento final en la pagina web de la entidad (Captura de pantalla con la publicación del documento).</t>
  </si>
  <si>
    <t>Realizar la difusión del ABC de atención a los usuarios SIC / Super Solidaria. - Imágenes (fotografía o captura de pantalla) de la difusión realizada</t>
  </si>
  <si>
    <t>Cursos virtuales en materia de protección al consumidor dirigidos a la ciudadanía interesada, publicados en campus virtual y difundidos (Capturas de pantalla de los cursos en el campus virtual y capturas de pantalla de la difusión).</t>
  </si>
  <si>
    <t>Revisar y aprobar los contenidos propuestos por el equipo pedagógico de OSCAE (Responsable Delegatura) (Correo de aprobación de los contenidos propuestos por OSCAE)</t>
  </si>
  <si>
    <t>Publicar los cursos virtuales en el campus virtual de la SIC y difundirlos (Capturas de pantalla de los cursos en el campus virtual y capturas de pantalla de la difusión).</t>
  </si>
  <si>
    <t>Campañas de difusión a nivel nacional, dirigidas a diversos grupos objetivo como herramienta de fortalecimiento del conocimiento, ejecutadas (Capturas de pantalla de las publicaciones de las campañas).</t>
  </si>
  <si>
    <t>Ejecutar las campañas (Captura de pantalla de publicación de las campañas)</t>
  </si>
  <si>
    <t>Monitorear el comportamiento del recaudo por Delegatura y presentar reportes periódicos a los Delegados y al Secretario General (Tablero de control con el seguimiento del recaudo por delegatura  y Correos electrónicos)</t>
  </si>
  <si>
    <t># de Monitoreos Efectuados / 6 Monitoreos programados</t>
  </si>
  <si>
    <t>Ejecutar el plan de trabajo de la Política de Equidad de Género y Diversidad, formulado en la vigencia 2024 (Plan de trabajo con seguimiento y sus respectivas evidencias)</t>
  </si>
  <si>
    <t>Elaborar un plan de trabajo con las actividades propuestas dentro de la estrategia para fortalecer la cultura de sostenibilidad de la Entidad (Plan de Trabajo con las actividades de la Estrategia)</t>
  </si>
  <si>
    <t># de Plan de trabajo elaborado / 1 plan de trabajo programado</t>
  </si>
  <si>
    <t>Ejecutar el plan de trabajo de la estrategia para fortalecer la cultura de sostenibilidad de la Entidad a través de la ejecución de acciones que impacten el equilibrio entre el desempeño económico, el cuidado del medio ambiente y el bienestar social (Estrategia formulada con seguimiento y sus respectivas evidencias)</t>
  </si>
  <si>
    <t>Actividad propia Eliminada</t>
  </si>
  <si>
    <t>Actividad sin participaci�n Eliminada</t>
  </si>
  <si>
    <t>Propuestas de modificación y actualización del Título X de la Circular Única de la Superintendencia de Industria y Comercio en materia de Propiedad Industrial, remitida al grupo de regulación (Propuestas de modificación enviadas por memorando)</t>
  </si>
  <si>
    <t># de Propuestas enviadas / 2 Propuesta por enviar</t>
  </si>
  <si>
    <t>Remitir las propuestas de modificación y actualización del Título X de la Circular Única de la Superintendencia de Industria y Comercio en materia de propiedad industrial al Grupo de Regulación de la Oficina Asesora Jurídica a efectos de que realicen las observaciones y sugerencias pertinentes (Propuestas de modificación enviadas por memorando)</t>
  </si>
  <si>
    <t># de Propuestas enviadas / 2 Propuestas por enviar</t>
  </si>
  <si>
    <t>Remitir el documento final de las propuestas de modificación y actualización del Título X de la Circular Única de la Superintendencia de Industria y Comercio en materia de Propiedad Industrial, al Grupo de Regulación de la Oficina Asesora Jurídica. (Propuestas de modificación enviadas por memorando)</t>
  </si>
  <si>
    <t>Plataforma del Campus virtual accesible conforme a los estándares WCAG 2.1 nivel AA implementada (Informe consolidado de la implementación)</t>
  </si>
  <si>
    <t>% de plataforma campus virtual accesible implementada / 100% de plataforma campus virtual accesible a implementar</t>
  </si>
  <si>
    <t>Elaborar un diagnóstico de los aspectos que requieren ser implementados en accesibilidad de la plataforma del campus virtual. (Informe de diagnóstico).</t>
  </si>
  <si>
    <t xml:space="preserve"># de diagnóstico de los aspectos a implementar en accesibilidad de la plataforma del campus virtual elaborado / 1 diagnóstico de los aspectos a implementar en accesibilidad de la plataforma del campus virtual a elaborar. </t>
  </si>
  <si>
    <t>Elaborar un plan de trabajo para la implementación de accesibilidad del campus virtual. (Plan de trabajo).</t>
  </si>
  <si>
    <t xml:space="preserve"># de plan de trabajo para la implementación de accesibilidad de la plataforma del  campus virtual elaborado / 1 plan de trabajo para la implementación de accesibilidad de la plataforma del  campus virtual  a elaborar. </t>
  </si>
  <si>
    <t>Ejecutar el plan de trabajo  para la implementación de accesibilidad de la plataforma del campus virtual. (Reporte de avance de la ejecución del plan de trabajo).</t>
  </si>
  <si>
    <t>% de plan de trabajo para la implementación de accesibilidad de la plataforma del  campus virtual ejecutado  / 100% de  plan de trabajo para la implementación de accesibilidad de la plataforma del  campus virtual a ejecutar</t>
  </si>
  <si>
    <t>Elaborar informe de resultados de la accesibilidad de la plataforma del campus virtual. (Informe consolidado de la  accesibilidad)</t>
  </si>
  <si>
    <t># de informes de resultados de la  caccesibilidad de la plataforma del campus virtual elaborados  / 1  informe de resultados de la accesibilidad de la plataforma del campus virtual a elaborar.</t>
  </si>
  <si>
    <t>Realizar las jornadas de Formación (Capacitaciones, Sensibilizaciones, Jornada de Información) en Metrología Legal y Reglamentos Técnicos. (Registros de asistencia-capturas de pantalla, fotografías y reporte mensual con los resultados de las Jornadas de Formación (Capacitaciones, Sensibilizaciones, Jornada de Información).</t>
  </si>
  <si>
    <t># de Jornadas de Formación (Capacitaciones, Sensibilizaciones, Jornada de Información) en Metrología Legal y Reglamentos Técnicos realizadas / 290  Jornadas de Formación (Capacitaciones, Sensibilizaciones, Jornada de Información) en Metrología Legal y Reglamentos Técnicos a realizar</t>
  </si>
  <si>
    <t>% de avance porcentual de las actividades programadas / 100% de Total porcentaje del plan a ejecutar</t>
  </si>
  <si>
    <t>Realizar encuentros de arreglo directo (Informe arreglos directos realizados)</t>
  </si>
  <si>
    <t># de casas abiertas en departamentos  generando presencia de la Red Nacional de Protección del Consumidor / 5 casas programadas</t>
  </si>
  <si>
    <t># de casas abiertas en departamentos generando presencia de la Red Nacional de Protección del Consumidor / 5 casas programadas</t>
  </si>
  <si>
    <t>Definir la Estrategia de socialización de la Guía de Aprendizaje en Derecho de Consumo (Documento Estrategia de socialización de la Guía de Aprendizaje en Derecho de Consumo)</t>
  </si>
  <si>
    <t>Aplicar la estrategia de socialización definida (Informe de aplicación de la estrategia)</t>
  </si>
  <si>
    <t># de Estrategia de  socializada / 1 Estrategia programada</t>
  </si>
  <si>
    <t>Cartilla Consufondo que permita mejorar el conocimiento e impacto en la protección de los consumidores de bienes y servicios a Ligas y asociaciones de consumidores, así como universidades en su condición de Entidades Sin Ánimo de Lucro de Reconocida Idoneidad. (Cartilla elaborada /correo de aprobación)."</t>
  </si>
  <si>
    <t># de Cartilla elaborada y aprobada. / 1 Cartilla programada</t>
  </si>
  <si>
    <t>Realizar un informe de valoración del Programa consufondo 2025 y recomendaciones para próximas vigencias.(Informe final)</t>
  </si>
  <si>
    <t># de Informe realizado / 1 Informe programado</t>
  </si>
  <si>
    <t>Producto Eliminado</t>
  </si>
  <si>
    <t>Dando cumplimiento a lo dispuesto en la Ley 152 de 1994, Ley 1474 de 2011, Decreto 2482 de2012, Ley 1757 de 2015, Decreto 1499 de 2017, Decreto 612 de 2018 y en particular a lo establecido por la Ley 1474 de 2011, Artículo 74, la Superintendencia de Industria y Comercio formuló y público el día 31 de enero del 2025 en su respectiva página web el Plan de Acción para el año 2025 donde podrá consultar:</t>
  </si>
  <si>
    <t>Recopilar la información necesaria para realizar el estudio de costeo de uno de los trámites priorizados  (Documento que relacione la documentación recopilada)</t>
  </si>
  <si>
    <t>Recopilar la información necesaria para realizar el estudio de costeo de los demás trámites priorizados (Documento que relacione la documentación recopilada)</t>
  </si>
  <si>
    <t>30.4.5</t>
  </si>
  <si>
    <t>Eliminadas</t>
  </si>
  <si>
    <t>A versión 16</t>
  </si>
  <si>
    <t>NA Elimiandas</t>
  </si>
  <si>
    <t>Seguimiento Planes de trabajo MIPG en el marco de la Política Control Interno, con seguimiento realizado y radicado ante la OAP  (Informe)Entregable: (Informes de seguimiento  a la implementación y actas del comité)</t>
  </si>
  <si>
    <t># de Informe realizado y presentado / 1 Informe programado</t>
  </si>
  <si>
    <t># de Acta presentada / 1 Acta programada</t>
  </si>
  <si>
    <t xml:space="preserve">PND - 5-31-5-b- Convergencia regional - Entidades públicas territoriales y nacionales fortalecidas </t>
  </si>
  <si>
    <t>DECRETO 612;
PES_20240073</t>
  </si>
  <si>
    <t xml:space="preserve">PND - 2-03-9-b- Seguridad humana y justicia social - Aprovechamiento de la propiedad intelectual </t>
  </si>
  <si>
    <t>PEI_14;
PES_20230191;
PND_ 2_Fomentar estrategiasDe sensibilizaciónPara el reconocimiento, aprovechamiento y uso responsableDe losDerechosDePI</t>
  </si>
  <si>
    <t xml:space="preserve">PND - 4-04-1-c- Transformación productiva, internacionalización y acción climática - Políticas de competencia, consumidor e infraestructura de la calidad modernas </t>
  </si>
  <si>
    <t>PEI_16;
PES_20230194;
PND_ 2_Fomentar estrategiasDe sensibilizaciónPara el reconocimiento, aprovechamiento y uso responsableDe losDerechosDePI;
PND_4_ReinvertirParteDe las tasas recaudadasPorPropiedad industrial en el funcionamiento yPromociónDe la innovación</t>
  </si>
  <si>
    <t>PEI_15;
PES_20230102;
PND_ 2_Fomentar estrategiasDe sensibilizaciónPara el reconocimiento, aprovechamiento y uso responsableDe losDerechosDePI</t>
  </si>
  <si>
    <t>CONPES 3934 Acción 4.7;
PEI_38;
PND_3_Brindar acompañamiento a inventores yPromover el usoDe la informaciónDePatentes ;
PND_4_ReinvertirParteDe las tasas recaudadasPorPropiedad industrial en el funcionamiento yPromociónDe la innovación</t>
  </si>
  <si>
    <t>CONPES 4062 Acción 4.7;
PEI_31;
PND_ 2_Fomentar estrategiasDe sensibilizaciónPara el reconocimiento, aprovechamiento y uso responsableDe losDerechosDePI</t>
  </si>
  <si>
    <t>PND_3_Brindar acompañamiento a inventores yPromover el usoDe la informaciónDePatentes ;
PND_4_ReinvertirParteDe las tasas recaudadasPorPropiedad industrial en el funcionamiento yPromociónDe la innovación</t>
  </si>
  <si>
    <t>PND_ 2_Fomentar estrategiasDe sensibilizaciónPara el reconocimiento, aprovechamiento y uso responsableDe losDerechosDePI</t>
  </si>
  <si>
    <t xml:space="preserve">PND - 5-31-5-d- Convergencia regional - Gobierno digital para la gente </t>
  </si>
  <si>
    <t>PEI_11;
PEI_12;
PEI_13;
PES_20230246;
PES_20230250</t>
  </si>
  <si>
    <t>PEI_25;
PES_20230249</t>
  </si>
  <si>
    <t xml:space="preserve">PND - 4-04-1-a- Transformación productiva, internacionalización y acción climática - Reindustrialización para la sostenibilidad, el desarrollo económico y social </t>
  </si>
  <si>
    <t>PND 10_Fortalecer las actividades de inspección, vigilancia y Control ;
PND_13_Analizar y monitorear los mercadosDigitales</t>
  </si>
  <si>
    <t>PND_8_Fortalecer lasCapacidades yConocimiento sobreDerechos yDeberesDe las relacionesDeConsumo;
PND_9_Ampliar los instrumentosDePrevención</t>
  </si>
  <si>
    <t>PEI_19;
PES_20230253</t>
  </si>
  <si>
    <t>PEI_20;
PES_20230248</t>
  </si>
  <si>
    <t>DECRETO 612;
PEI_26;
PES_20230204</t>
  </si>
  <si>
    <t>PEI_24;
PES_20230281</t>
  </si>
  <si>
    <t>PEI_21;
PES_20230188</t>
  </si>
  <si>
    <t>PND_8_Fortalecer lasCapacidades yConocimiento sobreDerechos yDeberesDe las relacionesDeConsumo</t>
  </si>
  <si>
    <t xml:space="preserve">PND_8_Fortalecer lasCapacidades yConocimiento sobreDerechos yDeberesDe las relacionesDeConsumo;
PND 10_Fortalecer las actividades de inspección, vigilancia y Control </t>
  </si>
  <si>
    <t>PEI_17;
PES_20230197;
PND_8_Fortalecer lasCapacidades yConocimiento sobreDerechos yDeberesDe las relacionesDeConsumo</t>
  </si>
  <si>
    <t>PEI_6;
PEI_7;
PEI_8;
PEI_9;
PES_20230190;
PES_20230195;
PES_20230196;
PES_20230200;
PND_7_Fortalecer lasCapacidades yConocimiento sobreDerechos yDeberesDe las relacionesDeConsumo (programasDeCumplimiento enCompetencia)</t>
  </si>
  <si>
    <t>PND_7_Fortalecer lasCapacidades yConocimiento sobreDerechos yDeberesDe las relacionesDeConsumo (programasDeCumplimiento enCompetencia);
PND_9_Ampliar los instrumentosDePrevención</t>
  </si>
  <si>
    <t xml:space="preserve">PEI_4;
PEI_5;
PES_20230189;
PES_20230192;
PND_9_Ampliar los instrumentosDePrevención;
PND 10_Fortalecer las actividades de inspección, vigilancia y Control </t>
  </si>
  <si>
    <t>PND_6_Fortalecer institucionalmente la autoridadDeCompetencia</t>
  </si>
  <si>
    <t>PND_9_Ampliar los instrumentosDePrevención;
PND _16_Construir mecanismosDe autorregulación que fortalezcan la ProtecciónDe laCompetencia;
PND _17_Sensibilizar en estos aspectos a los empresarios que utilizan plataformas Digitales para sus nichos de mercado.</t>
  </si>
  <si>
    <t xml:space="preserve">PND - 2-01-4-c- Seguridad humana y justicia social - Portabilidad de datos para el empoderamiento ciudadano </t>
  </si>
  <si>
    <t>PEI_23;
PES_20230193</t>
  </si>
  <si>
    <t>PEI_22;
PES_20230041</t>
  </si>
  <si>
    <t>PND_1_Fortalecer el empoderamientoDe lasPersonas sobre susDatos</t>
  </si>
  <si>
    <t>Finalizar con archivo el trámite para la verificación del cumplimiento de los expedientes sin noticia de incumplimiento, noticias pretempore, extemporáneas o archivo por ausencia de derecho de postulación y controles de legalidad que deriven en archivo en relación con las sentencias, transacciones y conciliaciones respecto de las sociedades FAST COLOMBIA SAS y ULTRA AIR S.A.S proferidas a 31 de marzo de 2025; estos archivos incluyen todos aquellos proferidos en la vigencia 2025 (Listado en Excel mensual de finalización y el inventario mensual)</t>
  </si>
  <si>
    <t>Actividad sin participación</t>
  </si>
  <si>
    <t>C_COMP 1. Reducir comportamiento rentista de agentes, sujetos de inspección, vigilancia y control por Superin. PND_TRANSF_ Productiva, internacionalización y acción clímatica _ c. políticas de competencia, consumidor e infraestructura de calidad modernas</t>
  </si>
  <si>
    <t>Campañas de control preventivo en los sectores eléctrico, seguridad vial, hogar y construcción e hidrocarburos, realizadas  (Informe con análisis del desarrollo de la campaña)</t>
  </si>
  <si>
    <t># de Informes con análisis del desarrollo de la campaña realizados / 4 Informes con análisis del desarrollo de la campaña a realizar</t>
  </si>
  <si>
    <t>Planificar las campañas: incluye la definición del objetivo, contenido, alcance (regiones, municipios PDET, establecimientos de comercio y fabricantes o importadores que serán abarcados por la campaña), metas  e indicadores de medición. (Documento con la planificación de la campaña)</t>
  </si>
  <si>
    <t># de Campañas planificadas / 4 Campañas programadas</t>
  </si>
  <si>
    <t># de Cronogramas elaborados / 4 Cronogramas programados</t>
  </si>
  <si>
    <t>Ejecutar el cronograma de visitas y requerimientos (Seguimiento al cronograma)</t>
  </si>
  <si>
    <t>Análisis del desarrollo de la campaña (Informe con análisis del desarrollo de la campaña)</t>
  </si>
  <si>
    <t>Campañas de control preventivo en surtidores de combustibles, balanzas, preempacados y alcoholímetros, realizadas (Informe con análisis del desarrollo de la campaña)</t>
  </si>
  <si>
    <t># de Informes con análisis del desarrollo de la campaña realizados / 6 Informes con análisis del desarrollo de la campaña a realizar</t>
  </si>
  <si>
    <t># de Campañas planificadas / 6 Campañas programadas</t>
  </si>
  <si>
    <t># de Cronogramas elaborados / 6 Cronogramas programados</t>
  </si>
  <si>
    <t>Campañas de control preventivo en control de precios en cualquiera de los siguientes temas: combustibles, medicamentos o leche cruda, realizadas. (Informe con análisis del desarrollo de la campaña)</t>
  </si>
  <si>
    <t># de Informes con análisis del desarrollo de la campaña realizados / 2 Informes con análisis del desarrollo de la campaña a realizar</t>
  </si>
  <si>
    <t># de Campañas planificadas / 2 Campañas programadas</t>
  </si>
  <si>
    <t># de Cronogramas elaborados / 2 Cronogramas programados</t>
  </si>
  <si>
    <t>Proyecto de Reglamento Técnico Metrológico de Medidores de Agua de uso residencial, elaborado y enviado (Documento proyecto y correo de envío o memorando)</t>
  </si>
  <si>
    <t>Proyecto de Reglamento Técnico Metrológico de Medidores de Gas de uso residencial elaborado y enviado a la abogacia de la competencia. (Documento proyecto y correo de envío o memorando)</t>
  </si>
  <si>
    <t>Análisis de Impacto Normativo -AIN Ex post del Reglamento Técnico Metrológico aplicable a Preempacados. Etapas 5 a 6, elaborado y enviado al Grupo de Trabajo de Regulación (Documento de Análisis de Impacto Normativo -AIN Ex post del Reglamento Técnico Metrológico aplicable a Preempacados  Etapas 5 a 6 y correo o memorando de envío)</t>
  </si>
  <si>
    <t>Análisis de Impacto Normativo -AIN ex ante de Cinemómetros elaborado y enviado al Grupo de Regulación (Memorando de remisión -correo electrónico de remisión y documento de definición de problema ajustado / Formato Matriz comentarios  Único entregable)</t>
  </si>
  <si>
    <t>Implementar medidas de transición energética que permitan la eficiencia y garanticen la reducción del impacto ambiental (a. transición al papel ecológico; b.Implementación de iluminación LED, c. Sustitución de productos desechables por reutilizables, d. Sustitución a Tóner y tintas ecológicas) articuladas con los resultados de la cuantificación de la emisión de gases efecto invernadero y los resultados de la matriz ambiental (Cronograma e informes de evidencias de acuerdo al cronograma)</t>
  </si>
  <si>
    <t># de actuaciones oficiosas realizadas / 1070 actuaciones oficiosas a realizar</t>
  </si>
  <si>
    <t>Crear y actualizar periódicamente el listado de los recursos de reposición que ingresan a partir del 1° de enero hasta el 30 de septiembre de 2025, incluyendo la información necesaria para verificar su cumplimiento (Listado de recursos interpuestos)</t>
  </si>
  <si>
    <t>Decidir los recursos de reposición interpuestos dentro de los términos definidos. (Relación de los números de radicación de los recursos decididos)</t>
  </si>
  <si>
    <t>% de listado de recursos decididos / 80% de 	listado de recursos a decidir</t>
  </si>
  <si>
    <t>3100.3.3</t>
  </si>
  <si>
    <t xml:space="preserve">% de listado de recursos decididos / 80% de listado de recursos a decidir	</t>
  </si>
  <si>
    <t>100-SECRETARIA GENERAL;
73-GRUPO DE TRABAJO DE COMUNICACION</t>
  </si>
  <si>
    <t>Elaborar y enviar vía correo electrónico a los delegados el estudio de análisis de nuevas fuentes de ingreso (Documento de estudio con identificación de nuevas fuentes de ingresos , y correo electrónico de envío a los Delegados)</t>
  </si>
  <si>
    <t># de Estudio enviado / 1 Estudio programado</t>
  </si>
  <si>
    <t>Realizar mesa de trabajo para presentar el análisis de cartera y recaudo y elaborar de manera conjunta con las delegaturas los lineamientos en pro de un recaudo efectivo(Acta de reunión con lineamientos para un recaudo efectivo)</t>
  </si>
  <si>
    <t># de Mesas de trabajo efectuada / 1 Mesa de trabajo programada</t>
  </si>
  <si>
    <t>Niveles de congestión de los procesos admitidos y pendientes de decisión a 31 de marzo de 2025, en materia de Protección al Consumidor, reducidos. (Informe final que liste los autos o sentencias admitidos, finalizados)</t>
  </si>
  <si>
    <t># de procesos de protección al consumidor finalizados / 22000 Procesos de protección al consumidor a finalizar</t>
  </si>
  <si>
    <t>Finalizar las acciones de protección al consumidor admitidas y pendientes de decisión a 31 de marzo de 2025. (Listado mensual en Excel de autos o sentencias finalizados)</t>
  </si>
  <si>
    <t>Cultura de cumplimiento de sentencias, transacciones y conciliaciones a favor del consumidor, legalmente celebradas, fortalecida a través del trámite de verificación de cumplimiento. (Informe final de finalizados / único entregable)</t>
  </si>
  <si>
    <t># de procesos en verificación del cumplimiento finalizados / 12400 Procesos en verificación del cumplimiento a finalizar</t>
  </si>
  <si>
    <t>Finalizar el trámite para la verificación del cumplimiento de las sentencias, transacciones y conciliaciones a favor del consumidor legalmente celebradas (Listado en Excel mensual de finalización)</t>
  </si>
  <si>
    <t># de documentos aprobados / 2 documentos recibidos</t>
  </si>
  <si>
    <t>PES - Cierre de brechas territoriales</t>
  </si>
  <si>
    <t># de visitas realizadas / 50 visitas a realizar</t>
  </si>
  <si>
    <t>2025-02-03</t>
  </si>
  <si>
    <t>2025-11-28</t>
  </si>
  <si>
    <t>2025-04-01</t>
  </si>
  <si>
    <t>2025-04-30</t>
  </si>
  <si>
    <t>2025-06-03</t>
  </si>
  <si>
    <t>2025-07-01</t>
  </si>
  <si>
    <t>2025-01-20</t>
  </si>
  <si>
    <t>2025-02-28</t>
  </si>
  <si>
    <t>2025-01-31</t>
  </si>
  <si>
    <t>2025-12-22</t>
  </si>
  <si>
    <t>2025-01-13</t>
  </si>
  <si>
    <t>2025-03-03</t>
  </si>
  <si>
    <t>2025-03-31</t>
  </si>
  <si>
    <t>2025-12-12</t>
  </si>
  <si>
    <t>2025-09-30</t>
  </si>
  <si>
    <t>2025-10-01</t>
  </si>
  <si>
    <t>2025-08-29</t>
  </si>
  <si>
    <t>2025-01-02</t>
  </si>
  <si>
    <t>2025-12-31</t>
  </si>
  <si>
    <t>2025-10-30</t>
  </si>
  <si>
    <t>2025-05-02</t>
  </si>
  <si>
    <t>2025-07-31</t>
  </si>
  <si>
    <t>2025-08-01</t>
  </si>
  <si>
    <t>2025-07-04</t>
  </si>
  <si>
    <t>2025-03-04</t>
  </si>
  <si>
    <t>2025-06-27</t>
  </si>
  <si>
    <t>2025-01-27</t>
  </si>
  <si>
    <t>2025-12-10</t>
  </si>
  <si>
    <t>2025-03-29</t>
  </si>
  <si>
    <t>2025-12-19</t>
  </si>
  <si>
    <t>2025-12-01</t>
  </si>
  <si>
    <t>2025-10-31</t>
  </si>
  <si>
    <t>2025-11-04</t>
  </si>
  <si>
    <t>2025-12-15</t>
  </si>
  <si>
    <t>2025-12-16</t>
  </si>
  <si>
    <t>2025-01-15</t>
  </si>
  <si>
    <t>2025-02-14</t>
  </si>
  <si>
    <t>2025-02-17</t>
  </si>
  <si>
    <t>2025-12-30</t>
  </si>
  <si>
    <t>2025-03-14</t>
  </si>
  <si>
    <t>2025-07-15</t>
  </si>
  <si>
    <t>2025-01-30</t>
  </si>
  <si>
    <t>2025-07-11</t>
  </si>
  <si>
    <t>2025-02-25</t>
  </si>
  <si>
    <t>2025-03-25</t>
  </si>
  <si>
    <t>2025-03-26</t>
  </si>
  <si>
    <t>2025-04-25</t>
  </si>
  <si>
    <t>2025-04-28</t>
  </si>
  <si>
    <t>2025-05-30</t>
  </si>
  <si>
    <t>2025-06-20</t>
  </si>
  <si>
    <t>2025-06-24</t>
  </si>
  <si>
    <t>2025-04-15</t>
  </si>
  <si>
    <t>2025-02-01</t>
  </si>
  <si>
    <t>2025-09-15</t>
  </si>
  <si>
    <t>2025-03-01</t>
  </si>
  <si>
    <t>2025-11-15</t>
  </si>
  <si>
    <t>2025-02-24</t>
  </si>
  <si>
    <t>2025-08-18</t>
  </si>
  <si>
    <t>2025-11-14</t>
  </si>
  <si>
    <t>2025-06-15</t>
  </si>
  <si>
    <t>2025-08-15</t>
  </si>
  <si>
    <t>2025-10-15</t>
  </si>
  <si>
    <t>2025-05-01</t>
  </si>
  <si>
    <t>2025-03-15</t>
  </si>
  <si>
    <t>2025-03-17</t>
  </si>
  <si>
    <t>2025-04-05</t>
  </si>
  <si>
    <t>2025-04-07</t>
  </si>
  <si>
    <t>2025-05-16</t>
  </si>
  <si>
    <t>2025-05-19</t>
  </si>
  <si>
    <t>2025-01-14</t>
  </si>
  <si>
    <t>2025-02-21</t>
  </si>
  <si>
    <t>2025-11-03</t>
  </si>
  <si>
    <t>2025-07-28</t>
  </si>
  <si>
    <t>2025-07-25</t>
  </si>
  <si>
    <t>2025-03-20</t>
  </si>
  <si>
    <t>2025-09-01</t>
  </si>
  <si>
    <t>2025-05-05</t>
  </si>
  <si>
    <t>2025-01-07</t>
  </si>
  <si>
    <t>2025-07-18</t>
  </si>
  <si>
    <t>2025-03-28</t>
  </si>
  <si>
    <t>2025-12-05</t>
  </si>
  <si>
    <t>2025-02-04</t>
  </si>
  <si>
    <t>2025-02-07</t>
  </si>
  <si>
    <t>2025-02-11</t>
  </si>
  <si>
    <t>2025-03-18</t>
  </si>
  <si>
    <t>2025-05-29</t>
  </si>
  <si>
    <t>2025-07-14</t>
  </si>
  <si>
    <t>2025-02-19</t>
  </si>
  <si>
    <t>2025-08-04</t>
  </si>
  <si>
    <t>2025-08-28</t>
  </si>
  <si>
    <t>2025-10-17</t>
  </si>
  <si>
    <t>2025-04-04</t>
  </si>
  <si>
    <t>2025-05-23</t>
  </si>
  <si>
    <t>2025-03-05</t>
  </si>
  <si>
    <t>2025-03-06</t>
  </si>
  <si>
    <t>2025-03-21</t>
  </si>
  <si>
    <t>2025-05-26</t>
  </si>
  <si>
    <t>2025-07-21</t>
  </si>
  <si>
    <t>2025-10-03</t>
  </si>
  <si>
    <t>2025-10-06</t>
  </si>
  <si>
    <t>2025-11-21</t>
  </si>
  <si>
    <t>2025-11-24</t>
  </si>
  <si>
    <t>2025-03-10</t>
  </si>
  <si>
    <t>2025-11-07</t>
  </si>
  <si>
    <t>2025-09-12</t>
  </si>
  <si>
    <t>2025-09-26</t>
  </si>
  <si>
    <t>2025-09-29</t>
  </si>
  <si>
    <t>2025-10-20</t>
  </si>
  <si>
    <t>2025-04-18</t>
  </si>
  <si>
    <t>2025-03-07</t>
  </si>
  <si>
    <t>2025-04-14</t>
  </si>
  <si>
    <t>2025-06-02</t>
  </si>
  <si>
    <t>2025-11-20</t>
  </si>
  <si>
    <t>2025-06-06</t>
  </si>
  <si>
    <t>2025-06-09</t>
  </si>
  <si>
    <t>2025-07-16</t>
  </si>
  <si>
    <t>2025-11-19</t>
  </si>
  <si>
    <t>2025-02-15</t>
  </si>
  <si>
    <t>2025-11-17</t>
  </si>
  <si>
    <t>2025-09-05</t>
  </si>
  <si>
    <t>2025-09-08</t>
  </si>
  <si>
    <t>2025-11-10</t>
  </si>
  <si>
    <t>2025-11-18</t>
  </si>
  <si>
    <t>2025-07-02</t>
  </si>
  <si>
    <t>2025-04-21</t>
  </si>
  <si>
    <t>2025-04-22</t>
  </si>
  <si>
    <t>2025-11-26</t>
  </si>
  <si>
    <t>2025-05-12</t>
  </si>
  <si>
    <t>2025-05-13</t>
  </si>
  <si>
    <t>2025-11-22</t>
  </si>
  <si>
    <t>2025-07-30</t>
  </si>
  <si>
    <t>2025-05-06</t>
  </si>
  <si>
    <t>2025-05-08</t>
  </si>
  <si>
    <t>2025-05-09</t>
  </si>
  <si>
    <t>2025-02-18</t>
  </si>
  <si>
    <t>2025-04-08</t>
  </si>
  <si>
    <t>% de  % de plan ejecutado / 100% de % de plan a ejecutar</t>
  </si>
  <si>
    <t>% de % de plan ejecutado  / 100% de % de plan a ejecutar</t>
  </si>
  <si>
    <t>2025-06-04</t>
  </si>
  <si>
    <t>2025-12-02</t>
  </si>
  <si>
    <t>2025-04-11</t>
  </si>
  <si>
    <t>% de (encuentros realizados/invitaciones enviadas) x 100 / 40% de meta propuesta de encuentros a realizar</t>
  </si>
  <si>
    <t># de invitaciones realizadas / 4550 invitaciones programadas</t>
  </si>
  <si>
    <t># de Encuentros de arreglos directos realizados / 1820 Encuentros de arreglos directos programados</t>
  </si>
  <si>
    <t>2025-08-19</t>
  </si>
  <si>
    <t>Emitir concepto de viabilidad técnica con base en las necesidades identificadas (Concepto diagnóstico entregado)</t>
  </si>
  <si>
    <t>Proyectar y enviar para suscripción de la  superintendente de industria y comercio las solicitudes de patente de invención y modelo de utilidad anteriores al año 2023 que ya cuentan con al menos un estudio de fondo, cuyo stock corresponde a 1799 solicitudes.  (Reporte de indicador generado en Tableau o Power BI)</t>
  </si>
  <si>
    <t>Realizar el informe de seguimiento a la implementación de la sistematización de los eventos (Informe de seguimiento elaborado)</t>
  </si>
  <si>
    <t># de informes de seguimiento a la implementación de la sistematización de eventos elaborados / 1 informes de seguimiento a la implementación de la sistematización de eventos a elaborar</t>
  </si>
  <si>
    <t># de Jornadas de Capacitación  bajo la Estrategia Marcas de Paz realizadas / 42 Jornadas de Capacitación  bajo la Estrategia Marcas de Paz a realizar</t>
  </si>
  <si>
    <t># de Acciones de protección al consumidor gestionadas / 45000 Acciones de protección al consumidor por gestionar</t>
  </si>
  <si>
    <t>Actividad sin participación Eliminada</t>
  </si>
  <si>
    <t># de demandas gestionadas / 147 demandas a gestionar</t>
  </si>
  <si>
    <t>PLAN DE ACCION CONSOLIDADO 2025 VERSION 31  2025-12-08 09:00:00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</si>
</sst>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b/>
      <sz val="13"/>
      <color theme="3"/>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sz val="10"/>
      <name val="Calibri"/>
      <family val="2"/>
      <scheme val="minor"/>
    </font>
    <font>
      <sz val="10"/>
      <color indexed="8"/>
      <name val="Calibri"/>
      <family val="2"/>
      <scheme val="minor"/>
    </font>
    <font>
      <b/>
      <sz val="18"/>
      <color rgb="FF962D46"/>
      <name val="Calibri"/>
      <family val="2"/>
      <scheme val="minor"/>
    </font>
    <font>
      <b/>
      <sz val="12"/>
      <color rgb="FF962D46"/>
      <name val="Calibri"/>
      <family val="2"/>
      <scheme val="minor"/>
    </font>
    <font>
      <b/>
      <sz val="24"/>
      <color rgb="FF962D46"/>
      <name val="Calibri"/>
      <family val="2"/>
      <scheme val="minor"/>
    </font>
    <font>
      <b/>
      <sz val="12"/>
      <color theme="9" tint="-0.499984740745262"/>
      <name val="Calibri"/>
      <family val="2"/>
      <scheme val="minor"/>
    </font>
    <font>
      <b/>
      <sz val="11"/>
      <color rgb="FFFFC000"/>
      <name val="Calibri"/>
      <family val="2"/>
      <scheme val="minor"/>
    </font>
    <font>
      <b/>
      <sz val="11"/>
      <color theme="8" tint="-0.499984740745262"/>
      <name val="Calibri"/>
      <family val="2"/>
      <scheme val="minor"/>
    </font>
    <font>
      <b/>
      <sz val="11"/>
      <color rgb="FF275317"/>
      <name val="Calibri"/>
      <family val="2"/>
      <scheme val="minor"/>
    </font>
    <font>
      <b/>
      <sz val="11"/>
      <color theme="3" tint="9.9978637043366805E-2"/>
      <name val="Calibri"/>
      <family val="2"/>
      <scheme val="minor"/>
    </font>
    <font>
      <b/>
      <sz val="11"/>
      <color theme="5" tint="-0.249977111117893"/>
      <name val="Calibri"/>
      <family val="2"/>
      <scheme val="minor"/>
    </font>
    <font>
      <b/>
      <sz val="11"/>
      <color rgb="FFC00000"/>
      <name val="Calibri"/>
      <family val="2"/>
      <scheme val="minor"/>
    </font>
    <font>
      <b/>
      <sz val="11"/>
      <color theme="2" tint="-0.749992370372631"/>
      <name val="Calibri"/>
      <family val="2"/>
      <scheme val="minor"/>
    </font>
    <font>
      <b/>
      <sz val="12"/>
      <color rgb="FFFFC000"/>
      <name val="Calibri"/>
      <family val="2"/>
      <scheme val="minor"/>
    </font>
    <font>
      <sz val="10"/>
      <color theme="1"/>
      <name val="Calibri"/>
      <family val="2"/>
      <scheme val="minor"/>
    </font>
    <font>
      <sz val="11"/>
      <name val="Calibri"/>
      <family val="2"/>
      <scheme val="minor"/>
    </font>
    <font>
      <sz val="11"/>
      <color indexed="8"/>
      <name val="Calibri"/>
      <family val="2"/>
      <scheme val="minor"/>
    </font>
    <font>
      <b/>
      <sz val="11"/>
      <name val="Calibri"/>
      <family val="2"/>
    </font>
    <font>
      <b/>
      <sz val="11"/>
      <color rgb="FF000000"/>
      <name val="Calibri"/>
      <family val="2"/>
    </font>
    <font>
      <sz val="11"/>
      <color rgb="FF000000"/>
      <name val="Calibri"/>
      <family val="2"/>
    </font>
    <font>
      <b/>
      <sz val="12"/>
      <color theme="2" tint="-0.499984740745262"/>
      <name val="Calibri"/>
      <family val="2"/>
      <scheme val="minor"/>
    </font>
    <font>
      <sz val="11"/>
      <color rgb="FF3B3838"/>
      <name val="Calibri"/>
      <family val="2"/>
      <scheme val="minor"/>
    </font>
    <font>
      <sz val="9"/>
      <color theme="1"/>
      <name val="Calibri"/>
      <family val="2"/>
      <scheme val="minor"/>
    </font>
    <font>
      <sz val="11"/>
      <color rgb="FFC00000"/>
      <name val="Calibri"/>
      <family val="2"/>
      <scheme val="minor"/>
    </font>
    <font>
      <b/>
      <sz val="18"/>
      <color rgb="FFA40000"/>
      <name val="Calibri"/>
      <family val="2"/>
      <scheme val="minor"/>
    </font>
    <font>
      <b/>
      <sz val="12"/>
      <color theme="0"/>
      <name val="Calibri"/>
      <family val="2"/>
    </font>
    <font>
      <sz val="14"/>
      <color theme="1"/>
      <name val="Calibri"/>
      <family val="2"/>
      <scheme val="minor"/>
    </font>
    <font>
      <b/>
      <sz val="16"/>
      <color theme="1"/>
      <name val="Calibri"/>
      <family val="2"/>
      <scheme val="minor"/>
    </font>
    <font>
      <b/>
      <sz val="11"/>
      <color theme="1"/>
      <name val="Arial"/>
      <family val="2"/>
    </font>
    <font>
      <b/>
      <sz val="11"/>
      <color rgb="FF161616"/>
      <name val="Arial"/>
      <family val="2"/>
    </font>
    <font>
      <sz val="11"/>
      <color theme="1"/>
      <name val="Arial"/>
      <family val="2"/>
    </font>
    <font>
      <sz val="11"/>
      <color rgb="FF000000"/>
      <name val="Arial"/>
      <family val="2"/>
    </font>
    <font>
      <u/>
      <sz val="10"/>
      <name val="Calibri"/>
      <family val="2"/>
      <scheme val="minor"/>
    </font>
    <font>
      <b/>
      <sz val="26"/>
      <color rgb="FFA40000"/>
      <name val="Calibri"/>
      <family val="2"/>
      <scheme val="minor"/>
    </font>
    <font>
      <b/>
      <sz val="16"/>
      <color indexed="48"/>
      <name val="Calibri"/>
      <family val="2"/>
    </font>
    <font>
      <b/>
      <sz val="11"/>
      <name val="Calibri"/>
      <family val="2"/>
    </font>
  </fonts>
  <fills count="28">
    <fill>
      <patternFill patternType="none"/>
    </fill>
    <fill>
      <patternFill patternType="gray125"/>
    </fill>
    <fill>
      <patternFill patternType="solid">
        <fgColor rgb="FF962D46"/>
        <bgColor indexed="64"/>
      </patternFill>
    </fill>
    <fill>
      <patternFill patternType="solid">
        <fgColor theme="0"/>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theme="8" tint="-0.499984740745262"/>
        <bgColor indexed="64"/>
      </patternFill>
    </fill>
    <fill>
      <patternFill patternType="solid">
        <fgColor theme="3" tint="9.9978637043366805E-2"/>
        <bgColor indexed="64"/>
      </patternFill>
    </fill>
    <fill>
      <patternFill patternType="solid">
        <fgColor theme="5" tint="-0.249977111117893"/>
        <bgColor indexed="64"/>
      </patternFill>
    </fill>
    <fill>
      <patternFill patternType="solid">
        <fgColor rgb="FFA50021"/>
        <bgColor indexed="64"/>
      </patternFill>
    </fill>
    <fill>
      <patternFill patternType="solid">
        <fgColor theme="2" tint="-0.749992370372631"/>
        <bgColor indexed="64"/>
      </patternFill>
    </fill>
    <fill>
      <patternFill patternType="solid">
        <fgColor rgb="FFFFC000"/>
        <bgColor indexed="64"/>
      </patternFill>
    </fill>
    <fill>
      <patternFill patternType="solid">
        <fgColor indexed="22"/>
      </patternFill>
    </fill>
    <fill>
      <patternFill patternType="solid">
        <fgColor theme="5" tint="0.39997558519241921"/>
        <bgColor indexed="64"/>
      </patternFill>
    </fill>
    <fill>
      <patternFill patternType="solid">
        <fgColor rgb="FFD9E1F2"/>
        <bgColor rgb="FFD9E1F2"/>
      </patternFill>
    </fill>
    <fill>
      <patternFill patternType="solid">
        <fgColor rgb="FF92D050"/>
        <bgColor indexed="64"/>
      </patternFill>
    </fill>
    <fill>
      <patternFill patternType="solid">
        <fgColor theme="0" tint="-4.9989318521683403E-2"/>
        <bgColor indexed="64"/>
      </patternFill>
    </fill>
    <fill>
      <patternFill patternType="solid">
        <fgColor rgb="FFA40000"/>
        <bgColor indexed="64"/>
      </patternFill>
    </fill>
    <fill>
      <patternFill patternType="solid">
        <fgColor theme="9" tint="-0.249977111117893"/>
        <bgColor indexed="64"/>
      </patternFill>
    </fill>
    <fill>
      <patternFill patternType="solid">
        <fgColor theme="4"/>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rgb="FFFFC000"/>
        <bgColor rgb="FF000000"/>
      </patternFill>
    </fill>
    <fill>
      <patternFill patternType="solid">
        <fgColor theme="3" tint="0.79998168889431442"/>
        <bgColor indexed="64"/>
      </patternFill>
    </fill>
    <fill>
      <patternFill patternType="solid">
        <fgColor indexed="23"/>
      </patternFill>
    </fill>
    <fill>
      <patternFill patternType="solid">
        <fgColor theme="6" tint="0.39997558519241921"/>
        <bgColor indexed="64"/>
      </patternFill>
    </fill>
  </fills>
  <borders count="115">
    <border>
      <left/>
      <right/>
      <top/>
      <bottom/>
      <diagonal/>
    </border>
    <border>
      <left/>
      <right/>
      <top/>
      <bottom style="thick">
        <color theme="4" tint="0.499984740745262"/>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hair">
        <color indexed="64"/>
      </left>
      <right style="hair">
        <color indexed="64"/>
      </right>
      <top style="hair">
        <color indexed="64"/>
      </top>
      <bottom/>
      <diagonal/>
    </border>
    <border>
      <left style="medium">
        <color rgb="FF0070C0"/>
      </left>
      <right style="hair">
        <color indexed="64"/>
      </right>
      <top style="hair">
        <color indexed="64"/>
      </top>
      <bottom style="hair">
        <color indexed="64"/>
      </bottom>
      <diagonal/>
    </border>
    <border>
      <left style="medium">
        <color rgb="FF0070C0"/>
      </left>
      <right style="hair">
        <color indexed="64"/>
      </right>
      <top/>
      <bottom style="hair">
        <color indexed="64"/>
      </bottom>
      <diagonal/>
    </border>
    <border>
      <left/>
      <right/>
      <top/>
      <bottom style="medium">
        <color theme="9" tint="-0.499984740745262"/>
      </bottom>
      <diagonal/>
    </border>
    <border>
      <left style="hair">
        <color auto="1"/>
      </left>
      <right style="hair">
        <color auto="1"/>
      </right>
      <top/>
      <bottom style="hair">
        <color auto="1"/>
      </bottom>
      <diagonal/>
    </border>
    <border>
      <left style="hair">
        <color indexed="64"/>
      </left>
      <right style="medium">
        <color theme="8" tint="-0.499984740745262"/>
      </right>
      <top style="hair">
        <color indexed="64"/>
      </top>
      <bottom style="hair">
        <color indexed="64"/>
      </bottom>
      <diagonal/>
    </border>
    <border>
      <left style="hair">
        <color indexed="64"/>
      </left>
      <right style="hair">
        <color indexed="64"/>
      </right>
      <top style="hair">
        <color indexed="64"/>
      </top>
      <bottom style="medium">
        <color theme="3" tint="9.9948118533890809E-2"/>
      </bottom>
      <diagonal/>
    </border>
    <border>
      <left style="medium">
        <color theme="5" tint="-0.249977111117893"/>
      </left>
      <right/>
      <top style="thin">
        <color indexed="64"/>
      </top>
      <bottom/>
      <diagonal/>
    </border>
    <border>
      <left style="medium">
        <color theme="5" tint="-0.249977111117893"/>
      </left>
      <right/>
      <top/>
      <bottom/>
      <diagonal/>
    </border>
    <border>
      <left style="medium">
        <color theme="5" tint="-0.249977111117893"/>
      </left>
      <right/>
      <top/>
      <bottom style="thin">
        <color indexed="64"/>
      </bottom>
      <diagonal/>
    </border>
    <border>
      <left style="thin">
        <color indexed="64"/>
      </left>
      <right/>
      <top/>
      <bottom style="medium">
        <color theme="5" tint="-0.249977111117893"/>
      </bottom>
      <diagonal/>
    </border>
    <border>
      <left/>
      <right/>
      <top/>
      <bottom style="medium">
        <color theme="5" tint="-0.249977111117893"/>
      </bottom>
      <diagonal/>
    </border>
    <border>
      <left/>
      <right style="thin">
        <color indexed="64"/>
      </right>
      <top/>
      <bottom style="medium">
        <color theme="5" tint="-0.249977111117893"/>
      </bottom>
      <diagonal/>
    </border>
    <border>
      <left/>
      <right style="medium">
        <color rgb="FFA50021"/>
      </right>
      <top/>
      <bottom/>
      <diagonal/>
    </border>
    <border>
      <left/>
      <right style="medium">
        <color rgb="FFA50021"/>
      </right>
      <top/>
      <bottom style="thin">
        <color indexed="64"/>
      </bottom>
      <diagonal/>
    </border>
    <border>
      <left style="thin">
        <color indexed="64"/>
      </left>
      <right/>
      <top/>
      <bottom style="medium">
        <color rgb="FFA50021"/>
      </bottom>
      <diagonal/>
    </border>
    <border>
      <left/>
      <right/>
      <top/>
      <bottom style="medium">
        <color rgb="FFA50021"/>
      </bottom>
      <diagonal/>
    </border>
    <border>
      <left/>
      <right style="thin">
        <color indexed="64"/>
      </right>
      <top/>
      <bottom style="medium">
        <color rgb="FFA50021"/>
      </bottom>
      <diagonal/>
    </border>
    <border>
      <left style="medium">
        <color theme="2" tint="-0.499984740745262"/>
      </left>
      <right/>
      <top style="thin">
        <color indexed="64"/>
      </top>
      <bottom/>
      <diagonal/>
    </border>
    <border>
      <left style="medium">
        <color theme="2" tint="-0.499984740745262"/>
      </left>
      <right/>
      <top/>
      <bottom/>
      <diagonal/>
    </border>
    <border>
      <left style="medium">
        <color theme="2" tint="-0.499984740745262"/>
      </left>
      <right/>
      <top/>
      <bottom style="thin">
        <color indexed="64"/>
      </bottom>
      <diagonal/>
    </border>
    <border>
      <left style="medium">
        <color rgb="FFFFC000"/>
      </left>
      <right/>
      <top style="thin">
        <color indexed="64"/>
      </top>
      <bottom/>
      <diagonal/>
    </border>
    <border>
      <left style="medium">
        <color rgb="FFFFC000"/>
      </left>
      <right/>
      <top/>
      <bottom/>
      <diagonal/>
    </border>
    <border>
      <left style="medium">
        <color rgb="FFFFC000"/>
      </left>
      <right/>
      <top/>
      <bottom style="thin">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style="medium">
        <color rgb="FFFFC000"/>
      </left>
      <right/>
      <top/>
      <bottom style="medium">
        <color rgb="FFFFC000"/>
      </bottom>
      <diagonal/>
    </border>
    <border>
      <left/>
      <right style="thin">
        <color indexed="64"/>
      </right>
      <top/>
      <bottom style="medium">
        <color rgb="FFFFC000"/>
      </bottom>
      <diagonal/>
    </border>
    <border>
      <left style="thin">
        <color indexed="64"/>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thin">
        <color indexed="64"/>
      </left>
      <right/>
      <top/>
      <bottom style="medium">
        <color theme="9" tint="-0.499984740745262"/>
      </bottom>
      <diagonal/>
    </border>
    <border>
      <left style="medium">
        <color rgb="FF336600"/>
      </left>
      <right style="hair">
        <color indexed="64"/>
      </right>
      <top style="medium">
        <color rgb="FF336600"/>
      </top>
      <bottom style="medium">
        <color theme="9" tint="-0.499984740745262"/>
      </bottom>
      <diagonal/>
    </border>
    <border>
      <left style="hair">
        <color indexed="64"/>
      </left>
      <right style="hair">
        <color indexed="64"/>
      </right>
      <top style="medium">
        <color rgb="FF336600"/>
      </top>
      <bottom style="medium">
        <color theme="9" tint="-0.499984740745262"/>
      </bottom>
      <diagonal/>
    </border>
    <border>
      <left style="hair">
        <color indexed="64"/>
      </left>
      <right style="medium">
        <color rgb="FF336600"/>
      </right>
      <top style="medium">
        <color rgb="FF336600"/>
      </top>
      <bottom style="medium">
        <color theme="9" tint="-0.499984740745262"/>
      </bottom>
      <diagonal/>
    </border>
    <border>
      <left style="thin">
        <color theme="8" tint="-0.499984740745262"/>
      </left>
      <right/>
      <top style="thin">
        <color theme="8" tint="-0.499984740745262"/>
      </top>
      <bottom/>
      <diagonal/>
    </border>
    <border>
      <left/>
      <right/>
      <top style="thin">
        <color theme="8" tint="-0.499984740745262"/>
      </top>
      <bottom/>
      <diagonal/>
    </border>
    <border>
      <left/>
      <right style="thin">
        <color theme="8" tint="-0.499984740745262"/>
      </right>
      <top style="thin">
        <color theme="8" tint="-0.499984740745262"/>
      </top>
      <bottom/>
      <diagonal/>
    </border>
    <border>
      <left style="hair">
        <color indexed="64"/>
      </left>
      <right style="hair">
        <color indexed="64"/>
      </right>
      <top/>
      <bottom/>
      <diagonal/>
    </border>
    <border>
      <left style="hair">
        <color indexed="64"/>
      </left>
      <right/>
      <top style="medium">
        <color theme="8" tint="-0.499984740745262"/>
      </top>
      <bottom style="medium">
        <color theme="8" tint="-0.499984740745262"/>
      </bottom>
      <diagonal/>
    </border>
    <border>
      <left/>
      <right/>
      <top style="medium">
        <color theme="8" tint="-0.499984740745262"/>
      </top>
      <bottom style="medium">
        <color theme="8" tint="-0.499984740745262"/>
      </bottom>
      <diagonal/>
    </border>
    <border>
      <left/>
      <right style="hair">
        <color indexed="64"/>
      </right>
      <top style="medium">
        <color theme="8" tint="-0.499984740745262"/>
      </top>
      <bottom style="medium">
        <color theme="8" tint="-0.499984740745262"/>
      </bottom>
      <diagonal/>
    </border>
    <border>
      <left style="hair">
        <color indexed="64"/>
      </left>
      <right style="hair">
        <color indexed="64"/>
      </right>
      <top style="medium">
        <color theme="3" tint="9.9917600024414813E-2"/>
      </top>
      <bottom style="hair">
        <color indexed="64"/>
      </bottom>
      <diagonal/>
    </border>
    <border>
      <left style="thin">
        <color indexed="64"/>
      </left>
      <right/>
      <top style="thin">
        <color indexed="64"/>
      </top>
      <bottom style="medium">
        <color rgb="FF336600"/>
      </bottom>
      <diagonal/>
    </border>
    <border>
      <left/>
      <right/>
      <top style="thin">
        <color indexed="64"/>
      </top>
      <bottom style="medium">
        <color rgb="FF336600"/>
      </bottom>
      <diagonal/>
    </border>
    <border>
      <left/>
      <right style="thin">
        <color indexed="64"/>
      </right>
      <top style="thin">
        <color indexed="64"/>
      </top>
      <bottom style="medium">
        <color rgb="FF336600"/>
      </bottom>
      <diagonal/>
    </border>
    <border>
      <left/>
      <right/>
      <top/>
      <bottom style="thin">
        <color rgb="FF8EA9DB"/>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medium">
        <color rgb="FF336600"/>
      </top>
      <bottom style="medium">
        <color theme="9"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336600"/>
      </left>
      <right style="hair">
        <color indexed="64"/>
      </right>
      <top style="medium">
        <color rgb="FF336600"/>
      </top>
      <bottom/>
      <diagonal/>
    </border>
    <border>
      <left/>
      <right style="hair">
        <color indexed="64"/>
      </right>
      <top style="medium">
        <color rgb="FF336600"/>
      </top>
      <bottom/>
      <diagonal/>
    </border>
    <border>
      <left style="hair">
        <color indexed="64"/>
      </left>
      <right style="hair">
        <color indexed="64"/>
      </right>
      <top style="medium">
        <color rgb="FF336600"/>
      </top>
      <bottom/>
      <diagonal/>
    </border>
    <border>
      <left style="hair">
        <color indexed="64"/>
      </left>
      <right style="medium">
        <color rgb="FF336600"/>
      </right>
      <top style="medium">
        <color rgb="FF336600"/>
      </top>
      <bottom/>
      <diagonal/>
    </border>
    <border>
      <left style="hair">
        <color indexed="64"/>
      </left>
      <right/>
      <top style="medium">
        <color rgb="FF3366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auto="1"/>
      </left>
      <right style="hair">
        <color indexed="64"/>
      </right>
      <top style="medium">
        <color theme="9" tint="-0.499984740745262"/>
      </top>
      <bottom/>
      <diagonal/>
    </border>
    <border>
      <left style="hair">
        <color auto="1"/>
      </left>
      <right style="hair">
        <color indexed="64"/>
      </right>
      <top/>
      <bottom style="medium">
        <color theme="9" tint="-0.499984740745262"/>
      </bottom>
      <diagonal/>
    </border>
    <border>
      <left style="medium">
        <color indexed="64"/>
      </left>
      <right style="hair">
        <color auto="1"/>
      </right>
      <top style="medium">
        <color indexed="64"/>
      </top>
      <bottom style="hair">
        <color auto="1"/>
      </bottom>
      <diagonal/>
    </border>
    <border>
      <left style="hair">
        <color auto="1"/>
      </left>
      <right style="hair">
        <color indexed="64"/>
      </right>
      <top style="medium">
        <color indexed="64"/>
      </top>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auto="1"/>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style="hair">
        <color indexed="64"/>
      </left>
      <right style="medium">
        <color theme="8" tint="-0.499984740745262"/>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rgb="FF336600"/>
      </left>
      <right style="hair">
        <color indexed="64"/>
      </right>
      <top/>
      <bottom style="medium">
        <color theme="9" tint="-0.499984740745262"/>
      </bottom>
      <diagonal/>
    </border>
    <border>
      <left style="hair">
        <color indexed="64"/>
      </left>
      <right/>
      <top/>
      <bottom style="medium">
        <color theme="9" tint="-0.499984740745262"/>
      </bottom>
      <diagonal/>
    </border>
    <border>
      <left style="hair">
        <color indexed="64"/>
      </left>
      <right style="medium">
        <color rgb="FF336600"/>
      </right>
      <top/>
      <bottom style="medium">
        <color theme="9" tint="-0.499984740745262"/>
      </bottom>
      <diagonal/>
    </border>
    <border>
      <left style="medium">
        <color indexed="64"/>
      </left>
      <right style="hair">
        <color indexed="64"/>
      </right>
      <top style="hair">
        <color indexed="64"/>
      </top>
      <bottom style="medium">
        <color theme="3" tint="9.9948118533890809E-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hair">
        <color indexed="64"/>
      </top>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top style="medium">
        <color indexed="64"/>
      </top>
      <bottom/>
      <diagonal/>
    </border>
    <border>
      <left style="medium">
        <color indexed="64"/>
      </left>
      <right/>
      <top/>
      <bottom/>
      <diagonal/>
    </border>
    <border>
      <left style="hair">
        <color indexed="64"/>
      </left>
      <right style="medium">
        <color indexed="64"/>
      </right>
      <top style="hair">
        <color indexed="64"/>
      </top>
      <bottom/>
      <diagonal/>
    </border>
    <border>
      <left style="hair">
        <color auto="1"/>
      </left>
      <right/>
      <top/>
      <bottom style="hair">
        <color auto="1"/>
      </bottom>
      <diagonal/>
    </border>
    <border>
      <left/>
      <right style="hair">
        <color indexed="64"/>
      </right>
      <top/>
      <bottom/>
      <diagonal/>
    </border>
    <border>
      <left/>
      <right style="hair">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s>
  <cellStyleXfs count="6">
    <xf numFmtId="0" fontId="0" fillId="0" borderId="0"/>
    <xf numFmtId="0" fontId="1" fillId="0" borderId="1" applyNumberFormat="0" applyFill="0" applyAlignment="0" applyProtection="0"/>
    <xf numFmtId="0" fontId="21" fillId="0" borderId="0"/>
    <xf numFmtId="0" fontId="21" fillId="0" borderId="0"/>
    <xf numFmtId="0" fontId="21" fillId="0" borderId="0"/>
    <xf numFmtId="0" fontId="21" fillId="0" borderId="0"/>
  </cellStyleXfs>
  <cellXfs count="317">
    <xf numFmtId="0" fontId="0" fillId="0" borderId="0" xfId="0"/>
    <xf numFmtId="0" fontId="0" fillId="0" borderId="0" xfId="0" applyAlignment="1">
      <alignment horizontal="center" vertical="center" wrapText="1"/>
    </xf>
    <xf numFmtId="0" fontId="2" fillId="0" borderId="0" xfId="0" applyFont="1" applyAlignment="1">
      <alignment horizontal="center" vertical="center"/>
    </xf>
    <xf numFmtId="0" fontId="0" fillId="0" borderId="0" xfId="0" applyAlignment="1">
      <alignment vertical="center" wrapText="1"/>
    </xf>
    <xf numFmtId="14" fontId="0" fillId="0" borderId="0" xfId="0" applyNumberFormat="1" applyAlignment="1">
      <alignment horizontal="center" vertical="center"/>
    </xf>
    <xf numFmtId="0" fontId="0" fillId="0" borderId="0" xfId="0" applyAlignment="1">
      <alignment vertical="center"/>
    </xf>
    <xf numFmtId="0" fontId="5" fillId="3" borderId="5" xfId="0" applyFont="1" applyFill="1" applyBorder="1" applyAlignment="1">
      <alignment horizontal="center" vertical="center" wrapText="1"/>
    </xf>
    <xf numFmtId="14" fontId="5" fillId="3" borderId="5" xfId="0" applyNumberFormat="1" applyFont="1" applyFill="1" applyBorder="1" applyAlignment="1">
      <alignment horizontal="center" vertical="center" wrapText="1"/>
    </xf>
    <xf numFmtId="0" fontId="0" fillId="0" borderId="14" xfId="0" applyBorder="1" applyAlignment="1">
      <alignment horizontal="center" vertical="center"/>
    </xf>
    <xf numFmtId="49" fontId="3" fillId="0" borderId="8" xfId="1" applyNumberFormat="1" applyFont="1" applyFill="1" applyBorder="1" applyAlignment="1" applyProtection="1">
      <alignment horizontal="center" vertical="center" wrapText="1"/>
      <protection locked="0"/>
    </xf>
    <xf numFmtId="49" fontId="3" fillId="0" borderId="7" xfId="1" applyNumberFormat="1" applyFont="1" applyFill="1" applyBorder="1" applyAlignment="1" applyProtection="1">
      <alignment horizontal="center" vertical="center" wrapText="1"/>
      <protection locked="0"/>
    </xf>
    <xf numFmtId="0" fontId="5" fillId="3" borderId="13" xfId="0" applyFont="1" applyFill="1" applyBorder="1" applyAlignment="1">
      <alignment horizontal="center" vertical="center" wrapText="1"/>
    </xf>
    <xf numFmtId="0" fontId="0" fillId="5" borderId="0" xfId="0" applyFill="1" applyAlignment="1">
      <alignment vertical="center"/>
    </xf>
    <xf numFmtId="0" fontId="19" fillId="5" borderId="0" xfId="0" applyFont="1" applyFill="1" applyAlignment="1">
      <alignment vertical="center"/>
    </xf>
    <xf numFmtId="0" fontId="19" fillId="0" borderId="0" xfId="0" applyFont="1" applyAlignment="1">
      <alignment vertical="center"/>
    </xf>
    <xf numFmtId="0" fontId="5" fillId="5" borderId="17"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6" fillId="0" borderId="5" xfId="0" applyFont="1" applyBorder="1" applyAlignment="1">
      <alignment horizontal="center" vertical="center" wrapText="1"/>
    </xf>
    <xf numFmtId="0" fontId="5" fillId="3" borderId="19" xfId="0" applyFont="1" applyFill="1" applyBorder="1" applyAlignment="1">
      <alignment horizontal="center" vertical="center" wrapText="1"/>
    </xf>
    <xf numFmtId="0" fontId="20" fillId="3" borderId="5" xfId="0" applyFont="1" applyFill="1" applyBorder="1" applyAlignment="1">
      <alignment horizontal="center" vertical="center" wrapText="1"/>
    </xf>
    <xf numFmtId="14" fontId="20" fillId="3" borderId="5" xfId="0" applyNumberFormat="1" applyFont="1" applyFill="1" applyBorder="1" applyAlignment="1">
      <alignment horizontal="center" vertical="center" wrapText="1"/>
    </xf>
    <xf numFmtId="49" fontId="8" fillId="3" borderId="46" xfId="1" applyNumberFormat="1" applyFont="1" applyFill="1" applyBorder="1" applyAlignment="1" applyProtection="1">
      <alignment horizontal="center" vertical="center" wrapText="1"/>
      <protection locked="0"/>
    </xf>
    <xf numFmtId="49" fontId="8" fillId="3" borderId="47" xfId="1" applyNumberFormat="1" applyFont="1" applyFill="1" applyBorder="1" applyAlignment="1" applyProtection="1">
      <alignment horizontal="center" vertical="center" wrapText="1"/>
      <protection locked="0"/>
    </xf>
    <xf numFmtId="14" fontId="8" fillId="3" borderId="47" xfId="1" applyNumberFormat="1" applyFont="1" applyFill="1" applyBorder="1" applyAlignment="1" applyProtection="1">
      <alignment horizontal="center" vertical="center" wrapText="1"/>
      <protection locked="0"/>
    </xf>
    <xf numFmtId="49" fontId="8" fillId="3" borderId="48" xfId="1" applyNumberFormat="1" applyFont="1" applyFill="1" applyBorder="1" applyAlignment="1" applyProtection="1">
      <alignment horizontal="center" vertical="center" wrapText="1"/>
      <protection locked="0"/>
    </xf>
    <xf numFmtId="0" fontId="0" fillId="0" borderId="15" xfId="0" applyBorder="1" applyAlignment="1">
      <alignment horizontal="center" vertical="center"/>
    </xf>
    <xf numFmtId="0" fontId="20" fillId="3" borderId="17" xfId="0" applyFont="1" applyFill="1" applyBorder="1" applyAlignment="1">
      <alignment horizontal="center" vertical="center" wrapText="1"/>
    </xf>
    <xf numFmtId="14" fontId="20" fillId="3" borderId="17" xfId="0" applyNumberFormat="1" applyFont="1" applyFill="1" applyBorder="1" applyAlignment="1">
      <alignment horizontal="center" vertical="center" wrapText="1"/>
    </xf>
    <xf numFmtId="0" fontId="6" fillId="0" borderId="52" xfId="0" applyFont="1" applyBorder="1" applyAlignment="1">
      <alignment horizontal="center" vertical="center" wrapText="1"/>
    </xf>
    <xf numFmtId="0" fontId="5" fillId="3" borderId="56" xfId="0" applyFont="1" applyFill="1" applyBorder="1" applyAlignment="1">
      <alignment horizontal="center" vertical="center" wrapText="1"/>
    </xf>
    <xf numFmtId="0" fontId="21" fillId="0" borderId="0" xfId="2"/>
    <xf numFmtId="0" fontId="23" fillId="15" borderId="60" xfId="0" applyFont="1" applyFill="1" applyBorder="1" applyAlignment="1">
      <alignment horizontal="center" vertical="center" wrapText="1"/>
    </xf>
    <xf numFmtId="0" fontId="24" fillId="0" borderId="0" xfId="0" applyFont="1" applyAlignment="1">
      <alignment wrapText="1"/>
    </xf>
    <xf numFmtId="0" fontId="24" fillId="0" borderId="0" xfId="0" applyFont="1"/>
    <xf numFmtId="0" fontId="24" fillId="14" borderId="0" xfId="0" applyFont="1" applyFill="1"/>
    <xf numFmtId="0" fontId="21" fillId="0" borderId="0" xfId="2" applyAlignment="1">
      <alignment vertical="top" wrapText="1"/>
    </xf>
    <xf numFmtId="0" fontId="0" fillId="0" borderId="0" xfId="0" applyAlignment="1">
      <alignment vertical="top"/>
    </xf>
    <xf numFmtId="0" fontId="0" fillId="0" borderId="9" xfId="0" applyBorder="1" applyAlignment="1">
      <alignment vertical="center"/>
    </xf>
    <xf numFmtId="0" fontId="5" fillId="3" borderId="61" xfId="0" applyFont="1" applyFill="1" applyBorder="1" applyAlignment="1">
      <alignment horizontal="center" vertical="center" wrapText="1"/>
    </xf>
    <xf numFmtId="0" fontId="22" fillId="13" borderId="0" xfId="0" applyFont="1" applyFill="1" applyAlignment="1">
      <alignment horizontal="center"/>
    </xf>
    <xf numFmtId="49" fontId="25" fillId="0" borderId="8" xfId="1" applyNumberFormat="1" applyFont="1" applyFill="1" applyBorder="1" applyAlignment="1" applyProtection="1">
      <alignment horizontal="center" vertical="center" wrapText="1"/>
      <protection locked="0"/>
    </xf>
    <xf numFmtId="0" fontId="11" fillId="0" borderId="0" xfId="0" applyFont="1" applyAlignment="1">
      <alignment horizontal="center"/>
    </xf>
    <xf numFmtId="0" fontId="17" fillId="0" borderId="0" xfId="0" applyFont="1" applyAlignment="1">
      <alignment horizontal="center"/>
    </xf>
    <xf numFmtId="0" fontId="16" fillId="0" borderId="0" xfId="0" applyFont="1" applyAlignment="1">
      <alignment horizontal="center"/>
    </xf>
    <xf numFmtId="0" fontId="13" fillId="0" borderId="0" xfId="0" applyFont="1" applyAlignment="1">
      <alignment horizontal="center" vertical="center"/>
    </xf>
    <xf numFmtId="0" fontId="12" fillId="0" borderId="0" xfId="0" applyFont="1" applyAlignment="1">
      <alignment horizontal="center"/>
    </xf>
    <xf numFmtId="0" fontId="14" fillId="0" borderId="0" xfId="0" applyFont="1" applyAlignment="1">
      <alignment horizontal="center"/>
    </xf>
    <xf numFmtId="0" fontId="0" fillId="0" borderId="8" xfId="0" applyBorder="1" applyAlignment="1">
      <alignment horizontal="center" vertical="center"/>
    </xf>
    <xf numFmtId="0" fontId="0" fillId="0" borderId="9" xfId="0" applyBorder="1" applyAlignment="1">
      <alignment horizontal="center" vertical="center"/>
    </xf>
    <xf numFmtId="49" fontId="3" fillId="2" borderId="52" xfId="1" applyNumberFormat="1" applyFont="1" applyFill="1" applyBorder="1" applyAlignment="1" applyProtection="1">
      <alignment horizontal="center" vertical="center" wrapText="1"/>
      <protection locked="0"/>
    </xf>
    <xf numFmtId="0" fontId="26" fillId="0" borderId="8" xfId="0" applyFont="1" applyBorder="1" applyAlignment="1">
      <alignment horizontal="center" vertical="center" wrapText="1"/>
    </xf>
    <xf numFmtId="49" fontId="18" fillId="0" borderId="8" xfId="1" applyNumberFormat="1" applyFont="1" applyFill="1" applyBorder="1" applyAlignment="1" applyProtection="1">
      <alignment horizontal="center" vertical="center" wrapText="1"/>
      <protection locked="0"/>
    </xf>
    <xf numFmtId="49" fontId="3" fillId="2" borderId="0" xfId="1" applyNumberFormat="1" applyFont="1" applyFill="1" applyBorder="1" applyAlignment="1" applyProtection="1">
      <alignment horizontal="center" vertical="center" wrapText="1"/>
      <protection locked="0"/>
    </xf>
    <xf numFmtId="49" fontId="3" fillId="2" borderId="58" xfId="1" applyNumberFormat="1" applyFont="1" applyFill="1" applyBorder="1" applyAlignment="1" applyProtection="1">
      <alignment horizontal="center" vertical="center" wrapText="1"/>
      <protection locked="0"/>
    </xf>
    <xf numFmtId="0" fontId="0" fillId="0" borderId="62" xfId="0" applyBorder="1" applyAlignment="1">
      <alignment horizontal="center" vertical="center"/>
    </xf>
    <xf numFmtId="0" fontId="0" fillId="0" borderId="63" xfId="0" applyBorder="1" applyAlignment="1">
      <alignment horizontal="center" vertical="center"/>
    </xf>
    <xf numFmtId="14" fontId="8" fillId="3" borderId="64" xfId="1" applyNumberFormat="1" applyFont="1" applyFill="1" applyBorder="1" applyAlignment="1" applyProtection="1">
      <alignment horizontal="center" vertical="center" wrapText="1"/>
      <protection locked="0"/>
    </xf>
    <xf numFmtId="14" fontId="5" fillId="3" borderId="61" xfId="0" applyNumberFormat="1" applyFont="1" applyFill="1" applyBorder="1" applyAlignment="1">
      <alignment horizontal="center" vertical="center" wrapText="1"/>
    </xf>
    <xf numFmtId="0" fontId="0" fillId="0" borderId="0" xfId="0" applyAlignment="1">
      <alignment horizontal="center" vertical="center"/>
    </xf>
    <xf numFmtId="0" fontId="15" fillId="0" borderId="0" xfId="0" applyFont="1" applyAlignment="1">
      <alignment horizontal="left"/>
    </xf>
    <xf numFmtId="0" fontId="27" fillId="0" borderId="0" xfId="0" applyFont="1"/>
    <xf numFmtId="0" fontId="0" fillId="0" borderId="0" xfId="0" applyAlignment="1">
      <alignment vertical="top" wrapText="1"/>
    </xf>
    <xf numFmtId="0" fontId="28" fillId="0" borderId="0" xfId="2" applyFont="1" applyAlignment="1">
      <alignment vertical="top" wrapText="1"/>
    </xf>
    <xf numFmtId="0" fontId="29" fillId="0" borderId="0" xfId="0" applyFont="1" applyAlignment="1">
      <alignment vertical="top" wrapText="1"/>
    </xf>
    <xf numFmtId="0" fontId="30" fillId="18" borderId="70" xfId="0" applyFont="1" applyFill="1" applyBorder="1" applyAlignment="1">
      <alignment horizontal="center" vertical="center" wrapText="1"/>
    </xf>
    <xf numFmtId="0" fontId="30" fillId="18" borderId="71" xfId="0" applyFont="1" applyFill="1" applyBorder="1" applyAlignment="1">
      <alignment horizontal="center" vertical="center" wrapText="1"/>
    </xf>
    <xf numFmtId="0" fontId="3" fillId="0" borderId="0" xfId="0" applyFont="1" applyAlignment="1">
      <alignment vertical="center" wrapText="1"/>
    </xf>
    <xf numFmtId="0" fontId="29" fillId="0" borderId="0" xfId="0" applyFont="1" applyAlignment="1">
      <alignment vertical="top"/>
    </xf>
    <xf numFmtId="0" fontId="0" fillId="0" borderId="69" xfId="0" applyBorder="1" applyAlignment="1">
      <alignment vertical="top" wrapText="1"/>
    </xf>
    <xf numFmtId="49" fontId="3" fillId="2" borderId="43" xfId="1" applyNumberFormat="1" applyFont="1" applyFill="1" applyBorder="1" applyAlignment="1" applyProtection="1">
      <alignment horizontal="center" vertical="center" wrapText="1"/>
      <protection locked="0"/>
    </xf>
    <xf numFmtId="49" fontId="3" fillId="2" borderId="8" xfId="1" applyNumberFormat="1" applyFont="1" applyFill="1" applyBorder="1" applyAlignment="1" applyProtection="1">
      <alignment horizontal="center" vertical="center" wrapText="1"/>
      <protection locked="0"/>
    </xf>
    <xf numFmtId="0" fontId="31" fillId="0" borderId="0" xfId="0" applyFont="1"/>
    <xf numFmtId="0" fontId="32" fillId="17" borderId="68" xfId="0" applyFont="1" applyFill="1" applyBorder="1" applyAlignment="1">
      <alignment vertical="center" wrapText="1"/>
    </xf>
    <xf numFmtId="0" fontId="32" fillId="0" borderId="0" xfId="0" applyFont="1" applyAlignment="1">
      <alignment wrapText="1"/>
    </xf>
    <xf numFmtId="49" fontId="8" fillId="3" borderId="72" xfId="1" applyNumberFormat="1" applyFont="1" applyFill="1" applyBorder="1" applyAlignment="1" applyProtection="1">
      <alignment horizontal="center" vertical="center" wrapText="1"/>
      <protection locked="0"/>
    </xf>
    <xf numFmtId="49" fontId="8" fillId="3" borderId="73" xfId="1" applyNumberFormat="1" applyFont="1" applyFill="1" applyBorder="1" applyAlignment="1" applyProtection="1">
      <alignment horizontal="center" vertical="center" wrapText="1"/>
      <protection locked="0"/>
    </xf>
    <xf numFmtId="49" fontId="8" fillId="3" borderId="74" xfId="1" applyNumberFormat="1" applyFont="1" applyFill="1" applyBorder="1" applyAlignment="1" applyProtection="1">
      <alignment horizontal="center" vertical="center" wrapText="1"/>
      <protection locked="0"/>
    </xf>
    <xf numFmtId="14" fontId="8" fillId="3" borderId="74" xfId="1" applyNumberFormat="1" applyFont="1" applyFill="1" applyBorder="1" applyAlignment="1" applyProtection="1">
      <alignment horizontal="center" vertical="center" wrapText="1"/>
      <protection locked="0"/>
    </xf>
    <xf numFmtId="49" fontId="8" fillId="3" borderId="75" xfId="1" applyNumberFormat="1" applyFont="1" applyFill="1" applyBorder="1" applyAlignment="1" applyProtection="1">
      <alignment horizontal="center" vertical="center" wrapText="1"/>
      <protection locked="0"/>
    </xf>
    <xf numFmtId="14" fontId="8" fillId="3" borderId="76" xfId="1" applyNumberFormat="1" applyFont="1" applyFill="1" applyBorder="1" applyAlignment="1" applyProtection="1">
      <alignment horizontal="center" vertical="center" wrapText="1"/>
      <protection locked="0"/>
    </xf>
    <xf numFmtId="0" fontId="21" fillId="16" borderId="69" xfId="2" applyFill="1" applyBorder="1"/>
    <xf numFmtId="0" fontId="21" fillId="0" borderId="69" xfId="2" applyBorder="1"/>
    <xf numFmtId="49" fontId="8" fillId="19" borderId="74" xfId="1" applyNumberFormat="1" applyFont="1" applyFill="1" applyBorder="1" applyAlignment="1" applyProtection="1">
      <alignment horizontal="center" vertical="center" wrapText="1"/>
      <protection locked="0"/>
    </xf>
    <xf numFmtId="0" fontId="30" fillId="20" borderId="69" xfId="0" applyFont="1" applyFill="1" applyBorder="1" applyAlignment="1">
      <alignment horizontal="center" vertical="center" wrapText="1"/>
    </xf>
    <xf numFmtId="0" fontId="0" fillId="0" borderId="69" xfId="0" applyBorder="1" applyAlignment="1">
      <alignment horizontal="center" vertical="top" wrapText="1"/>
    </xf>
    <xf numFmtId="0" fontId="0" fillId="0" borderId="69" xfId="0" applyBorder="1" applyAlignment="1">
      <alignment horizontal="center" vertical="center" wrapText="1"/>
    </xf>
    <xf numFmtId="0" fontId="33" fillId="12" borderId="69" xfId="0" applyFont="1" applyFill="1" applyBorder="1" applyAlignment="1">
      <alignment horizontal="center" vertical="center" wrapText="1"/>
    </xf>
    <xf numFmtId="0" fontId="34" fillId="23" borderId="69" xfId="0" applyFont="1" applyFill="1" applyBorder="1" applyAlignment="1">
      <alignment horizontal="center" vertical="center" wrapText="1"/>
    </xf>
    <xf numFmtId="0" fontId="34" fillId="24" borderId="69" xfId="0" applyFont="1" applyFill="1" applyBorder="1" applyAlignment="1">
      <alignment horizontal="center" vertical="center" wrapText="1"/>
    </xf>
    <xf numFmtId="0" fontId="2" fillId="12" borderId="69" xfId="0" applyFont="1" applyFill="1" applyBorder="1" applyAlignment="1">
      <alignment horizontal="center" vertical="center" wrapText="1"/>
    </xf>
    <xf numFmtId="0" fontId="35" fillId="0" borderId="69" xfId="0" applyFont="1" applyBorder="1" applyAlignment="1">
      <alignment vertical="center" wrapText="1"/>
    </xf>
    <xf numFmtId="0" fontId="0" fillId="0" borderId="69" xfId="0" applyBorder="1" applyAlignment="1">
      <alignment vertical="center" wrapText="1"/>
    </xf>
    <xf numFmtId="0" fontId="36" fillId="0" borderId="69" xfId="0" applyFont="1" applyBorder="1" applyAlignment="1">
      <alignment horizontal="left" vertical="center" wrapText="1"/>
    </xf>
    <xf numFmtId="0" fontId="36" fillId="0" borderId="69" xfId="0" applyFont="1" applyBorder="1" applyAlignment="1">
      <alignment vertical="center" wrapText="1"/>
    </xf>
    <xf numFmtId="0" fontId="2" fillId="12" borderId="69" xfId="0" applyFont="1" applyFill="1" applyBorder="1" applyAlignment="1">
      <alignment horizontal="center" vertical="top" wrapText="1"/>
    </xf>
    <xf numFmtId="0" fontId="0" fillId="0" borderId="69" xfId="0" applyBorder="1" applyAlignment="1">
      <alignment vertical="top"/>
    </xf>
    <xf numFmtId="0" fontId="0" fillId="0" borderId="78" xfId="0" applyBorder="1" applyAlignment="1">
      <alignment vertical="top" wrapText="1"/>
    </xf>
    <xf numFmtId="0" fontId="5" fillId="5" borderId="52" xfId="0" applyFont="1" applyFill="1" applyBorder="1" applyAlignment="1">
      <alignment horizontal="center" vertical="center" wrapText="1"/>
    </xf>
    <xf numFmtId="0" fontId="5" fillId="5" borderId="81" xfId="0" applyFont="1" applyFill="1" applyBorder="1" applyAlignment="1">
      <alignment horizontal="center" vertical="center" wrapText="1"/>
    </xf>
    <xf numFmtId="0" fontId="5" fillId="5" borderId="82" xfId="0" applyFont="1" applyFill="1" applyBorder="1" applyAlignment="1">
      <alignment horizontal="center" vertical="center" wrapText="1"/>
    </xf>
    <xf numFmtId="0" fontId="5" fillId="5" borderId="83" xfId="0" applyFont="1" applyFill="1" applyBorder="1" applyAlignment="1">
      <alignment horizontal="center" vertical="center" wrapText="1"/>
    </xf>
    <xf numFmtId="0" fontId="5" fillId="5" borderId="84" xfId="0" applyFont="1" applyFill="1" applyBorder="1" applyAlignment="1">
      <alignment horizontal="center" vertical="center" wrapText="1"/>
    </xf>
    <xf numFmtId="0" fontId="5" fillId="3" borderId="85" xfId="0" applyFont="1" applyFill="1" applyBorder="1" applyAlignment="1">
      <alignment horizontal="center" vertical="center" wrapText="1"/>
    </xf>
    <xf numFmtId="0" fontId="5" fillId="3" borderId="86" xfId="0" applyFont="1" applyFill="1" applyBorder="1" applyAlignment="1">
      <alignment horizontal="center" vertical="center" wrapText="1"/>
    </xf>
    <xf numFmtId="0" fontId="5" fillId="3" borderId="87" xfId="0" applyFont="1" applyFill="1" applyBorder="1" applyAlignment="1">
      <alignment horizontal="center" vertical="center" wrapText="1"/>
    </xf>
    <xf numFmtId="0" fontId="5" fillId="5" borderId="88" xfId="0" applyFont="1" applyFill="1" applyBorder="1" applyAlignment="1">
      <alignment horizontal="center" vertical="center" wrapText="1"/>
    </xf>
    <xf numFmtId="0" fontId="5" fillId="3" borderId="89" xfId="0" applyFont="1" applyFill="1" applyBorder="1" applyAlignment="1">
      <alignment horizontal="center" vertical="center" wrapText="1"/>
    </xf>
    <xf numFmtId="14" fontId="5" fillId="3" borderId="89" xfId="0" applyNumberFormat="1" applyFont="1" applyFill="1" applyBorder="1" applyAlignment="1">
      <alignment horizontal="center" vertical="center" wrapText="1"/>
    </xf>
    <xf numFmtId="14" fontId="5" fillId="3" borderId="90" xfId="0" applyNumberFormat="1" applyFont="1" applyFill="1" applyBorder="1" applyAlignment="1">
      <alignment horizontal="center" vertical="center" wrapText="1"/>
    </xf>
    <xf numFmtId="0" fontId="5" fillId="3" borderId="91" xfId="0" applyFont="1" applyFill="1" applyBorder="1" applyAlignment="1">
      <alignment horizontal="center" vertical="center" wrapText="1"/>
    </xf>
    <xf numFmtId="14" fontId="5" fillId="3" borderId="13" xfId="0" applyNumberFormat="1" applyFont="1" applyFill="1" applyBorder="1" applyAlignment="1">
      <alignment horizontal="center" vertical="center" wrapText="1"/>
    </xf>
    <xf numFmtId="14" fontId="5" fillId="3" borderId="92" xfId="0" applyNumberFormat="1" applyFont="1" applyFill="1" applyBorder="1" applyAlignment="1">
      <alignment horizontal="center" vertical="center" wrapText="1"/>
    </xf>
    <xf numFmtId="0" fontId="5" fillId="3" borderId="93" xfId="0" applyFont="1" applyFill="1" applyBorder="1" applyAlignment="1">
      <alignment horizontal="center" vertical="center" wrapText="1"/>
    </xf>
    <xf numFmtId="49" fontId="8" fillId="3" borderId="97" xfId="1" applyNumberFormat="1" applyFont="1" applyFill="1" applyBorder="1" applyAlignment="1" applyProtection="1">
      <alignment horizontal="center" vertical="center" wrapText="1"/>
      <protection locked="0"/>
    </xf>
    <xf numFmtId="49" fontId="8" fillId="3" borderId="80" xfId="1" applyNumberFormat="1" applyFont="1" applyFill="1" applyBorder="1" applyAlignment="1" applyProtection="1">
      <alignment horizontal="center" vertical="center" wrapText="1"/>
      <protection locked="0"/>
    </xf>
    <xf numFmtId="14" fontId="8" fillId="3" borderId="80" xfId="1" applyNumberFormat="1" applyFont="1" applyFill="1" applyBorder="1" applyAlignment="1" applyProtection="1">
      <alignment horizontal="center" vertical="center" wrapText="1"/>
      <protection locked="0"/>
    </xf>
    <xf numFmtId="14" fontId="8" fillId="3" borderId="98" xfId="1" applyNumberFormat="1" applyFont="1" applyFill="1" applyBorder="1" applyAlignment="1" applyProtection="1">
      <alignment horizontal="center" vertical="center" wrapText="1"/>
      <protection locked="0"/>
    </xf>
    <xf numFmtId="49" fontId="8" fillId="3" borderId="99" xfId="1" applyNumberFormat="1" applyFont="1" applyFill="1" applyBorder="1" applyAlignment="1" applyProtection="1">
      <alignment horizontal="center" vertical="center" wrapText="1"/>
      <protection locked="0"/>
    </xf>
    <xf numFmtId="0" fontId="5" fillId="3" borderId="100" xfId="0" applyFont="1" applyFill="1" applyBorder="1" applyAlignment="1">
      <alignment horizontal="center" vertical="center" wrapText="1"/>
    </xf>
    <xf numFmtId="0" fontId="5" fillId="3" borderId="104" xfId="0" applyFont="1" applyFill="1" applyBorder="1" applyAlignment="1">
      <alignment horizontal="center" vertical="center" wrapText="1"/>
    </xf>
    <xf numFmtId="0" fontId="38" fillId="0" borderId="0" xfId="0" applyFont="1" applyAlignment="1">
      <alignment vertical="top"/>
    </xf>
    <xf numFmtId="49" fontId="7" fillId="0" borderId="8" xfId="1" applyNumberFormat="1" applyFont="1" applyFill="1" applyBorder="1" applyAlignment="1" applyProtection="1">
      <alignment vertical="center" wrapText="1"/>
      <protection locked="0"/>
    </xf>
    <xf numFmtId="49" fontId="7" fillId="0" borderId="32" xfId="1" applyNumberFormat="1" applyFont="1" applyFill="1" applyBorder="1" applyAlignment="1" applyProtection="1">
      <alignment vertical="center" wrapText="1"/>
      <protection locked="0"/>
    </xf>
    <xf numFmtId="49" fontId="7" fillId="0" borderId="0" xfId="1" applyNumberFormat="1" applyFont="1" applyFill="1" applyBorder="1" applyAlignment="1" applyProtection="1">
      <alignment vertical="center" wrapText="1"/>
      <protection locked="0"/>
    </xf>
    <xf numFmtId="49" fontId="7" fillId="0" borderId="33" xfId="1" applyNumberFormat="1" applyFont="1" applyFill="1" applyBorder="1" applyAlignment="1" applyProtection="1">
      <alignment vertical="center" wrapText="1"/>
      <protection locked="0"/>
    </xf>
    <xf numFmtId="49" fontId="7" fillId="0" borderId="9" xfId="1" applyNumberFormat="1" applyFont="1" applyFill="1" applyBorder="1" applyAlignment="1" applyProtection="1">
      <alignment vertical="center" wrapText="1"/>
      <protection locked="0"/>
    </xf>
    <xf numFmtId="49" fontId="7" fillId="0" borderId="31" xfId="1" applyNumberFormat="1" applyFont="1" applyFill="1" applyBorder="1" applyAlignment="1" applyProtection="1">
      <alignment vertical="center"/>
      <protection locked="0"/>
    </xf>
    <xf numFmtId="0" fontId="0" fillId="0" borderId="26" xfId="0" applyBorder="1" applyAlignment="1">
      <alignment vertical="center"/>
    </xf>
    <xf numFmtId="0" fontId="0" fillId="0" borderId="27" xfId="0" applyBorder="1" applyAlignment="1">
      <alignment vertical="center"/>
    </xf>
    <xf numFmtId="49" fontId="7" fillId="0" borderId="8" xfId="1" applyNumberFormat="1" applyFont="1" applyFill="1" applyBorder="1" applyAlignment="1" applyProtection="1">
      <alignment vertical="center"/>
      <protection locked="0"/>
    </xf>
    <xf numFmtId="49" fontId="7" fillId="0" borderId="21" xfId="1" applyNumberFormat="1" applyFont="1" applyFill="1" applyBorder="1" applyAlignment="1" applyProtection="1">
      <alignment vertical="center" wrapText="1"/>
      <protection locked="0"/>
    </xf>
    <xf numFmtId="49" fontId="7" fillId="0" borderId="22" xfId="1" applyNumberFormat="1" applyFont="1" applyFill="1" applyBorder="1" applyAlignment="1" applyProtection="1">
      <alignment vertical="center" wrapText="1"/>
      <protection locked="0"/>
    </xf>
    <xf numFmtId="49" fontId="7" fillId="0" borderId="20" xfId="1" applyNumberFormat="1" applyFont="1" applyFill="1" applyBorder="1" applyAlignment="1" applyProtection="1">
      <alignment vertical="center"/>
      <protection locked="0"/>
    </xf>
    <xf numFmtId="49" fontId="7" fillId="0" borderId="0" xfId="1" applyNumberFormat="1" applyFont="1" applyFill="1" applyBorder="1" applyAlignment="1" applyProtection="1">
      <alignment vertical="center"/>
      <protection locked="0"/>
    </xf>
    <xf numFmtId="49" fontId="7" fillId="0" borderId="2" xfId="1" applyNumberFormat="1" applyFont="1" applyFill="1" applyBorder="1" applyAlignment="1" applyProtection="1">
      <alignment vertical="center" wrapText="1"/>
      <protection locked="0"/>
    </xf>
    <xf numFmtId="49" fontId="7" fillId="0" borderId="12" xfId="1" applyNumberFormat="1" applyFont="1" applyFill="1" applyBorder="1" applyAlignment="1" applyProtection="1">
      <alignment vertical="center" wrapText="1"/>
      <protection locked="0"/>
    </xf>
    <xf numFmtId="0" fontId="6" fillId="0" borderId="85" xfId="0" applyFont="1" applyBorder="1" applyAlignment="1">
      <alignment horizontal="center" vertical="center" wrapText="1"/>
    </xf>
    <xf numFmtId="0" fontId="6" fillId="0" borderId="87" xfId="0" applyFont="1" applyBorder="1" applyAlignment="1">
      <alignment horizontal="center" vertical="center" wrapText="1"/>
    </xf>
    <xf numFmtId="0" fontId="5" fillId="21" borderId="17" xfId="0" applyFont="1" applyFill="1" applyBorder="1" applyAlignment="1">
      <alignment horizontal="center" vertical="center" wrapText="1"/>
    </xf>
    <xf numFmtId="0" fontId="5" fillId="5" borderId="105" xfId="0" applyFont="1" applyFill="1" applyBorder="1" applyAlignment="1">
      <alignment horizontal="center" vertical="center" wrapText="1"/>
    </xf>
    <xf numFmtId="0" fontId="5" fillId="5" borderId="106" xfId="0" applyFont="1" applyFill="1" applyBorder="1" applyAlignment="1">
      <alignment horizontal="center" vertical="center" wrapText="1"/>
    </xf>
    <xf numFmtId="0" fontId="0" fillId="0" borderId="107" xfId="0" applyBorder="1" applyAlignment="1">
      <alignment vertical="center"/>
    </xf>
    <xf numFmtId="0" fontId="19" fillId="5" borderId="108" xfId="0" applyFont="1" applyFill="1" applyBorder="1" applyAlignment="1">
      <alignment vertical="center"/>
    </xf>
    <xf numFmtId="0" fontId="19" fillId="5" borderId="101" xfId="0" applyFont="1" applyFill="1" applyBorder="1" applyAlignment="1">
      <alignment vertical="center"/>
    </xf>
    <xf numFmtId="0" fontId="5" fillId="3" borderId="109" xfId="0" applyFont="1" applyFill="1" applyBorder="1" applyAlignment="1">
      <alignment horizontal="center" vertical="center" wrapText="1"/>
    </xf>
    <xf numFmtId="2" fontId="21" fillId="0" borderId="0" xfId="2" applyNumberFormat="1"/>
    <xf numFmtId="164" fontId="21" fillId="0" borderId="0" xfId="2" applyNumberFormat="1"/>
    <xf numFmtId="0" fontId="21" fillId="25" borderId="0" xfId="2" applyFill="1"/>
    <xf numFmtId="49" fontId="3" fillId="0" borderId="2" xfId="1" applyNumberFormat="1" applyFont="1" applyFill="1" applyBorder="1" applyAlignment="1" applyProtection="1">
      <alignment horizontal="center" vertical="center" wrapText="1"/>
      <protection locked="0"/>
    </xf>
    <xf numFmtId="49" fontId="3" fillId="0" borderId="0" xfId="1" applyNumberFormat="1" applyFont="1" applyFill="1" applyBorder="1" applyAlignment="1" applyProtection="1">
      <alignment horizontal="center" vertical="center" wrapText="1"/>
      <protection locked="0"/>
    </xf>
    <xf numFmtId="49" fontId="25" fillId="0" borderId="0" xfId="1" applyNumberFormat="1" applyFont="1" applyFill="1" applyBorder="1" applyAlignment="1" applyProtection="1">
      <alignment horizontal="center" vertical="center" wrapText="1"/>
      <protection locked="0"/>
    </xf>
    <xf numFmtId="49" fontId="25" fillId="0" borderId="0" xfId="1" applyNumberFormat="1" applyFont="1" applyFill="1" applyBorder="1" applyAlignment="1" applyProtection="1">
      <alignment vertical="center" wrapText="1"/>
      <protection locked="0"/>
    </xf>
    <xf numFmtId="0" fontId="5" fillId="5" borderId="110" xfId="0" applyFont="1" applyFill="1" applyBorder="1" applyAlignment="1">
      <alignment horizontal="center" vertical="center" wrapText="1"/>
    </xf>
    <xf numFmtId="14" fontId="5" fillId="3" borderId="86" xfId="0" applyNumberFormat="1" applyFont="1" applyFill="1" applyBorder="1" applyAlignment="1">
      <alignment horizontal="center" vertical="center" wrapText="1"/>
    </xf>
    <xf numFmtId="0" fontId="6" fillId="0" borderId="104" xfId="0" applyFont="1" applyBorder="1" applyAlignment="1">
      <alignment horizontal="center" vertical="center" wrapText="1"/>
    </xf>
    <xf numFmtId="14" fontId="5" fillId="3" borderId="91" xfId="0" applyNumberFormat="1" applyFont="1" applyFill="1" applyBorder="1" applyAlignment="1">
      <alignment horizontal="center" vertical="center" wrapText="1"/>
    </xf>
    <xf numFmtId="0" fontId="0" fillId="26" borderId="0" xfId="0" applyFill="1"/>
    <xf numFmtId="0" fontId="21" fillId="0" borderId="69" xfId="2" applyBorder="1" applyAlignment="1">
      <alignment vertical="top" wrapText="1"/>
    </xf>
    <xf numFmtId="0" fontId="5" fillId="5" borderId="82" xfId="0" applyFont="1" applyFill="1" applyBorder="1" applyAlignment="1">
      <alignment vertical="center" wrapText="1"/>
    </xf>
    <xf numFmtId="14" fontId="0" fillId="0" borderId="0" xfId="0" applyNumberFormat="1" applyAlignment="1">
      <alignment vertical="top" wrapText="1"/>
    </xf>
    <xf numFmtId="14" fontId="29" fillId="0" borderId="0" xfId="0" applyNumberFormat="1" applyFont="1" applyAlignment="1">
      <alignment vertical="top" wrapText="1"/>
    </xf>
    <xf numFmtId="14" fontId="30" fillId="18" borderId="70" xfId="0" applyNumberFormat="1" applyFont="1" applyFill="1" applyBorder="1" applyAlignment="1">
      <alignment horizontal="center" vertical="center" wrapText="1"/>
    </xf>
    <xf numFmtId="14" fontId="21" fillId="0" borderId="0" xfId="2" applyNumberFormat="1" applyAlignment="1">
      <alignment vertical="top" wrapText="1"/>
    </xf>
    <xf numFmtId="1" fontId="0" fillId="0" borderId="0" xfId="0" applyNumberFormat="1" applyAlignment="1">
      <alignment vertical="top" wrapText="1"/>
    </xf>
    <xf numFmtId="1" fontId="29" fillId="0" borderId="0" xfId="0" applyNumberFormat="1" applyFont="1" applyAlignment="1">
      <alignment vertical="top" wrapText="1"/>
    </xf>
    <xf numFmtId="1" fontId="30" fillId="18" borderId="70" xfId="0" applyNumberFormat="1" applyFont="1" applyFill="1" applyBorder="1" applyAlignment="1">
      <alignment horizontal="center" vertical="center" wrapText="1"/>
    </xf>
    <xf numFmtId="1" fontId="21" fillId="0" borderId="0" xfId="2" applyNumberFormat="1" applyAlignment="1">
      <alignment vertical="top" wrapText="1"/>
    </xf>
    <xf numFmtId="14" fontId="21" fillId="0" borderId="0" xfId="2" applyNumberFormat="1"/>
    <xf numFmtId="14" fontId="21" fillId="0" borderId="69" xfId="2" applyNumberFormat="1" applyBorder="1"/>
    <xf numFmtId="14" fontId="22" fillId="13" borderId="0" xfId="0" applyNumberFormat="1" applyFont="1" applyFill="1" applyAlignment="1">
      <alignment horizontal="center"/>
    </xf>
    <xf numFmtId="14" fontId="7" fillId="0" borderId="8" xfId="1" applyNumberFormat="1" applyFont="1" applyFill="1" applyBorder="1" applyAlignment="1" applyProtection="1">
      <alignment vertical="center" wrapText="1"/>
      <protection locked="0"/>
    </xf>
    <xf numFmtId="14" fontId="7" fillId="0" borderId="0" xfId="1" applyNumberFormat="1" applyFont="1" applyFill="1" applyBorder="1" applyAlignment="1" applyProtection="1">
      <alignment vertical="center" wrapText="1"/>
      <protection locked="0"/>
    </xf>
    <xf numFmtId="14" fontId="7" fillId="0" borderId="9" xfId="1" applyNumberFormat="1" applyFont="1" applyFill="1" applyBorder="1" applyAlignment="1" applyProtection="1">
      <alignment vertical="center" wrapText="1"/>
      <protection locked="0"/>
    </xf>
    <xf numFmtId="14" fontId="5" fillId="5" borderId="17" xfId="0" applyNumberFormat="1" applyFont="1" applyFill="1" applyBorder="1" applyAlignment="1">
      <alignment horizontal="center" vertical="center" wrapText="1"/>
    </xf>
    <xf numFmtId="14" fontId="5" fillId="5" borderId="83" xfId="0" applyNumberFormat="1" applyFont="1" applyFill="1" applyBorder="1" applyAlignment="1">
      <alignment horizontal="center" vertical="center" wrapText="1"/>
    </xf>
    <xf numFmtId="0" fontId="21" fillId="21" borderId="107" xfId="2" applyFill="1" applyBorder="1" applyAlignment="1">
      <alignment vertical="top" wrapText="1"/>
    </xf>
    <xf numFmtId="0" fontId="21" fillId="0" borderId="101" xfId="2" applyBorder="1" applyAlignment="1">
      <alignment vertical="top" wrapText="1"/>
    </xf>
    <xf numFmtId="0" fontId="5" fillId="3" borderId="83" xfId="0" applyFont="1" applyFill="1" applyBorder="1" applyAlignment="1">
      <alignment horizontal="center" vertical="center" wrapText="1"/>
    </xf>
    <xf numFmtId="14" fontId="5" fillId="3" borderId="83" xfId="0" applyNumberFormat="1" applyFont="1" applyFill="1" applyBorder="1" applyAlignment="1">
      <alignment horizontal="center" vertical="center" wrapText="1"/>
    </xf>
    <xf numFmtId="14" fontId="5" fillId="3" borderId="114" xfId="0" applyNumberFormat="1" applyFont="1" applyFill="1" applyBorder="1" applyAlignment="1">
      <alignment horizontal="center" vertical="center" wrapText="1"/>
    </xf>
    <xf numFmtId="0" fontId="5" fillId="3" borderId="84" xfId="0" applyFont="1" applyFill="1" applyBorder="1" applyAlignment="1">
      <alignment horizontal="center" vertical="center" wrapText="1"/>
    </xf>
    <xf numFmtId="0" fontId="6" fillId="0" borderId="17" xfId="0" applyFont="1" applyBorder="1" applyAlignment="1">
      <alignment horizontal="center" vertical="center" wrapText="1"/>
    </xf>
    <xf numFmtId="0" fontId="21" fillId="27" borderId="69" xfId="2" applyFill="1" applyBorder="1" applyAlignment="1">
      <alignment vertical="top" wrapText="1"/>
    </xf>
    <xf numFmtId="14" fontId="21" fillId="27" borderId="69" xfId="2" applyNumberFormat="1" applyFill="1" applyBorder="1" applyAlignment="1">
      <alignment vertical="top" wrapText="1"/>
    </xf>
    <xf numFmtId="0" fontId="0" fillId="27" borderId="69" xfId="0" applyFill="1" applyBorder="1" applyAlignment="1">
      <alignment vertical="top" wrapText="1"/>
    </xf>
    <xf numFmtId="0" fontId="19" fillId="5" borderId="69" xfId="0" applyFont="1" applyFill="1" applyBorder="1" applyAlignment="1">
      <alignment vertical="center"/>
    </xf>
    <xf numFmtId="0" fontId="5" fillId="3" borderId="69" xfId="0" applyFont="1" applyFill="1" applyBorder="1" applyAlignment="1">
      <alignment horizontal="center" vertical="center" wrapText="1"/>
    </xf>
    <xf numFmtId="14" fontId="5" fillId="3" borderId="69" xfId="0" applyNumberFormat="1" applyFont="1" applyFill="1" applyBorder="1" applyAlignment="1">
      <alignment horizontal="center" vertical="center" wrapText="1"/>
    </xf>
    <xf numFmtId="2" fontId="0" fillId="0" borderId="0" xfId="0" applyNumberFormat="1" applyAlignment="1">
      <alignment vertical="top" wrapText="1"/>
    </xf>
    <xf numFmtId="2" fontId="29" fillId="0" borderId="0" xfId="0" applyNumberFormat="1" applyFont="1" applyAlignment="1">
      <alignment vertical="top" wrapText="1"/>
    </xf>
    <xf numFmtId="2" fontId="30" fillId="18" borderId="70" xfId="0" applyNumberFormat="1" applyFont="1" applyFill="1" applyBorder="1" applyAlignment="1">
      <alignment horizontal="center" vertical="center" wrapText="1"/>
    </xf>
    <xf numFmtId="2" fontId="21" fillId="0" borderId="0" xfId="2" applyNumberFormat="1" applyAlignment="1">
      <alignment vertical="top" wrapText="1"/>
    </xf>
    <xf numFmtId="14" fontId="21" fillId="0" borderId="69" xfId="2" applyNumberFormat="1" applyBorder="1" applyAlignment="1">
      <alignment vertical="top" wrapText="1"/>
    </xf>
    <xf numFmtId="0" fontId="21" fillId="27" borderId="0" xfId="2" applyFill="1" applyAlignment="1">
      <alignment vertical="top"/>
    </xf>
    <xf numFmtId="0" fontId="40" fillId="13" borderId="0" xfId="0" applyFont="1" applyFill="1" applyAlignment="1">
      <alignment horizontal="center"/>
    </xf>
    <xf numFmtId="14" fontId="0" fillId="0" borderId="0" xfId="0" applyNumberFormat="1"/>
    <xf numFmtId="0" fontId="21" fillId="27" borderId="0" xfId="2" applyFill="1"/>
    <xf numFmtId="0" fontId="0" fillId="27" borderId="0" xfId="0" applyFill="1"/>
    <xf numFmtId="14" fontId="0" fillId="27" borderId="0" xfId="0" applyNumberFormat="1" applyFill="1"/>
    <xf numFmtId="0" fontId="31" fillId="0" borderId="65" xfId="0" applyFont="1" applyBorder="1" applyAlignment="1">
      <alignment horizontal="left" vertical="top" wrapText="1"/>
    </xf>
    <xf numFmtId="0" fontId="31" fillId="0" borderId="66" xfId="0" applyFont="1" applyBorder="1" applyAlignment="1">
      <alignment horizontal="left" vertical="top" wrapText="1"/>
    </xf>
    <xf numFmtId="0" fontId="31" fillId="0" borderId="67" xfId="0" applyFont="1" applyBorder="1" applyAlignment="1">
      <alignment horizontal="left" vertical="top" wrapText="1"/>
    </xf>
    <xf numFmtId="0" fontId="0" fillId="0" borderId="0" xfId="0" applyAlignment="1">
      <alignment horizontal="center" vertical="center"/>
    </xf>
    <xf numFmtId="49" fontId="9" fillId="0" borderId="0" xfId="1" applyNumberFormat="1" applyFont="1" applyFill="1" applyBorder="1" applyAlignment="1" applyProtection="1">
      <alignment horizontal="center" vertical="center" wrapText="1"/>
      <protection locked="0"/>
    </xf>
    <xf numFmtId="0" fontId="2" fillId="0" borderId="0" xfId="0" applyFont="1" applyAlignment="1">
      <alignment horizontal="center" vertical="center"/>
    </xf>
    <xf numFmtId="0" fontId="0" fillId="0" borderId="0" xfId="0" applyAlignment="1">
      <alignment horizontal="center" vertical="center" wrapText="1"/>
    </xf>
    <xf numFmtId="0" fontId="31" fillId="17" borderId="65" xfId="0" applyFont="1" applyFill="1" applyBorder="1" applyAlignment="1">
      <alignment horizontal="center" vertical="center" wrapText="1"/>
    </xf>
    <xf numFmtId="0" fontId="31" fillId="17" borderId="66" xfId="0" applyFont="1" applyFill="1" applyBorder="1" applyAlignment="1">
      <alignment horizontal="center" vertical="center" wrapText="1"/>
    </xf>
    <xf numFmtId="0" fontId="31" fillId="17" borderId="67" xfId="0" applyFont="1" applyFill="1" applyBorder="1" applyAlignment="1">
      <alignment horizontal="center" vertical="center" wrapText="1"/>
    </xf>
    <xf numFmtId="0" fontId="5" fillId="5" borderId="82" xfId="0" applyFont="1" applyFill="1" applyBorder="1" applyAlignment="1">
      <alignment horizontal="center" vertical="center" wrapText="1"/>
    </xf>
    <xf numFmtId="0" fontId="5" fillId="5" borderId="52" xfId="0" applyFont="1" applyFill="1" applyBorder="1" applyAlignment="1">
      <alignment horizontal="center" vertical="center" wrapText="1"/>
    </xf>
    <xf numFmtId="0" fontId="5" fillId="5" borderId="88" xfId="0" applyFont="1" applyFill="1" applyBorder="1" applyAlignment="1">
      <alignment horizontal="center" vertical="center" wrapText="1"/>
    </xf>
    <xf numFmtId="49" fontId="3" fillId="6" borderId="12" xfId="1" applyNumberFormat="1" applyFont="1" applyFill="1" applyBorder="1" applyAlignment="1" applyProtection="1">
      <alignment horizontal="center" vertical="center" wrapText="1"/>
      <protection locked="0"/>
    </xf>
    <xf numFmtId="49" fontId="3" fillId="6" borderId="9" xfId="1" applyNumberFormat="1" applyFont="1" applyFill="1" applyBorder="1" applyAlignment="1" applyProtection="1">
      <alignment horizontal="center" vertical="center" wrapText="1"/>
      <protection locked="0"/>
    </xf>
    <xf numFmtId="49" fontId="3" fillId="6" borderId="10" xfId="1" applyNumberFormat="1" applyFont="1" applyFill="1" applyBorder="1" applyAlignment="1" applyProtection="1">
      <alignment horizontal="center" vertical="center" wrapText="1"/>
      <protection locked="0"/>
    </xf>
    <xf numFmtId="49" fontId="3" fillId="2" borderId="57" xfId="1" applyNumberFormat="1" applyFont="1" applyFill="1" applyBorder="1" applyAlignment="1" applyProtection="1">
      <alignment horizontal="center" vertical="center" wrapText="1"/>
      <protection locked="0"/>
    </xf>
    <xf numFmtId="49" fontId="3" fillId="2" borderId="58" xfId="1" applyNumberFormat="1" applyFont="1" applyFill="1" applyBorder="1" applyAlignment="1" applyProtection="1">
      <alignment horizontal="center" vertical="center" wrapText="1"/>
      <protection locked="0"/>
    </xf>
    <xf numFmtId="49" fontId="3" fillId="2" borderId="59" xfId="1" applyNumberFormat="1" applyFont="1" applyFill="1" applyBorder="1" applyAlignment="1" applyProtection="1">
      <alignment horizontal="center" vertical="center" wrapText="1"/>
      <protection locked="0"/>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49" fontId="3" fillId="4" borderId="65" xfId="1" applyNumberFormat="1" applyFont="1" applyFill="1" applyBorder="1" applyAlignment="1" applyProtection="1">
      <alignment horizontal="center" vertical="center" wrapText="1"/>
      <protection locked="0"/>
    </xf>
    <xf numFmtId="49" fontId="3" fillId="4" borderId="66" xfId="1" applyNumberFormat="1" applyFont="1" applyFill="1" applyBorder="1" applyAlignment="1" applyProtection="1">
      <alignment horizontal="center" vertical="center" wrapText="1"/>
      <protection locked="0"/>
    </xf>
    <xf numFmtId="0" fontId="10" fillId="0" borderId="12" xfId="1" applyNumberFormat="1" applyFont="1" applyFill="1" applyBorder="1" applyAlignment="1" applyProtection="1">
      <alignment horizontal="center" vertical="top" wrapText="1"/>
      <protection locked="0"/>
    </xf>
    <xf numFmtId="0" fontId="10" fillId="0" borderId="9" xfId="1" applyNumberFormat="1" applyFont="1" applyFill="1" applyBorder="1" applyAlignment="1" applyProtection="1">
      <alignment horizontal="center" vertical="top" wrapText="1"/>
      <protection locked="0"/>
    </xf>
    <xf numFmtId="49" fontId="3" fillId="6" borderId="45" xfId="1" applyNumberFormat="1" applyFont="1" applyFill="1" applyBorder="1" applyAlignment="1" applyProtection="1">
      <alignment horizontal="center" vertical="center" wrapText="1"/>
      <protection locked="0"/>
    </xf>
    <xf numFmtId="49" fontId="3" fillId="6" borderId="16" xfId="1" applyNumberFormat="1" applyFont="1" applyFill="1" applyBorder="1" applyAlignment="1" applyProtection="1">
      <alignment horizontal="center" vertical="center" wrapText="1"/>
      <protection locked="0"/>
    </xf>
    <xf numFmtId="49" fontId="3" fillId="2" borderId="2" xfId="1" applyNumberFormat="1" applyFont="1" applyFill="1" applyBorder="1" applyAlignment="1" applyProtection="1">
      <alignment horizontal="center" vertical="center" wrapText="1"/>
      <protection locked="0"/>
    </xf>
    <xf numFmtId="49" fontId="3" fillId="2" borderId="0" xfId="1" applyNumberFormat="1" applyFont="1" applyFill="1" applyBorder="1" applyAlignment="1" applyProtection="1">
      <alignment horizontal="center" vertical="center" wrapText="1"/>
      <protection locked="0"/>
    </xf>
    <xf numFmtId="49" fontId="3" fillId="2" borderId="11" xfId="1" applyNumberFormat="1"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49" fontId="25" fillId="0" borderId="0" xfId="1" applyNumberFormat="1" applyFont="1" applyFill="1" applyBorder="1" applyAlignment="1" applyProtection="1">
      <alignment horizontal="center" vertical="center" wrapText="1"/>
      <protection locked="0"/>
    </xf>
    <xf numFmtId="49" fontId="3" fillId="7" borderId="17" xfId="1" applyNumberFormat="1" applyFont="1" applyFill="1" applyBorder="1" applyAlignment="1" applyProtection="1">
      <alignment horizontal="center" vertical="center" wrapText="1"/>
      <protection locked="0"/>
    </xf>
    <xf numFmtId="49" fontId="3" fillId="2" borderId="52" xfId="1" applyNumberFormat="1" applyFont="1" applyFill="1" applyBorder="1" applyAlignment="1" applyProtection="1">
      <alignment horizontal="center" vertical="center" wrapText="1"/>
      <protection locked="0"/>
    </xf>
    <xf numFmtId="0" fontId="4" fillId="0" borderId="52" xfId="0" applyFont="1" applyBorder="1" applyAlignment="1">
      <alignment horizontal="center" vertical="center" wrapText="1"/>
    </xf>
    <xf numFmtId="0" fontId="5" fillId="5" borderId="79" xfId="0" applyFont="1" applyFill="1" applyBorder="1" applyAlignment="1">
      <alignment horizontal="center" vertical="center" wrapText="1"/>
    </xf>
    <xf numFmtId="0" fontId="5" fillId="5" borderId="17" xfId="0" applyFont="1" applyFill="1" applyBorder="1" applyAlignment="1">
      <alignment horizontal="center" vertical="center" wrapText="1"/>
    </xf>
    <xf numFmtId="49" fontId="3" fillId="7" borderId="49" xfId="1" applyNumberFormat="1" applyFont="1" applyFill="1" applyBorder="1" applyAlignment="1" applyProtection="1">
      <alignment horizontal="center" vertical="center" wrapText="1"/>
      <protection locked="0"/>
    </xf>
    <xf numFmtId="49" fontId="3" fillId="7" borderId="50" xfId="1" applyNumberFormat="1" applyFont="1" applyFill="1" applyBorder="1" applyAlignment="1" applyProtection="1">
      <alignment horizontal="center" vertical="center" wrapText="1"/>
      <protection locked="0"/>
    </xf>
    <xf numFmtId="49" fontId="3" fillId="7" borderId="51" xfId="1" applyNumberFormat="1" applyFont="1" applyFill="1" applyBorder="1" applyAlignment="1" applyProtection="1">
      <alignment horizontal="center" vertical="center" wrapText="1"/>
      <protection locked="0"/>
    </xf>
    <xf numFmtId="0" fontId="0" fillId="0" borderId="8"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49" fontId="3" fillId="4" borderId="3" xfId="1" applyNumberFormat="1" applyFont="1" applyFill="1" applyBorder="1" applyAlignment="1" applyProtection="1">
      <alignment horizontal="center" vertical="center" wrapText="1"/>
      <protection locked="0"/>
    </xf>
    <xf numFmtId="49" fontId="3" fillId="4" borderId="4" xfId="1" applyNumberFormat="1" applyFont="1" applyFill="1" applyBorder="1" applyAlignment="1" applyProtection="1">
      <alignment horizontal="center" vertical="center" wrapText="1"/>
      <protection locked="0"/>
    </xf>
    <xf numFmtId="0" fontId="10" fillId="0" borderId="0" xfId="1" applyNumberFormat="1" applyFont="1" applyFill="1" applyBorder="1" applyAlignment="1" applyProtection="1">
      <alignment horizontal="center" vertical="top" wrapText="1"/>
      <protection locked="0"/>
    </xf>
    <xf numFmtId="49" fontId="3" fillId="7" borderId="53" xfId="1" applyNumberFormat="1" applyFont="1" applyFill="1" applyBorder="1" applyAlignment="1" applyProtection="1">
      <alignment horizontal="center" vertical="center" wrapText="1"/>
      <protection locked="0"/>
    </xf>
    <xf numFmtId="49" fontId="3" fillId="7" borderId="54" xfId="1" applyNumberFormat="1" applyFont="1" applyFill="1" applyBorder="1" applyAlignment="1" applyProtection="1">
      <alignment horizontal="center" vertical="center" wrapText="1"/>
      <protection locked="0"/>
    </xf>
    <xf numFmtId="49" fontId="3" fillId="7" borderId="55" xfId="1" applyNumberFormat="1" applyFont="1" applyFill="1" applyBorder="1" applyAlignment="1" applyProtection="1">
      <alignment horizontal="center" vertical="center" wrapText="1"/>
      <protection locked="0"/>
    </xf>
    <xf numFmtId="49" fontId="25" fillId="0" borderId="8" xfId="1" applyNumberFormat="1" applyFont="1" applyFill="1" applyBorder="1" applyAlignment="1" applyProtection="1">
      <alignment horizontal="center" vertical="center" wrapText="1"/>
      <protection locked="0"/>
    </xf>
    <xf numFmtId="0" fontId="5" fillId="5" borderId="13" xfId="0" applyFont="1" applyFill="1" applyBorder="1" applyAlignment="1">
      <alignment horizontal="center" vertical="center" wrapText="1"/>
    </xf>
    <xf numFmtId="0" fontId="37" fillId="5" borderId="82" xfId="0" applyFont="1" applyFill="1" applyBorder="1" applyAlignment="1">
      <alignment horizontal="center" vertical="center" wrapText="1"/>
    </xf>
    <xf numFmtId="0" fontId="37" fillId="5" borderId="52" xfId="0" applyFont="1" applyFill="1" applyBorder="1" applyAlignment="1">
      <alignment horizontal="center" vertical="center" wrapText="1"/>
    </xf>
    <xf numFmtId="0" fontId="37" fillId="5" borderId="88" xfId="0" applyFont="1" applyFill="1" applyBorder="1" applyAlignment="1">
      <alignment horizontal="center" vertical="center" wrapText="1"/>
    </xf>
    <xf numFmtId="49" fontId="3" fillId="8" borderId="2" xfId="1" applyNumberFormat="1" applyFont="1" applyFill="1" applyBorder="1" applyAlignment="1" applyProtection="1">
      <alignment horizontal="center" vertical="center" wrapText="1"/>
      <protection locked="0"/>
    </xf>
    <xf numFmtId="49" fontId="3" fillId="8" borderId="0" xfId="1" applyNumberFormat="1" applyFont="1" applyFill="1" applyBorder="1" applyAlignment="1" applyProtection="1">
      <alignment horizontal="center" vertical="center" wrapText="1"/>
      <protection locked="0"/>
    </xf>
    <xf numFmtId="49" fontId="3" fillId="8" borderId="11" xfId="1" applyNumberFormat="1" applyFont="1" applyFill="1" applyBorder="1" applyAlignment="1" applyProtection="1">
      <alignment horizontal="center" vertical="center" wrapText="1"/>
      <protection locked="0"/>
    </xf>
    <xf numFmtId="49" fontId="3" fillId="8" borderId="101" xfId="1" applyNumberFormat="1" applyFont="1" applyFill="1" applyBorder="1" applyAlignment="1" applyProtection="1">
      <alignment horizontal="center" vertical="center" wrapText="1"/>
      <protection locked="0"/>
    </xf>
    <xf numFmtId="49" fontId="3" fillId="8" borderId="102" xfId="1" applyNumberFormat="1" applyFont="1" applyFill="1" applyBorder="1" applyAlignment="1" applyProtection="1">
      <alignment horizontal="center" vertical="center" wrapText="1"/>
      <protection locked="0"/>
    </xf>
    <xf numFmtId="49" fontId="3" fillId="8" borderId="103" xfId="1" applyNumberFormat="1" applyFont="1" applyFill="1" applyBorder="1" applyAlignment="1" applyProtection="1">
      <alignment horizontal="center" vertical="center" wrapText="1"/>
      <protection locked="0"/>
    </xf>
    <xf numFmtId="0" fontId="5" fillId="5" borderId="111" xfId="0" applyFont="1" applyFill="1" applyBorder="1" applyAlignment="1">
      <alignment horizontal="center" vertical="center" wrapText="1"/>
    </xf>
    <xf numFmtId="0" fontId="5" fillId="5" borderId="112" xfId="0" applyFont="1" applyFill="1" applyBorder="1" applyAlignment="1">
      <alignment horizontal="center" vertical="center" wrapText="1"/>
    </xf>
    <xf numFmtId="49" fontId="3" fillId="8" borderId="94" xfId="1" applyNumberFormat="1" applyFont="1" applyFill="1" applyBorder="1" applyAlignment="1" applyProtection="1">
      <alignment horizontal="center" vertical="center" wrapText="1"/>
      <protection locked="0"/>
    </xf>
    <xf numFmtId="49" fontId="3" fillId="8" borderId="95" xfId="1" applyNumberFormat="1" applyFont="1" applyFill="1" applyBorder="1" applyAlignment="1" applyProtection="1">
      <alignment horizontal="center" vertical="center" wrapText="1"/>
      <protection locked="0"/>
    </xf>
    <xf numFmtId="49" fontId="3" fillId="8" borderId="96" xfId="1" applyNumberFormat="1" applyFont="1" applyFill="1" applyBorder="1" applyAlignment="1" applyProtection="1">
      <alignment horizontal="center" vertical="center" wrapText="1"/>
      <protection locked="0"/>
    </xf>
    <xf numFmtId="0" fontId="5" fillId="5" borderId="113" xfId="0" applyFont="1" applyFill="1" applyBorder="1" applyAlignment="1">
      <alignment horizontal="center" vertical="center" wrapText="1"/>
    </xf>
    <xf numFmtId="49" fontId="3" fillId="2" borderId="6" xfId="1" applyNumberFormat="1" applyFont="1" applyFill="1" applyBorder="1" applyAlignment="1" applyProtection="1">
      <alignment horizontal="center" vertical="center" wrapText="1"/>
      <protection locked="0"/>
    </xf>
    <xf numFmtId="49" fontId="3" fillId="2" borderId="8" xfId="1" applyNumberFormat="1" applyFont="1" applyFill="1" applyBorder="1" applyAlignment="1" applyProtection="1">
      <alignment horizontal="center" vertical="center" wrapText="1"/>
      <protection locked="0"/>
    </xf>
    <xf numFmtId="49" fontId="3" fillId="2" borderId="7" xfId="1" applyNumberFormat="1"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49" fontId="3" fillId="4" borderId="9" xfId="1" applyNumberFormat="1" applyFont="1" applyFill="1" applyBorder="1" applyAlignment="1" applyProtection="1">
      <alignment horizontal="center" vertical="center" wrapText="1"/>
      <protection locked="0"/>
    </xf>
    <xf numFmtId="49" fontId="3" fillId="4" borderId="10" xfId="1" applyNumberFormat="1" applyFont="1" applyFill="1" applyBorder="1" applyAlignment="1" applyProtection="1">
      <alignment horizontal="center" vertical="center" wrapText="1"/>
      <protection locked="0"/>
    </xf>
    <xf numFmtId="49" fontId="3" fillId="8" borderId="12" xfId="1" applyNumberFormat="1" applyFont="1" applyFill="1" applyBorder="1" applyAlignment="1" applyProtection="1">
      <alignment horizontal="center" vertical="center" wrapText="1"/>
      <protection locked="0"/>
    </xf>
    <xf numFmtId="49" fontId="3" fillId="8" borderId="9" xfId="1" applyNumberFormat="1" applyFont="1" applyFill="1" applyBorder="1" applyAlignment="1" applyProtection="1">
      <alignment horizontal="center" vertical="center" wrapText="1"/>
      <protection locked="0"/>
    </xf>
    <xf numFmtId="49" fontId="3" fillId="8" borderId="10" xfId="1" applyNumberFormat="1" applyFont="1" applyFill="1" applyBorder="1" applyAlignment="1" applyProtection="1">
      <alignment horizontal="center" vertical="center" wrapText="1"/>
      <protection locked="0"/>
    </xf>
    <xf numFmtId="49" fontId="3" fillId="9" borderId="23" xfId="1" applyNumberFormat="1" applyFont="1" applyFill="1" applyBorder="1" applyAlignment="1" applyProtection="1">
      <alignment horizontal="center" vertical="center" wrapText="1"/>
      <protection locked="0"/>
    </xf>
    <xf numFmtId="49" fontId="3" fillId="9" borderId="24" xfId="1" applyNumberFormat="1" applyFont="1" applyFill="1" applyBorder="1" applyAlignment="1" applyProtection="1">
      <alignment horizontal="center" vertical="center" wrapText="1"/>
      <protection locked="0"/>
    </xf>
    <xf numFmtId="49" fontId="3" fillId="9" borderId="25" xfId="1" applyNumberFormat="1" applyFont="1" applyFill="1" applyBorder="1" applyAlignment="1" applyProtection="1">
      <alignment horizontal="center" vertical="center" wrapText="1"/>
      <protection locked="0"/>
    </xf>
    <xf numFmtId="49" fontId="3" fillId="10" borderId="12" xfId="1" applyNumberFormat="1" applyFont="1" applyFill="1" applyBorder="1" applyAlignment="1" applyProtection="1">
      <alignment horizontal="center" vertical="center" wrapText="1"/>
      <protection locked="0"/>
    </xf>
    <xf numFmtId="49" fontId="3" fillId="10" borderId="9" xfId="1" applyNumberFormat="1" applyFont="1" applyFill="1" applyBorder="1" applyAlignment="1" applyProtection="1">
      <alignment horizontal="center" vertical="center" wrapText="1"/>
      <protection locked="0"/>
    </xf>
    <xf numFmtId="49" fontId="3" fillId="10" borderId="10" xfId="1" applyNumberFormat="1" applyFont="1" applyFill="1" applyBorder="1" applyAlignment="1" applyProtection="1">
      <alignment horizontal="center" vertical="center" wrapText="1"/>
      <protection locked="0"/>
    </xf>
    <xf numFmtId="49" fontId="3" fillId="10" borderId="28" xfId="1" applyNumberFormat="1" applyFont="1" applyFill="1" applyBorder="1" applyAlignment="1" applyProtection="1">
      <alignment horizontal="center" vertical="center" wrapText="1"/>
      <protection locked="0"/>
    </xf>
    <xf numFmtId="49" fontId="3" fillId="10" borderId="29" xfId="1" applyNumberFormat="1" applyFont="1" applyFill="1" applyBorder="1" applyAlignment="1" applyProtection="1">
      <alignment horizontal="center" vertical="center" wrapText="1"/>
      <protection locked="0"/>
    </xf>
    <xf numFmtId="49" fontId="3" fillId="10" borderId="30" xfId="1" applyNumberFormat="1" applyFont="1" applyFill="1" applyBorder="1" applyAlignment="1" applyProtection="1">
      <alignment horizontal="center" vertical="center" wrapText="1"/>
      <protection locked="0"/>
    </xf>
    <xf numFmtId="0" fontId="5" fillId="5" borderId="69" xfId="0" applyFont="1" applyFill="1" applyBorder="1" applyAlignment="1">
      <alignment horizontal="center" vertical="center" wrapText="1"/>
    </xf>
    <xf numFmtId="49" fontId="3" fillId="11" borderId="12" xfId="1" applyNumberFormat="1" applyFont="1" applyFill="1" applyBorder="1" applyAlignment="1" applyProtection="1">
      <alignment horizontal="center" vertical="center" wrapText="1"/>
      <protection locked="0"/>
    </xf>
    <xf numFmtId="49" fontId="3" fillId="11" borderId="9" xfId="1" applyNumberFormat="1" applyFont="1" applyFill="1" applyBorder="1" applyAlignment="1" applyProtection="1">
      <alignment horizontal="center" vertical="center" wrapText="1"/>
      <protection locked="0"/>
    </xf>
    <xf numFmtId="49" fontId="3" fillId="11" borderId="10" xfId="1" applyNumberFormat="1" applyFont="1" applyFill="1" applyBorder="1" applyAlignment="1" applyProtection="1">
      <alignment horizontal="center" vertical="center" wrapText="1"/>
      <protection locked="0"/>
    </xf>
    <xf numFmtId="0" fontId="26" fillId="0" borderId="8" xfId="0" applyFont="1" applyBorder="1" applyAlignment="1">
      <alignment horizontal="center" vertical="center" wrapText="1"/>
    </xf>
    <xf numFmtId="49" fontId="3" fillId="2" borderId="40" xfId="1" applyNumberFormat="1" applyFont="1" applyFill="1" applyBorder="1" applyAlignment="1" applyProtection="1">
      <alignment horizontal="center" vertical="center" wrapText="1"/>
      <protection locked="0"/>
    </xf>
    <xf numFmtId="49" fontId="3" fillId="2" borderId="43" xfId="1" applyNumberFormat="1" applyFont="1" applyFill="1" applyBorder="1" applyAlignment="1" applyProtection="1">
      <alignment horizontal="center" vertical="center" wrapText="1"/>
      <protection locked="0"/>
    </xf>
    <xf numFmtId="49" fontId="3" fillId="2" borderId="41" xfId="1" applyNumberFormat="1" applyFont="1" applyFill="1" applyBorder="1" applyAlignment="1" applyProtection="1">
      <alignment horizontal="center" vertical="center" wrapText="1"/>
      <protection locked="0"/>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49" fontId="7" fillId="0" borderId="34" xfId="1" applyNumberFormat="1" applyFont="1" applyFill="1" applyBorder="1" applyAlignment="1" applyProtection="1">
      <alignment horizontal="center" vertical="center" wrapText="1"/>
      <protection locked="0"/>
    </xf>
    <xf numFmtId="49" fontId="7" fillId="0" borderId="8" xfId="1" applyNumberFormat="1" applyFont="1" applyFill="1" applyBorder="1" applyAlignment="1" applyProtection="1">
      <alignment horizontal="center" vertical="center" wrapText="1"/>
      <protection locked="0"/>
    </xf>
    <xf numFmtId="49" fontId="7" fillId="0" borderId="35" xfId="1" applyNumberFormat="1" applyFont="1" applyFill="1" applyBorder="1" applyAlignment="1" applyProtection="1">
      <alignment horizontal="center" vertical="center" wrapText="1"/>
      <protection locked="0"/>
    </xf>
    <xf numFmtId="49" fontId="7" fillId="0" borderId="0" xfId="1" applyNumberFormat="1" applyFont="1" applyFill="1" applyBorder="1" applyAlignment="1" applyProtection="1">
      <alignment horizontal="center" vertical="center" wrapText="1"/>
      <protection locked="0"/>
    </xf>
    <xf numFmtId="49" fontId="7" fillId="0" borderId="36" xfId="1" applyNumberFormat="1" applyFont="1" applyFill="1" applyBorder="1" applyAlignment="1" applyProtection="1">
      <alignment horizontal="center" vertical="center" wrapText="1"/>
      <protection locked="0"/>
    </xf>
    <xf numFmtId="49" fontId="7" fillId="0" borderId="9" xfId="1" applyNumberFormat="1" applyFont="1" applyFill="1" applyBorder="1" applyAlignment="1" applyProtection="1">
      <alignment horizontal="center" vertical="center" wrapText="1"/>
      <protection locked="0"/>
    </xf>
    <xf numFmtId="49" fontId="3" fillId="12" borderId="37" xfId="1" applyNumberFormat="1" applyFont="1" applyFill="1" applyBorder="1" applyAlignment="1" applyProtection="1">
      <alignment horizontal="center" vertical="center" wrapText="1"/>
      <protection locked="0"/>
    </xf>
    <xf numFmtId="49" fontId="3" fillId="12" borderId="38" xfId="1" applyNumberFormat="1" applyFont="1" applyFill="1" applyBorder="1" applyAlignment="1" applyProtection="1">
      <alignment horizontal="center" vertical="center" wrapText="1"/>
      <protection locked="0"/>
    </xf>
    <xf numFmtId="49" fontId="3" fillId="12" borderId="39" xfId="1" applyNumberFormat="1" applyFont="1" applyFill="1" applyBorder="1" applyAlignment="1" applyProtection="1">
      <alignment horizontal="center" vertical="center" wrapText="1"/>
      <protection locked="0"/>
    </xf>
    <xf numFmtId="49" fontId="18" fillId="0" borderId="8" xfId="1" applyNumberFormat="1" applyFont="1" applyFill="1" applyBorder="1" applyAlignment="1" applyProtection="1">
      <alignment horizontal="center" vertical="center" wrapText="1"/>
      <protection locked="0"/>
    </xf>
    <xf numFmtId="0" fontId="33" fillId="21" borderId="69" xfId="0" applyFont="1" applyFill="1" applyBorder="1" applyAlignment="1">
      <alignment horizontal="center" vertical="center" wrapText="1"/>
    </xf>
    <xf numFmtId="0" fontId="33" fillId="22" borderId="77" xfId="0" applyFont="1" applyFill="1" applyBorder="1" applyAlignment="1">
      <alignment horizontal="center" vertical="center" wrapText="1"/>
    </xf>
    <xf numFmtId="0" fontId="33" fillId="22" borderId="3" xfId="0" applyFont="1" applyFill="1" applyBorder="1" applyAlignment="1">
      <alignment horizontal="center" vertical="center" wrapText="1"/>
    </xf>
    <xf numFmtId="0" fontId="33" fillId="22" borderId="4" xfId="0" applyFont="1" applyFill="1" applyBorder="1" applyAlignment="1">
      <alignment horizontal="center" vertical="center" wrapText="1"/>
    </xf>
    <xf numFmtId="0" fontId="39" fillId="0" borderId="0" xfId="0" applyFont="1" applyAlignment="1">
      <alignment horizontal="left"/>
    </xf>
    <xf numFmtId="0" fontId="0" fillId="0" borderId="0" xfId="0"/>
  </cellXfs>
  <cellStyles count="6">
    <cellStyle name="Normal" xfId="0" builtinId="0"/>
    <cellStyle name="Normal 2" xfId="2" xr:uid="{307A5F4E-D984-4ADC-B557-4DEBDA57A915}"/>
    <cellStyle name="Normal 2 2" xfId="5" xr:uid="{7D836BB8-AA7A-40C5-9A12-D186B8223F3B}"/>
    <cellStyle name="Normal 3" xfId="3" xr:uid="{E1308B40-E49B-474D-B8CF-6E0F4307A634}"/>
    <cellStyle name="Normal 7" xfId="4" xr:uid="{6CE52B24-A28A-483B-ADC2-856D5D361353}"/>
    <cellStyle name="Título 2" xfId="1" builtinId="17"/>
  </cellStyles>
  <dxfs count="232">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962D46"/>
      <color rgb="FFA50021"/>
      <color rgb="FFCC0000"/>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externalLink" Target="externalLinks/externalLink33.xml"/><Relationship Id="rId50" Type="http://schemas.openxmlformats.org/officeDocument/2006/relationships/externalLink" Target="externalLinks/externalLink36.xml"/><Relationship Id="rId55" Type="http://schemas.openxmlformats.org/officeDocument/2006/relationships/externalLink" Target="externalLinks/externalLink4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externalLink" Target="externalLinks/externalLink31.xml"/><Relationship Id="rId53" Type="http://schemas.openxmlformats.org/officeDocument/2006/relationships/externalLink" Target="externalLinks/externalLink39.xml"/><Relationship Id="rId58" Type="http://schemas.openxmlformats.org/officeDocument/2006/relationships/externalLink" Target="externalLinks/externalLink44.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externalLink" Target="externalLinks/externalLink5.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externalLink" Target="externalLinks/externalLink34.xml"/><Relationship Id="rId56" Type="http://schemas.openxmlformats.org/officeDocument/2006/relationships/externalLink" Target="externalLinks/externalLink42.xml"/><Relationship Id="rId8" Type="http://schemas.openxmlformats.org/officeDocument/2006/relationships/worksheet" Target="worksheets/sheet8.xml"/><Relationship Id="rId51" Type="http://schemas.openxmlformats.org/officeDocument/2006/relationships/externalLink" Target="externalLinks/externalLink3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externalLink" Target="externalLinks/externalLink32.xml"/><Relationship Id="rId59" Type="http://schemas.openxmlformats.org/officeDocument/2006/relationships/theme" Target="theme/theme1.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54" Type="http://schemas.openxmlformats.org/officeDocument/2006/relationships/externalLink" Target="externalLinks/externalLink40.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externalLink" Target="externalLinks/externalLink35.xml"/><Relationship Id="rId57" Type="http://schemas.openxmlformats.org/officeDocument/2006/relationships/externalLink" Target="externalLinks/externalLink43.xml"/><Relationship Id="rId10" Type="http://schemas.openxmlformats.org/officeDocument/2006/relationships/worksheet" Target="worksheets/sheet10.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52" Type="http://schemas.openxmlformats.org/officeDocument/2006/relationships/externalLink" Target="externalLinks/externalLink38.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3" Type="http://schemas.openxmlformats.org/officeDocument/2006/relationships/hyperlink" Target="#'Dimensi&#243;n 7 - Control Interno'!A1"/><Relationship Id="rId18" Type="http://schemas.openxmlformats.org/officeDocument/2006/relationships/hyperlink" Target="https://sedeelectronica.sic.gov.co/transparencia/planeacion/planes-de-accion/plan-previsi%C3%B3n-de-recursos-humanos" TargetMode="External"/><Relationship Id="rId26" Type="http://schemas.openxmlformats.org/officeDocument/2006/relationships/hyperlink" Target="https://sedeelectronica.sic.gov.co/transparencia/planeacion/proyectos-de-inversion" TargetMode="External"/><Relationship Id="rId39" Type="http://schemas.openxmlformats.org/officeDocument/2006/relationships/hyperlink" Target="#'PAI 2025 Consolidado'!R5"/><Relationship Id="rId21" Type="http://schemas.openxmlformats.org/officeDocument/2006/relationships/hyperlink" Target="https://sedeelectronica.sic.gov.co/transparencia/planeacion/planes-de-accion/plan-de-bienestar" TargetMode="External"/><Relationship Id="rId34" Type="http://schemas.openxmlformats.org/officeDocument/2006/relationships/hyperlink" Target="#'PAI 2025 Consolidado'!A1"/><Relationship Id="rId42" Type="http://schemas.openxmlformats.org/officeDocument/2006/relationships/hyperlink" Target="#'PAI 2025 Consolidado'!I5"/><Relationship Id="rId7" Type="http://schemas.openxmlformats.org/officeDocument/2006/relationships/hyperlink" Target="#'Dimensi&#243;n 4 - Evaluaci&#243;n de res'!A1"/><Relationship Id="rId2" Type="http://schemas.openxmlformats.org/officeDocument/2006/relationships/image" Target="../media/image1.png"/><Relationship Id="rId16" Type="http://schemas.openxmlformats.org/officeDocument/2006/relationships/hyperlink" Target="https://sedeelectronica.sic.gov.co/transparencia/contratacion/plan-anual-de-adquisiciones/plan-anual-de-adquisiciones-version-2" TargetMode="External"/><Relationship Id="rId29" Type="http://schemas.openxmlformats.org/officeDocument/2006/relationships/image" Target="../media/image9.svg"/><Relationship Id="rId1" Type="http://schemas.openxmlformats.org/officeDocument/2006/relationships/hyperlink" Target="#'Dimensi&#243;n 1 - Talento Humano '!A1"/><Relationship Id="rId6" Type="http://schemas.openxmlformats.org/officeDocument/2006/relationships/image" Target="../media/image3.png"/><Relationship Id="rId11" Type="http://schemas.openxmlformats.org/officeDocument/2006/relationships/hyperlink" Target="#'Dimensi&#243;n 6 - GESCO+I'!A1"/><Relationship Id="rId24" Type="http://schemas.openxmlformats.org/officeDocument/2006/relationships/hyperlink" Target="https://sedeelectronica.sic.gov.co/transparencia/planeacion/planes-de-accion/plan-estrat%C3%A9gico-de-las%20Tecnolog%C3%ADas-de-la-informaci%C3%B3n-y-las-comunicaciones-peti" TargetMode="External"/><Relationship Id="rId32" Type="http://schemas.openxmlformats.org/officeDocument/2006/relationships/image" Target="../media/image10.png"/><Relationship Id="rId37" Type="http://schemas.openxmlformats.org/officeDocument/2006/relationships/image" Target="../media/image13.svg"/><Relationship Id="rId40" Type="http://schemas.openxmlformats.org/officeDocument/2006/relationships/hyperlink" Target="#'PAI 2025 Consolidado'!M5"/><Relationship Id="rId45" Type="http://schemas.openxmlformats.org/officeDocument/2006/relationships/image" Target="../media/image15.svg"/><Relationship Id="rId5" Type="http://schemas.openxmlformats.org/officeDocument/2006/relationships/hyperlink" Target="#'Dimensi&#243;n 3-Gesti&#243;n con Valor'!A1"/><Relationship Id="rId15" Type="http://schemas.openxmlformats.org/officeDocument/2006/relationships/hyperlink" Target="https://sedeelectronica.sic.gov.co/transparencia/planeacion/plan-institucional-de-archivos/plan-institucional-de-archivos-pinar-sic-0" TargetMode="External"/><Relationship Id="rId23" Type="http://schemas.openxmlformats.org/officeDocument/2006/relationships/hyperlink" Target="https://sedeelectronica.sic.gov.co/transparencia/planeacion/plan-anticorrupcion-y-de-atencion-al-ciudadano/abc-programa-de-transparencia-y-etica-publica" TargetMode="External"/><Relationship Id="rId28" Type="http://schemas.openxmlformats.org/officeDocument/2006/relationships/image" Target="../media/image8.png"/><Relationship Id="rId36" Type="http://schemas.openxmlformats.org/officeDocument/2006/relationships/image" Target="../media/image12.png"/><Relationship Id="rId10" Type="http://schemas.openxmlformats.org/officeDocument/2006/relationships/image" Target="../media/image5.png"/><Relationship Id="rId19" Type="http://schemas.openxmlformats.org/officeDocument/2006/relationships/hyperlink" Target="https://sedeelectronica.sic.gov.co/transparencia/planeacion/plan-estrategico-de-talento-humano/plan-estrategico-de-recursos-humanos" TargetMode="External"/><Relationship Id="rId31" Type="http://schemas.openxmlformats.org/officeDocument/2006/relationships/hyperlink" Target="https://sedeelectronica.sic.gov.co/transparencia/planeacion/planes-de-accion/plan-de-acci%C3%B3n-institucional" TargetMode="External"/><Relationship Id="rId44" Type="http://schemas.openxmlformats.org/officeDocument/2006/relationships/image" Target="../media/image14.png"/><Relationship Id="rId4" Type="http://schemas.openxmlformats.org/officeDocument/2006/relationships/image" Target="../media/image2.png"/><Relationship Id="rId9" Type="http://schemas.openxmlformats.org/officeDocument/2006/relationships/hyperlink" Target="#'Dimensi&#243;n 5 - Informaci&#243;n y com'!A1"/><Relationship Id="rId14" Type="http://schemas.openxmlformats.org/officeDocument/2006/relationships/image" Target="../media/image7.png"/><Relationship Id="rId22" Type="http://schemas.openxmlformats.org/officeDocument/2006/relationships/hyperlink" Target="https://sedeelectronica.sic.gov.co/transparencia/planeacion/planes-de-accion/plan-de-seguridad-y-salud-en-el-trabajo" TargetMode="External"/><Relationship Id="rId27" Type="http://schemas.openxmlformats.org/officeDocument/2006/relationships/hyperlink" Target="#'PAI 2025 Publicado'!A1"/><Relationship Id="rId30" Type="http://schemas.openxmlformats.org/officeDocument/2006/relationships/hyperlink" Target="https://sedeelectronica.sic.gov.co/transparencia/planeacion/planes-de-accion/plan-de-tratamiento-de-riesgos%20de-seguridad-y-privacidad-de-la-informaci%C3%B3n" TargetMode="External"/><Relationship Id="rId35" Type="http://schemas.openxmlformats.org/officeDocument/2006/relationships/hyperlink" Target="#'PAI 2025 Consolidado'!H5"/><Relationship Id="rId43" Type="http://schemas.openxmlformats.org/officeDocument/2006/relationships/hyperlink" Target="#Convenciones!A1"/><Relationship Id="rId8" Type="http://schemas.openxmlformats.org/officeDocument/2006/relationships/image" Target="../media/image4.png"/><Relationship Id="rId3" Type="http://schemas.openxmlformats.org/officeDocument/2006/relationships/hyperlink" Target="#'Dimensi&#243;n 2 - Direccionamiento'!A1"/><Relationship Id="rId12" Type="http://schemas.openxmlformats.org/officeDocument/2006/relationships/image" Target="../media/image6.png"/><Relationship Id="rId17" Type="http://schemas.openxmlformats.org/officeDocument/2006/relationships/hyperlink" Target="https://sedeelectronica.sic.gov.co/transparencia/planeacion/planes-de-accion/plan-anual-de-vacantes" TargetMode="External"/><Relationship Id="rId25" Type="http://schemas.openxmlformats.org/officeDocument/2006/relationships/hyperlink" Target="https://sedeelectronica.sic.gov.co/transparencia/planeacion/planes-de-accion/plan-de-seguridad-y-privacidad-de-la-informaci%C3%B3n" TargetMode="External"/><Relationship Id="rId33" Type="http://schemas.openxmlformats.org/officeDocument/2006/relationships/image" Target="../media/image11.svg"/><Relationship Id="rId38" Type="http://schemas.openxmlformats.org/officeDocument/2006/relationships/hyperlink" Target="#'PAI 2025 Consolidado'!J5"/><Relationship Id="rId20" Type="http://schemas.openxmlformats.org/officeDocument/2006/relationships/hyperlink" Target="https://sedeelectronica.sic.gov.co/transparencia/planeacion/planes-de-accion/plan-de-capacitaci%C3%B3n" TargetMode="External"/><Relationship Id="rId41" Type="http://schemas.openxmlformats.org/officeDocument/2006/relationships/hyperlink" Target="#'PAI 2025 Consolidado'!W5"/></Relationships>
</file>

<file path=xl/drawings/_rels/drawing10.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hyperlink" Target="#'CONTENIDO '!A1"/></Relationships>
</file>

<file path=xl/drawings/_rels/drawing2.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1.png"/><Relationship Id="rId4"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2.png"/><Relationship Id="rId4"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3.png"/><Relationship Id="rId4" Type="http://schemas.openxmlformats.org/officeDocument/2006/relationships/image" Target="../media/image17.jpeg"/></Relationships>
</file>

<file path=xl/drawings/_rels/drawing5.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4.png"/><Relationship Id="rId4" Type="http://schemas.openxmlformats.org/officeDocument/2006/relationships/image" Target="../media/image17.jpeg"/></Relationships>
</file>

<file path=xl/drawings/_rels/drawing6.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5.png"/><Relationship Id="rId4" Type="http://schemas.openxmlformats.org/officeDocument/2006/relationships/image" Target="../media/image17.jpeg"/></Relationships>
</file>

<file path=xl/drawings/_rels/drawing7.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6.png"/><Relationship Id="rId4" Type="http://schemas.openxmlformats.org/officeDocument/2006/relationships/image" Target="../media/image17.jpeg"/></Relationships>
</file>

<file path=xl/drawings/_rels/drawing8.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7.png"/><Relationship Id="rId4" Type="http://schemas.openxmlformats.org/officeDocument/2006/relationships/image" Target="../media/image17.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CONTENIDO '!A27"/><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xdr:from>
      <xdr:col>1</xdr:col>
      <xdr:colOff>66676</xdr:colOff>
      <xdr:row>9</xdr:row>
      <xdr:rowOff>67234</xdr:rowOff>
    </xdr:from>
    <xdr:to>
      <xdr:col>1</xdr:col>
      <xdr:colOff>1630240</xdr:colOff>
      <xdr:row>12</xdr:row>
      <xdr:rowOff>78440</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1ACF692F-390E-DE4D-85D8-B6EDFD8A7E23}"/>
            </a:ext>
          </a:extLst>
        </xdr:cNvPr>
        <xdr:cNvSpPr/>
      </xdr:nvSpPr>
      <xdr:spPr>
        <a:xfrm>
          <a:off x="249849" y="2192042"/>
          <a:ext cx="1563564" cy="1385004"/>
        </a:xfrm>
        <a:prstGeom prst="roundRect">
          <a:avLst/>
        </a:prstGeom>
        <a:no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kern="1200"/>
            <a:t> </a:t>
          </a:r>
          <a:r>
            <a:rPr lang="es-CO" sz="1100" b="1" kern="1200">
              <a:solidFill>
                <a:schemeClr val="accent6">
                  <a:lumMod val="50000"/>
                </a:schemeClr>
              </a:solidFill>
            </a:rPr>
            <a:t>DIMENSIÓN 1 - TALENTO HUMANO</a:t>
          </a: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xdr:txBody>
    </xdr:sp>
    <xdr:clientData/>
  </xdr:twoCellAnchor>
  <xdr:twoCellAnchor editAs="oneCell">
    <xdr:from>
      <xdr:col>1</xdr:col>
      <xdr:colOff>484051</xdr:colOff>
      <xdr:row>10</xdr:row>
      <xdr:rowOff>357770</xdr:rowOff>
    </xdr:from>
    <xdr:to>
      <xdr:col>1</xdr:col>
      <xdr:colOff>1382452</xdr:colOff>
      <xdr:row>10</xdr:row>
      <xdr:rowOff>934182</xdr:rowOff>
    </xdr:to>
    <xdr:pic>
      <xdr:nvPicPr>
        <xdr:cNvPr id="2" name="Imagen 1">
          <a:extLst>
            <a:ext uri="{FF2B5EF4-FFF2-40B4-BE49-F238E27FC236}">
              <a16:creationId xmlns:a16="http://schemas.microsoft.com/office/drawing/2014/main" id="{CE430311-F8FB-D06A-1EF8-2C87DC777DF6}"/>
            </a:ext>
          </a:extLst>
        </xdr:cNvPr>
        <xdr:cNvPicPr>
          <a:picLocks noChangeAspect="1"/>
        </xdr:cNvPicPr>
      </xdr:nvPicPr>
      <xdr:blipFill>
        <a:blip xmlns:r="http://schemas.openxmlformats.org/officeDocument/2006/relationships" r:embed="rId2"/>
        <a:stretch>
          <a:fillRect/>
        </a:stretch>
      </xdr:blipFill>
      <xdr:spPr>
        <a:xfrm>
          <a:off x="667224" y="2665751"/>
          <a:ext cx="898401" cy="576412"/>
        </a:xfrm>
        <a:prstGeom prst="rect">
          <a:avLst/>
        </a:prstGeom>
      </xdr:spPr>
    </xdr:pic>
    <xdr:clientData/>
  </xdr:twoCellAnchor>
  <xdr:twoCellAnchor>
    <xdr:from>
      <xdr:col>2</xdr:col>
      <xdr:colOff>9137</xdr:colOff>
      <xdr:row>9</xdr:row>
      <xdr:rowOff>78440</xdr:rowOff>
    </xdr:from>
    <xdr:to>
      <xdr:col>2</xdr:col>
      <xdr:colOff>1714500</xdr:colOff>
      <xdr:row>12</xdr:row>
      <xdr:rowOff>78440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2E090280-3EA3-4D9D-8A4A-73D08BEE77D8}"/>
            </a:ext>
          </a:extLst>
        </xdr:cNvPr>
        <xdr:cNvSpPr/>
      </xdr:nvSpPr>
      <xdr:spPr>
        <a:xfrm>
          <a:off x="1914137" y="2260531"/>
          <a:ext cx="1705363" cy="1385454"/>
        </a:xfrm>
        <a:prstGeom prst="roundRect">
          <a:avLst/>
        </a:prstGeom>
        <a:noFill/>
        <a:ln>
          <a:solidFill>
            <a:schemeClr val="accent5">
              <a:lumMod val="5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t> </a:t>
          </a:r>
          <a:r>
            <a:rPr lang="es-CO" sz="1100" b="1" kern="1200">
              <a:solidFill>
                <a:schemeClr val="accent5">
                  <a:lumMod val="50000"/>
                </a:schemeClr>
              </a:solidFill>
            </a:rPr>
            <a:t>DIMENSIÓN 2 - DIRECCIONAMIENTO ESTRATÉGICO</a:t>
          </a: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xdr:txBody>
    </xdr:sp>
    <xdr:clientData/>
  </xdr:twoCellAnchor>
  <xdr:twoCellAnchor editAs="oneCell">
    <xdr:from>
      <xdr:col>2</xdr:col>
      <xdr:colOff>721897</xdr:colOff>
      <xdr:row>10</xdr:row>
      <xdr:rowOff>508493</xdr:rowOff>
    </xdr:from>
    <xdr:to>
      <xdr:col>2</xdr:col>
      <xdr:colOff>1224796</xdr:colOff>
      <xdr:row>11</xdr:row>
      <xdr:rowOff>1823</xdr:rowOff>
    </xdr:to>
    <xdr:pic>
      <xdr:nvPicPr>
        <xdr:cNvPr id="6" name="Imagen 5">
          <a:extLst>
            <a:ext uri="{FF2B5EF4-FFF2-40B4-BE49-F238E27FC236}">
              <a16:creationId xmlns:a16="http://schemas.microsoft.com/office/drawing/2014/main" id="{696D80D7-F4EC-4EAF-ED56-1F9D8BC8F231}"/>
            </a:ext>
          </a:extLst>
        </xdr:cNvPr>
        <xdr:cNvPicPr>
          <a:picLocks noChangeAspect="1"/>
        </xdr:cNvPicPr>
      </xdr:nvPicPr>
      <xdr:blipFill>
        <a:blip xmlns:r="http://schemas.openxmlformats.org/officeDocument/2006/relationships" r:embed="rId4"/>
        <a:stretch>
          <a:fillRect/>
        </a:stretch>
      </xdr:blipFill>
      <xdr:spPr>
        <a:xfrm>
          <a:off x="2645214" y="2816474"/>
          <a:ext cx="502899" cy="498959"/>
        </a:xfrm>
        <a:prstGeom prst="rect">
          <a:avLst/>
        </a:prstGeom>
      </xdr:spPr>
    </xdr:pic>
    <xdr:clientData/>
  </xdr:twoCellAnchor>
  <xdr:twoCellAnchor>
    <xdr:from>
      <xdr:col>3</xdr:col>
      <xdr:colOff>17319</xdr:colOff>
      <xdr:row>9</xdr:row>
      <xdr:rowOff>96370</xdr:rowOff>
    </xdr:from>
    <xdr:to>
      <xdr:col>3</xdr:col>
      <xdr:colOff>1939636</xdr:colOff>
      <xdr:row>12</xdr:row>
      <xdr:rowOff>96370</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1C344AFD-FE7F-4875-9B97-A4337C43D85D}"/>
            </a:ext>
          </a:extLst>
        </xdr:cNvPr>
        <xdr:cNvSpPr/>
      </xdr:nvSpPr>
      <xdr:spPr>
        <a:xfrm>
          <a:off x="3792683" y="2278461"/>
          <a:ext cx="1922317" cy="1385454"/>
        </a:xfrm>
        <a:prstGeom prst="roundRect">
          <a:avLst/>
        </a:prstGeom>
        <a:noFill/>
        <a:ln>
          <a:solidFill>
            <a:schemeClr val="tx2">
              <a:lumMod val="90000"/>
              <a:lumOff val="1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solidFill>
                <a:schemeClr val="tx2">
                  <a:lumMod val="90000"/>
                  <a:lumOff val="10000"/>
                </a:schemeClr>
              </a:solidFill>
            </a:rPr>
            <a:t> </a:t>
          </a:r>
          <a:r>
            <a:rPr lang="es-CO" sz="1100" b="1" kern="1200">
              <a:solidFill>
                <a:schemeClr val="tx2">
                  <a:lumMod val="90000"/>
                  <a:lumOff val="10000"/>
                </a:schemeClr>
              </a:solidFill>
            </a:rPr>
            <a:t>DIMENSIÓN 3 - GESTIÓN CON VALOR PARA RESULTADOS</a:t>
          </a: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3</xdr:col>
      <xdr:colOff>630327</xdr:colOff>
      <xdr:row>10</xdr:row>
      <xdr:rowOff>518551</xdr:rowOff>
    </xdr:from>
    <xdr:to>
      <xdr:col>3</xdr:col>
      <xdr:colOff>1220166</xdr:colOff>
      <xdr:row>10</xdr:row>
      <xdr:rowOff>986528</xdr:rowOff>
    </xdr:to>
    <xdr:pic>
      <xdr:nvPicPr>
        <xdr:cNvPr id="9" name="Imagen 8">
          <a:extLst>
            <a:ext uri="{FF2B5EF4-FFF2-40B4-BE49-F238E27FC236}">
              <a16:creationId xmlns:a16="http://schemas.microsoft.com/office/drawing/2014/main" id="{13371F84-B82B-EBFF-A620-C5C66375FDB1}"/>
            </a:ext>
          </a:extLst>
        </xdr:cNvPr>
        <xdr:cNvPicPr>
          <a:picLocks noChangeAspect="1"/>
        </xdr:cNvPicPr>
      </xdr:nvPicPr>
      <xdr:blipFill rotWithShape="1">
        <a:blip xmlns:r="http://schemas.openxmlformats.org/officeDocument/2006/relationships" r:embed="rId6"/>
        <a:srcRect t="6001" b="1"/>
        <a:stretch/>
      </xdr:blipFill>
      <xdr:spPr>
        <a:xfrm>
          <a:off x="4423616" y="2507104"/>
          <a:ext cx="589839" cy="467977"/>
        </a:xfrm>
        <a:prstGeom prst="rect">
          <a:avLst/>
        </a:prstGeom>
      </xdr:spPr>
    </xdr:pic>
    <xdr:clientData/>
  </xdr:twoCellAnchor>
  <xdr:twoCellAnchor>
    <xdr:from>
      <xdr:col>3</xdr:col>
      <xdr:colOff>2078181</xdr:colOff>
      <xdr:row>9</xdr:row>
      <xdr:rowOff>108187</xdr:rowOff>
    </xdr:from>
    <xdr:to>
      <xdr:col>5</xdr:col>
      <xdr:colOff>1575955</xdr:colOff>
      <xdr:row>12</xdr:row>
      <xdr:rowOff>108187</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A84235DD-8102-4A6E-8D65-A428D723E421}"/>
            </a:ext>
          </a:extLst>
        </xdr:cNvPr>
        <xdr:cNvSpPr/>
      </xdr:nvSpPr>
      <xdr:spPr>
        <a:xfrm>
          <a:off x="5853545" y="2290278"/>
          <a:ext cx="1922319" cy="1385454"/>
        </a:xfrm>
        <a:prstGeom prst="roundRect">
          <a:avLst/>
        </a:prstGeom>
        <a:noFill/>
        <a:ln>
          <a:solidFill>
            <a:schemeClr val="accent2">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solidFill>
                <a:schemeClr val="tx2">
                  <a:lumMod val="90000"/>
                  <a:lumOff val="10000"/>
                </a:schemeClr>
              </a:solidFill>
            </a:rPr>
            <a:t> </a:t>
          </a:r>
          <a:r>
            <a:rPr lang="es-CO" sz="1100" b="1" kern="1200">
              <a:solidFill>
                <a:schemeClr val="accent2">
                  <a:lumMod val="75000"/>
                </a:schemeClr>
              </a:solidFill>
            </a:rPr>
            <a:t>DIMENSIÓN 4 -</a:t>
          </a:r>
          <a:r>
            <a:rPr lang="es-CO" sz="1100" b="1" kern="1200" baseline="0">
              <a:solidFill>
                <a:schemeClr val="accent2">
                  <a:lumMod val="75000"/>
                </a:schemeClr>
              </a:solidFill>
            </a:rPr>
            <a:t> EVALUACIÓN DE RESULTADOS</a:t>
          </a:r>
          <a:endParaRPr lang="es-CO" sz="1100" b="1" kern="1200">
            <a:solidFill>
              <a:schemeClr val="accent2">
                <a:lumMod val="75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5</xdr:col>
      <xdr:colOff>333668</xdr:colOff>
      <xdr:row>10</xdr:row>
      <xdr:rowOff>552146</xdr:rowOff>
    </xdr:from>
    <xdr:to>
      <xdr:col>5</xdr:col>
      <xdr:colOff>718939</xdr:colOff>
      <xdr:row>10</xdr:row>
      <xdr:rowOff>987136</xdr:rowOff>
    </xdr:to>
    <xdr:pic>
      <xdr:nvPicPr>
        <xdr:cNvPr id="11" name="Imagen 10">
          <a:extLst>
            <a:ext uri="{FF2B5EF4-FFF2-40B4-BE49-F238E27FC236}">
              <a16:creationId xmlns:a16="http://schemas.microsoft.com/office/drawing/2014/main" id="{49FFA691-2438-6CD3-CC0C-20E5E4BCF352}"/>
            </a:ext>
          </a:extLst>
        </xdr:cNvPr>
        <xdr:cNvPicPr>
          <a:picLocks noChangeAspect="1"/>
        </xdr:cNvPicPr>
      </xdr:nvPicPr>
      <xdr:blipFill>
        <a:blip xmlns:r="http://schemas.openxmlformats.org/officeDocument/2006/relationships" r:embed="rId8"/>
        <a:stretch>
          <a:fillRect/>
        </a:stretch>
      </xdr:blipFill>
      <xdr:spPr>
        <a:xfrm>
          <a:off x="6549984" y="2540699"/>
          <a:ext cx="385271" cy="434990"/>
        </a:xfrm>
        <a:prstGeom prst="rect">
          <a:avLst/>
        </a:prstGeom>
      </xdr:spPr>
    </xdr:pic>
    <xdr:clientData/>
  </xdr:twoCellAnchor>
  <xdr:twoCellAnchor>
    <xdr:from>
      <xdr:col>5</xdr:col>
      <xdr:colOff>1679864</xdr:colOff>
      <xdr:row>9</xdr:row>
      <xdr:rowOff>59376</xdr:rowOff>
    </xdr:from>
    <xdr:to>
      <xdr:col>6</xdr:col>
      <xdr:colOff>1783773</xdr:colOff>
      <xdr:row>12</xdr:row>
      <xdr:rowOff>86591</xdr:rowOff>
    </xdr:to>
    <xdr:sp macro="" textlink="">
      <xdr:nvSpPr>
        <xdr:cNvPr id="5" name="Rectángulo: esquinas redondeadas 4">
          <a:hlinkClick xmlns:r="http://schemas.openxmlformats.org/officeDocument/2006/relationships" r:id="rId9"/>
          <a:extLst>
            <a:ext uri="{FF2B5EF4-FFF2-40B4-BE49-F238E27FC236}">
              <a16:creationId xmlns:a16="http://schemas.microsoft.com/office/drawing/2014/main" id="{5B20002E-824A-4BFA-BF19-64E859222845}"/>
            </a:ext>
          </a:extLst>
        </xdr:cNvPr>
        <xdr:cNvSpPr/>
      </xdr:nvSpPr>
      <xdr:spPr>
        <a:xfrm>
          <a:off x="7879773" y="2241467"/>
          <a:ext cx="1922318" cy="1412669"/>
        </a:xfrm>
        <a:prstGeom prst="roundRect">
          <a:avLst/>
        </a:prstGeom>
        <a:noFill/>
        <a:ln>
          <a:solidFill>
            <a:srgbClr val="A5002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b="1" kern="1200">
              <a:solidFill>
                <a:srgbClr val="C00000"/>
              </a:solidFill>
            </a:rPr>
            <a:t> </a:t>
          </a:r>
          <a:r>
            <a:rPr lang="es-CO" sz="1100" b="1" kern="1200">
              <a:solidFill>
                <a:srgbClr val="A50021"/>
              </a:solidFill>
            </a:rPr>
            <a:t>DIMENSIÓN 5 -</a:t>
          </a:r>
          <a:r>
            <a:rPr lang="es-CO" sz="1100" b="1" kern="1200" baseline="0">
              <a:solidFill>
                <a:srgbClr val="A50021"/>
              </a:solidFill>
            </a:rPr>
            <a:t> INFORMACIÓN Y COMUNICACIÓN</a:t>
          </a:r>
          <a:endParaRPr lang="es-CO" sz="1100" b="1" kern="1200">
            <a:solidFill>
              <a:srgbClr val="A50021"/>
            </a:solidFill>
          </a:endParaRPr>
        </a:p>
        <a:p>
          <a:pPr algn="ctr"/>
          <a:endParaRPr lang="es-CO" sz="1100" b="1"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6</xdr:col>
      <xdr:colOff>638446</xdr:colOff>
      <xdr:row>10</xdr:row>
      <xdr:rowOff>514743</xdr:rowOff>
    </xdr:from>
    <xdr:to>
      <xdr:col>6</xdr:col>
      <xdr:colOff>1005718</xdr:colOff>
      <xdr:row>10</xdr:row>
      <xdr:rowOff>969819</xdr:rowOff>
    </xdr:to>
    <xdr:pic>
      <xdr:nvPicPr>
        <xdr:cNvPr id="8" name="Imagen 7">
          <a:extLst>
            <a:ext uri="{FF2B5EF4-FFF2-40B4-BE49-F238E27FC236}">
              <a16:creationId xmlns:a16="http://schemas.microsoft.com/office/drawing/2014/main" id="{08FA2A9D-D751-8127-CDD5-8E77EF8938CC}"/>
            </a:ext>
          </a:extLst>
        </xdr:cNvPr>
        <xdr:cNvPicPr>
          <a:picLocks noChangeAspect="1"/>
        </xdr:cNvPicPr>
      </xdr:nvPicPr>
      <xdr:blipFill>
        <a:blip xmlns:r="http://schemas.openxmlformats.org/officeDocument/2006/relationships" r:embed="rId10"/>
        <a:stretch>
          <a:fillRect/>
        </a:stretch>
      </xdr:blipFill>
      <xdr:spPr>
        <a:xfrm>
          <a:off x="8659499" y="2503296"/>
          <a:ext cx="367272" cy="455076"/>
        </a:xfrm>
        <a:prstGeom prst="rect">
          <a:avLst/>
        </a:prstGeom>
      </xdr:spPr>
    </xdr:pic>
    <xdr:clientData/>
  </xdr:twoCellAnchor>
  <xdr:twoCellAnchor>
    <xdr:from>
      <xdr:col>7</xdr:col>
      <xdr:colOff>64324</xdr:colOff>
      <xdr:row>9</xdr:row>
      <xdr:rowOff>86591</xdr:rowOff>
    </xdr:from>
    <xdr:to>
      <xdr:col>8</xdr:col>
      <xdr:colOff>155864</xdr:colOff>
      <xdr:row>12</xdr:row>
      <xdr:rowOff>69273</xdr:rowOff>
    </xdr:to>
    <xdr:sp macro="" textlink="">
      <xdr:nvSpPr>
        <xdr:cNvPr id="12" name="Rectángulo: esquinas redondeadas 11">
          <a:hlinkClick xmlns:r="http://schemas.openxmlformats.org/officeDocument/2006/relationships" r:id="rId11"/>
          <a:extLst>
            <a:ext uri="{FF2B5EF4-FFF2-40B4-BE49-F238E27FC236}">
              <a16:creationId xmlns:a16="http://schemas.microsoft.com/office/drawing/2014/main" id="{52CB86D0-EE8F-4600-8BA2-1CA431E770B9}"/>
            </a:ext>
          </a:extLst>
        </xdr:cNvPr>
        <xdr:cNvSpPr/>
      </xdr:nvSpPr>
      <xdr:spPr>
        <a:xfrm>
          <a:off x="9918369" y="2268682"/>
          <a:ext cx="1857995" cy="1368136"/>
        </a:xfrm>
        <a:prstGeom prst="roundRect">
          <a:avLst/>
        </a:prstGeom>
        <a:noFill/>
        <a:ln>
          <a:solidFill>
            <a:schemeClr val="bg2">
              <a:lumMod val="2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solidFill>
                <a:schemeClr val="bg2">
                  <a:lumMod val="25000"/>
                </a:schemeClr>
              </a:solidFill>
            </a:rPr>
            <a:t> </a:t>
          </a:r>
          <a:r>
            <a:rPr lang="es-CO" sz="1100" b="1" kern="1200">
              <a:solidFill>
                <a:schemeClr val="bg2">
                  <a:lumMod val="25000"/>
                </a:schemeClr>
              </a:solidFill>
            </a:rPr>
            <a:t>DIMENSIÓN 6 - GESTIÓN DEL CONOCIMIENTO Y LA INNOVACIÓN</a:t>
          </a:r>
        </a:p>
        <a:p>
          <a:pPr algn="ctr"/>
          <a:endParaRPr lang="es-CO" sz="1100"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bg2">
                <a:lumMod val="25000"/>
              </a:schemeClr>
            </a:solidFill>
          </a:endParaRPr>
        </a:p>
      </xdr:txBody>
    </xdr:sp>
    <xdr:clientData/>
  </xdr:twoCellAnchor>
  <xdr:twoCellAnchor editAs="oneCell">
    <xdr:from>
      <xdr:col>7</xdr:col>
      <xdr:colOff>746384</xdr:colOff>
      <xdr:row>10</xdr:row>
      <xdr:rowOff>568826</xdr:rowOff>
    </xdr:from>
    <xdr:to>
      <xdr:col>7</xdr:col>
      <xdr:colOff>1186447</xdr:colOff>
      <xdr:row>11</xdr:row>
      <xdr:rowOff>1</xdr:rowOff>
    </xdr:to>
    <xdr:pic>
      <xdr:nvPicPr>
        <xdr:cNvPr id="13" name="Imagen 12">
          <a:extLst>
            <a:ext uri="{FF2B5EF4-FFF2-40B4-BE49-F238E27FC236}">
              <a16:creationId xmlns:a16="http://schemas.microsoft.com/office/drawing/2014/main" id="{09F8CA84-AE41-FDCB-5D28-DDE3061A5EC7}"/>
            </a:ext>
          </a:extLst>
        </xdr:cNvPr>
        <xdr:cNvPicPr>
          <a:picLocks noChangeAspect="1"/>
        </xdr:cNvPicPr>
      </xdr:nvPicPr>
      <xdr:blipFill rotWithShape="1">
        <a:blip xmlns:r="http://schemas.openxmlformats.org/officeDocument/2006/relationships" r:embed="rId12"/>
        <a:srcRect t="8450"/>
        <a:stretch/>
      </xdr:blipFill>
      <xdr:spPr>
        <a:xfrm>
          <a:off x="10588884" y="2557379"/>
          <a:ext cx="440063" cy="433806"/>
        </a:xfrm>
        <a:prstGeom prst="rect">
          <a:avLst/>
        </a:prstGeom>
      </xdr:spPr>
    </xdr:pic>
    <xdr:clientData/>
  </xdr:twoCellAnchor>
  <xdr:twoCellAnchor>
    <xdr:from>
      <xdr:col>8</xdr:col>
      <xdr:colOff>235033</xdr:colOff>
      <xdr:row>9</xdr:row>
      <xdr:rowOff>86591</xdr:rowOff>
    </xdr:from>
    <xdr:to>
      <xdr:col>9</xdr:col>
      <xdr:colOff>69274</xdr:colOff>
      <xdr:row>12</xdr:row>
      <xdr:rowOff>66842</xdr:rowOff>
    </xdr:to>
    <xdr:sp macro="" textlink="">
      <xdr:nvSpPr>
        <xdr:cNvPr id="14" name="Rectángulo: esquinas redondeadas 13">
          <a:hlinkClick xmlns:r="http://schemas.openxmlformats.org/officeDocument/2006/relationships" r:id="rId13"/>
          <a:extLst>
            <a:ext uri="{FF2B5EF4-FFF2-40B4-BE49-F238E27FC236}">
              <a16:creationId xmlns:a16="http://schemas.microsoft.com/office/drawing/2014/main" id="{1747045A-5C75-4432-A1CB-CB5C59AD3D70}"/>
            </a:ext>
          </a:extLst>
        </xdr:cNvPr>
        <xdr:cNvSpPr/>
      </xdr:nvSpPr>
      <xdr:spPr>
        <a:xfrm>
          <a:off x="11832138" y="1891328"/>
          <a:ext cx="1822794" cy="1350514"/>
        </a:xfrm>
        <a:prstGeom prst="roundRect">
          <a:avLst/>
        </a:prstGeom>
        <a:noFill/>
        <a:ln>
          <a:solidFill>
            <a:srgbClr val="FFC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solidFill>
                <a:schemeClr val="tx2">
                  <a:lumMod val="90000"/>
                  <a:lumOff val="10000"/>
                </a:schemeClr>
              </a:solidFill>
            </a:rPr>
            <a:t> </a:t>
          </a:r>
          <a:r>
            <a:rPr lang="es-CO" sz="1100" b="1" kern="1200">
              <a:solidFill>
                <a:srgbClr val="FFC000"/>
              </a:solidFill>
            </a:rPr>
            <a:t>DIMENSIÓN 7 - CONTROL INTERNO</a:t>
          </a: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8</xdr:col>
      <xdr:colOff>881304</xdr:colOff>
      <xdr:row>10</xdr:row>
      <xdr:rowOff>367559</xdr:rowOff>
    </xdr:from>
    <xdr:to>
      <xdr:col>8</xdr:col>
      <xdr:colOff>1326710</xdr:colOff>
      <xdr:row>10</xdr:row>
      <xdr:rowOff>951285</xdr:rowOff>
    </xdr:to>
    <xdr:pic>
      <xdr:nvPicPr>
        <xdr:cNvPr id="15" name="Imagen 14">
          <a:extLst>
            <a:ext uri="{FF2B5EF4-FFF2-40B4-BE49-F238E27FC236}">
              <a16:creationId xmlns:a16="http://schemas.microsoft.com/office/drawing/2014/main" id="{C9709C3D-C065-9C27-37FD-17B78474075B}"/>
            </a:ext>
          </a:extLst>
        </xdr:cNvPr>
        <xdr:cNvPicPr>
          <a:picLocks noChangeAspect="1"/>
        </xdr:cNvPicPr>
      </xdr:nvPicPr>
      <xdr:blipFill>
        <a:blip xmlns:r="http://schemas.openxmlformats.org/officeDocument/2006/relationships" r:embed="rId14"/>
        <a:stretch>
          <a:fillRect/>
        </a:stretch>
      </xdr:blipFill>
      <xdr:spPr>
        <a:xfrm>
          <a:off x="12470054" y="2413670"/>
          <a:ext cx="445406" cy="583726"/>
        </a:xfrm>
        <a:prstGeom prst="rect">
          <a:avLst/>
        </a:prstGeom>
      </xdr:spPr>
    </xdr:pic>
    <xdr:clientData/>
  </xdr:twoCellAnchor>
  <xdr:twoCellAnchor>
    <xdr:from>
      <xdr:col>0</xdr:col>
      <xdr:colOff>109904</xdr:colOff>
      <xdr:row>0</xdr:row>
      <xdr:rowOff>54691</xdr:rowOff>
    </xdr:from>
    <xdr:to>
      <xdr:col>8</xdr:col>
      <xdr:colOff>1923319</xdr:colOff>
      <xdr:row>8</xdr:row>
      <xdr:rowOff>153863</xdr:rowOff>
    </xdr:to>
    <xdr:sp macro="" textlink="">
      <xdr:nvSpPr>
        <xdr:cNvPr id="16" name="Rectángulo: esquinas redondeadas 15">
          <a:extLst>
            <a:ext uri="{FF2B5EF4-FFF2-40B4-BE49-F238E27FC236}">
              <a16:creationId xmlns:a16="http://schemas.microsoft.com/office/drawing/2014/main" id="{D401E5FC-F470-435C-A803-9D867D246D68}"/>
            </a:ext>
          </a:extLst>
        </xdr:cNvPr>
        <xdr:cNvSpPr/>
      </xdr:nvSpPr>
      <xdr:spPr>
        <a:xfrm>
          <a:off x="109904" y="54691"/>
          <a:ext cx="14965242" cy="2040807"/>
        </a:xfrm>
        <a:prstGeom prst="roundRect">
          <a:avLst/>
        </a:prstGeom>
        <a:noFill/>
        <a:ln>
          <a:solidFill>
            <a:srgbClr val="962D4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2400" kern="1200"/>
            <a:t> </a:t>
          </a:r>
          <a:r>
            <a:rPr lang="es-CO" sz="2400" b="1" kern="1200">
              <a:solidFill>
                <a:srgbClr val="962D46"/>
              </a:solidFill>
            </a:rPr>
            <a:t>PLAN DE ACCIÓN INSTITUCIONAL SIC</a:t>
          </a:r>
          <a:r>
            <a:rPr lang="es-CO" sz="2400" b="1" kern="1200" baseline="0">
              <a:solidFill>
                <a:srgbClr val="962D46"/>
              </a:solidFill>
            </a:rPr>
            <a:t> </a:t>
          </a:r>
          <a:r>
            <a:rPr lang="es-CO" sz="2400" b="1" kern="1200">
              <a:solidFill>
                <a:srgbClr val="962D46"/>
              </a:solidFill>
            </a:rPr>
            <a:t>2025 V31 (8</a:t>
          </a:r>
          <a:r>
            <a:rPr lang="es-CO" sz="2400" b="1" kern="1200" baseline="0">
              <a:solidFill>
                <a:srgbClr val="962D46"/>
              </a:solidFill>
            </a:rPr>
            <a:t> diciembre</a:t>
          </a:r>
          <a:r>
            <a:rPr lang="es-CO" sz="2400" b="1" kern="1200">
              <a:solidFill>
                <a:srgbClr val="962D46"/>
              </a:solidFill>
            </a:rPr>
            <a:t>)</a:t>
          </a:r>
        </a:p>
        <a:p>
          <a:pPr algn="ctr"/>
          <a:endParaRPr lang="es-CO" sz="1100" b="1" kern="1200">
            <a:solidFill>
              <a:srgbClr val="962D46"/>
            </a:solidFill>
          </a:endParaRPr>
        </a:p>
        <a:p>
          <a:pPr algn="ctr"/>
          <a:r>
            <a:rPr lang="es-CO" sz="1400">
              <a:solidFill>
                <a:schemeClr val="bg2">
                  <a:lumMod val="25000"/>
                </a:schemeClr>
              </a:solidFill>
            </a:rPr>
            <a:t>Es la hoja de ruta anual que compila los acuerdos y compromisos de la Superintendencia de Industria y Comercio para cumplir con las funciones de Ley, el Plan Nacional de Desarrollo,</a:t>
          </a:r>
          <a:r>
            <a:rPr lang="es-CO" sz="1400" baseline="0">
              <a:solidFill>
                <a:schemeClr val="bg2">
                  <a:lumMod val="25000"/>
                </a:schemeClr>
              </a:solidFill>
            </a:rPr>
            <a:t> el Marco Estratégico Institucional, el Plan Estratégico Institucional y el Plan Estratégico Sectorial. </a:t>
          </a:r>
        </a:p>
        <a:p>
          <a:pPr algn="ctr"/>
          <a:r>
            <a:rPr lang="es-CO" sz="1400" baseline="0">
              <a:solidFill>
                <a:schemeClr val="bg2">
                  <a:lumMod val="25000"/>
                </a:schemeClr>
              </a:solidFill>
            </a:rPr>
            <a:t>Este documento se estructura por las Dimensiones del Modelo Integrado de Planeación y Gestión, en este sentido, cuando haga clic en cualquier ícono correspondiente a la dimensión que desea consultar, encontrará los productos asociados a la Dimensión, así mismo, encontrará los objetivos estratégicos, las estrategias, metas, fuentes de financiación y responsables.</a:t>
          </a: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xdr:txBody>
    </xdr:sp>
    <xdr:clientData/>
  </xdr:twoCellAnchor>
  <xdr:twoCellAnchor>
    <xdr:from>
      <xdr:col>0</xdr:col>
      <xdr:colOff>103801</xdr:colOff>
      <xdr:row>13</xdr:row>
      <xdr:rowOff>90234</xdr:rowOff>
    </xdr:from>
    <xdr:to>
      <xdr:col>3</xdr:col>
      <xdr:colOff>80210</xdr:colOff>
      <xdr:row>18</xdr:row>
      <xdr:rowOff>83552</xdr:rowOff>
    </xdr:to>
    <xdr:sp macro="" textlink="">
      <xdr:nvSpPr>
        <xdr:cNvPr id="17" name="Rectángulo: esquinas redondeadas 16">
          <a:extLst>
            <a:ext uri="{FF2B5EF4-FFF2-40B4-BE49-F238E27FC236}">
              <a16:creationId xmlns:a16="http://schemas.microsoft.com/office/drawing/2014/main" id="{DA5B208D-9993-4FDD-AFF7-447B7EA04249}"/>
            </a:ext>
          </a:extLst>
        </xdr:cNvPr>
        <xdr:cNvSpPr/>
      </xdr:nvSpPr>
      <xdr:spPr>
        <a:xfrm>
          <a:off x="103801" y="3449050"/>
          <a:ext cx="3769698" cy="912397"/>
        </a:xfrm>
        <a:prstGeom prst="roundRect">
          <a:avLst/>
        </a:prstGeom>
        <a:noFill/>
        <a:ln>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800" kern="1200">
              <a:solidFill>
                <a:schemeClr val="accent3">
                  <a:lumMod val="75000"/>
                </a:schemeClr>
              </a:solidFill>
            </a:rPr>
            <a:t> </a:t>
          </a:r>
          <a:r>
            <a:rPr lang="es-CO" sz="1400" b="1" kern="1200">
              <a:solidFill>
                <a:srgbClr val="962D46"/>
              </a:solidFill>
            </a:rPr>
            <a:t>PLANES</a:t>
          </a:r>
          <a:r>
            <a:rPr lang="es-CO" sz="1400" b="1" kern="1200" baseline="0">
              <a:solidFill>
                <a:srgbClr val="962D46"/>
              </a:solidFill>
            </a:rPr>
            <a:t> - DECRETO 612 DE 2018</a:t>
          </a:r>
          <a:endParaRPr lang="es-CO" sz="1800" b="1" kern="1200">
            <a:solidFill>
              <a:srgbClr val="962D46"/>
            </a:solidFill>
          </a:endParaRPr>
        </a:p>
        <a:p>
          <a:pPr algn="ctr"/>
          <a:endParaRPr lang="es-CO" sz="200" b="1" kern="1200">
            <a:solidFill>
              <a:srgbClr val="962D46"/>
            </a:solidFill>
          </a:endParaRPr>
        </a:p>
        <a:p>
          <a:pPr algn="ctr"/>
          <a:r>
            <a:rPr lang="es-CO" sz="1100">
              <a:solidFill>
                <a:schemeClr val="bg1">
                  <a:lumMod val="50000"/>
                </a:schemeClr>
              </a:solidFill>
            </a:rPr>
            <a:t>El Plan</a:t>
          </a:r>
          <a:r>
            <a:rPr lang="es-CO" sz="1100" baseline="0">
              <a:solidFill>
                <a:schemeClr val="bg1">
                  <a:lumMod val="50000"/>
                </a:schemeClr>
              </a:solidFill>
            </a:rPr>
            <a:t> de Acción Institucional de la </a:t>
          </a:r>
          <a:r>
            <a:rPr lang="es-CO" sz="1100">
              <a:solidFill>
                <a:schemeClr val="bg1">
                  <a:lumMod val="50000"/>
                </a:schemeClr>
              </a:solidFill>
            </a:rPr>
            <a:t>SIC integra los planes del Decreto 612 de 2018,</a:t>
          </a:r>
          <a:r>
            <a:rPr lang="es-CO" sz="1100" baseline="0">
              <a:solidFill>
                <a:schemeClr val="bg1">
                  <a:lumMod val="50000"/>
                </a:schemeClr>
              </a:solidFill>
            </a:rPr>
            <a:t> consúltelos</a:t>
          </a:r>
          <a:r>
            <a:rPr lang="es-CO" sz="1100">
              <a:solidFill>
                <a:schemeClr val="bg1">
                  <a:lumMod val="50000"/>
                </a:schemeClr>
              </a:solidFill>
            </a:rPr>
            <a:t> al ingresar a </a:t>
          </a:r>
          <a:r>
            <a:rPr lang="es-CO" sz="1100" baseline="0">
              <a:solidFill>
                <a:schemeClr val="bg1">
                  <a:lumMod val="50000"/>
                </a:schemeClr>
              </a:solidFill>
            </a:rPr>
            <a:t>cada plan .</a:t>
          </a:r>
          <a:endParaRPr lang="es-CO" sz="1100">
            <a:solidFill>
              <a:schemeClr val="bg1">
                <a:lumMod val="50000"/>
              </a:schemeClr>
            </a:solidFill>
          </a:endParaRPr>
        </a:p>
      </xdr:txBody>
    </xdr:sp>
    <xdr:clientData/>
  </xdr:twoCellAnchor>
  <xdr:twoCellAnchor>
    <xdr:from>
      <xdr:col>3</xdr:col>
      <xdr:colOff>163369</xdr:colOff>
      <xdr:row>13</xdr:row>
      <xdr:rowOff>59531</xdr:rowOff>
    </xdr:from>
    <xdr:to>
      <xdr:col>3</xdr:col>
      <xdr:colOff>1690554</xdr:colOff>
      <xdr:row>16</xdr:row>
      <xdr:rowOff>96738</xdr:rowOff>
    </xdr:to>
    <xdr:sp macro="" textlink="">
      <xdr:nvSpPr>
        <xdr:cNvPr id="18" name="Rectángulo: esquinas redondeadas 17">
          <a:hlinkClick xmlns:r="http://schemas.openxmlformats.org/officeDocument/2006/relationships" r:id="rId15"/>
          <a:extLst>
            <a:ext uri="{FF2B5EF4-FFF2-40B4-BE49-F238E27FC236}">
              <a16:creationId xmlns:a16="http://schemas.microsoft.com/office/drawing/2014/main" id="{D8CDD668-9B0A-7F81-EE84-E600DE48540C}"/>
            </a:ext>
          </a:extLst>
        </xdr:cNvPr>
        <xdr:cNvSpPr/>
      </xdr:nvSpPr>
      <xdr:spPr>
        <a:xfrm>
          <a:off x="3943603" y="3512344"/>
          <a:ext cx="1527185" cy="617636"/>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Institucional de Archivos de la Entidad –PINAR</a:t>
          </a:r>
        </a:p>
      </xdr:txBody>
    </xdr:sp>
    <xdr:clientData/>
  </xdr:twoCellAnchor>
  <xdr:twoCellAnchor>
    <xdr:from>
      <xdr:col>3</xdr:col>
      <xdr:colOff>1725542</xdr:colOff>
      <xdr:row>13</xdr:row>
      <xdr:rowOff>59532</xdr:rowOff>
    </xdr:from>
    <xdr:to>
      <xdr:col>5</xdr:col>
      <xdr:colOff>297656</xdr:colOff>
      <xdr:row>16</xdr:row>
      <xdr:rowOff>96739</xdr:rowOff>
    </xdr:to>
    <xdr:sp macro="" textlink="">
      <xdr:nvSpPr>
        <xdr:cNvPr id="19" name="Rectángulo: esquinas redondeadas 18">
          <a:hlinkClick xmlns:r="http://schemas.openxmlformats.org/officeDocument/2006/relationships" r:id="rId16"/>
          <a:extLst>
            <a:ext uri="{FF2B5EF4-FFF2-40B4-BE49-F238E27FC236}">
              <a16:creationId xmlns:a16="http://schemas.microsoft.com/office/drawing/2014/main" id="{2DEC3D0E-A300-4C1C-BACF-2076E254586E}"/>
            </a:ext>
          </a:extLst>
        </xdr:cNvPr>
        <xdr:cNvSpPr/>
      </xdr:nvSpPr>
      <xdr:spPr>
        <a:xfrm>
          <a:off x="5505776" y="3512345"/>
          <a:ext cx="983130" cy="617636"/>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Anual de Adquisiciones</a:t>
          </a:r>
        </a:p>
      </xdr:txBody>
    </xdr:sp>
    <xdr:clientData/>
  </xdr:twoCellAnchor>
  <xdr:twoCellAnchor>
    <xdr:from>
      <xdr:col>5</xdr:col>
      <xdr:colOff>356360</xdr:colOff>
      <xdr:row>13</xdr:row>
      <xdr:rowOff>62344</xdr:rowOff>
    </xdr:from>
    <xdr:to>
      <xdr:col>5</xdr:col>
      <xdr:colOff>1153418</xdr:colOff>
      <xdr:row>16</xdr:row>
      <xdr:rowOff>133946</xdr:rowOff>
    </xdr:to>
    <xdr:sp macro="" textlink="">
      <xdr:nvSpPr>
        <xdr:cNvPr id="20" name="Rectángulo: esquinas redondeadas 19">
          <a:hlinkClick xmlns:r="http://schemas.openxmlformats.org/officeDocument/2006/relationships" r:id="rId17"/>
          <a:extLst>
            <a:ext uri="{FF2B5EF4-FFF2-40B4-BE49-F238E27FC236}">
              <a16:creationId xmlns:a16="http://schemas.microsoft.com/office/drawing/2014/main" id="{5A24F0F3-3122-489A-A232-4DC222C320D2}"/>
            </a:ext>
          </a:extLst>
        </xdr:cNvPr>
        <xdr:cNvSpPr/>
      </xdr:nvSpPr>
      <xdr:spPr>
        <a:xfrm>
          <a:off x="6547610" y="3515157"/>
          <a:ext cx="797058" cy="652031"/>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Anual de Vacantes</a:t>
          </a:r>
        </a:p>
      </xdr:txBody>
    </xdr:sp>
    <xdr:clientData/>
  </xdr:twoCellAnchor>
  <xdr:twoCellAnchor>
    <xdr:from>
      <xdr:col>5</xdr:col>
      <xdr:colOff>1206740</xdr:colOff>
      <xdr:row>13</xdr:row>
      <xdr:rowOff>59268</xdr:rowOff>
    </xdr:from>
    <xdr:to>
      <xdr:col>6</xdr:col>
      <xdr:colOff>580430</xdr:colOff>
      <xdr:row>16</xdr:row>
      <xdr:rowOff>133946</xdr:rowOff>
    </xdr:to>
    <xdr:sp macro="" textlink="">
      <xdr:nvSpPr>
        <xdr:cNvPr id="21" name="Rectángulo: esquinas redondeadas 20">
          <a:hlinkClick xmlns:r="http://schemas.openxmlformats.org/officeDocument/2006/relationships" r:id="rId18"/>
          <a:extLst>
            <a:ext uri="{FF2B5EF4-FFF2-40B4-BE49-F238E27FC236}">
              <a16:creationId xmlns:a16="http://schemas.microsoft.com/office/drawing/2014/main" id="{4DCD0F3B-FCD2-4F6A-A2E0-CEFA4A66D63F}"/>
            </a:ext>
          </a:extLst>
        </xdr:cNvPr>
        <xdr:cNvSpPr/>
      </xdr:nvSpPr>
      <xdr:spPr>
        <a:xfrm>
          <a:off x="7397990" y="3512081"/>
          <a:ext cx="1181952" cy="655107"/>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de Previsión de Recursos Humanos</a:t>
          </a:r>
        </a:p>
      </xdr:txBody>
    </xdr:sp>
    <xdr:clientData/>
  </xdr:twoCellAnchor>
  <xdr:twoCellAnchor>
    <xdr:from>
      <xdr:col>6</xdr:col>
      <xdr:colOff>626757</xdr:colOff>
      <xdr:row>13</xdr:row>
      <xdr:rowOff>51366</xdr:rowOff>
    </xdr:from>
    <xdr:to>
      <xdr:col>6</xdr:col>
      <xdr:colOff>1726406</xdr:colOff>
      <xdr:row>16</xdr:row>
      <xdr:rowOff>141386</xdr:rowOff>
    </xdr:to>
    <xdr:sp macro="" textlink="">
      <xdr:nvSpPr>
        <xdr:cNvPr id="22" name="Rectángulo: esquinas redondeadas 21">
          <a:hlinkClick xmlns:r="http://schemas.openxmlformats.org/officeDocument/2006/relationships" r:id="rId19"/>
          <a:extLst>
            <a:ext uri="{FF2B5EF4-FFF2-40B4-BE49-F238E27FC236}">
              <a16:creationId xmlns:a16="http://schemas.microsoft.com/office/drawing/2014/main" id="{19B2CFD0-DA0C-4AB2-8752-BC8954894B20}"/>
            </a:ext>
          </a:extLst>
        </xdr:cNvPr>
        <xdr:cNvSpPr/>
      </xdr:nvSpPr>
      <xdr:spPr>
        <a:xfrm>
          <a:off x="8626269" y="3504179"/>
          <a:ext cx="1099649" cy="670449"/>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Estratégico de Talento Humano</a:t>
          </a:r>
        </a:p>
      </xdr:txBody>
    </xdr:sp>
    <xdr:clientData/>
  </xdr:twoCellAnchor>
  <xdr:twoCellAnchor>
    <xdr:from>
      <xdr:col>6</xdr:col>
      <xdr:colOff>1769964</xdr:colOff>
      <xdr:row>13</xdr:row>
      <xdr:rowOff>46885</xdr:rowOff>
    </xdr:from>
    <xdr:to>
      <xdr:col>7</xdr:col>
      <xdr:colOff>1012032</xdr:colOff>
      <xdr:row>16</xdr:row>
      <xdr:rowOff>133945</xdr:rowOff>
    </xdr:to>
    <xdr:sp macro="" textlink="">
      <xdr:nvSpPr>
        <xdr:cNvPr id="23" name="Rectángulo: esquinas redondeadas 22">
          <a:hlinkClick xmlns:r="http://schemas.openxmlformats.org/officeDocument/2006/relationships" r:id="rId20"/>
          <a:extLst>
            <a:ext uri="{FF2B5EF4-FFF2-40B4-BE49-F238E27FC236}">
              <a16:creationId xmlns:a16="http://schemas.microsoft.com/office/drawing/2014/main" id="{AA11A6EA-D221-49AA-95CE-79767AA6DB5B}"/>
            </a:ext>
          </a:extLst>
        </xdr:cNvPr>
        <xdr:cNvSpPr/>
      </xdr:nvSpPr>
      <xdr:spPr>
        <a:xfrm>
          <a:off x="9769476" y="3499698"/>
          <a:ext cx="1072654" cy="667489"/>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Institucional de Capacitación</a:t>
          </a:r>
        </a:p>
      </xdr:txBody>
    </xdr:sp>
    <xdr:clientData/>
  </xdr:twoCellAnchor>
  <xdr:twoCellAnchor>
    <xdr:from>
      <xdr:col>7</xdr:col>
      <xdr:colOff>1059778</xdr:colOff>
      <xdr:row>13</xdr:row>
      <xdr:rowOff>41012</xdr:rowOff>
    </xdr:from>
    <xdr:to>
      <xdr:col>8</xdr:col>
      <xdr:colOff>476251</xdr:colOff>
      <xdr:row>16</xdr:row>
      <xdr:rowOff>126504</xdr:rowOff>
    </xdr:to>
    <xdr:sp macro="" textlink="">
      <xdr:nvSpPr>
        <xdr:cNvPr id="24" name="Rectángulo: esquinas redondeadas 23">
          <a:hlinkClick xmlns:r="http://schemas.openxmlformats.org/officeDocument/2006/relationships" r:id="rId21"/>
          <a:extLst>
            <a:ext uri="{FF2B5EF4-FFF2-40B4-BE49-F238E27FC236}">
              <a16:creationId xmlns:a16="http://schemas.microsoft.com/office/drawing/2014/main" id="{18723C64-86BF-45FD-9B52-FF8195AE6356}"/>
            </a:ext>
          </a:extLst>
        </xdr:cNvPr>
        <xdr:cNvSpPr/>
      </xdr:nvSpPr>
      <xdr:spPr>
        <a:xfrm>
          <a:off x="10889876" y="3493825"/>
          <a:ext cx="1180086" cy="665921"/>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de Bienestar e Incentivos Institucionales</a:t>
          </a:r>
        </a:p>
      </xdr:txBody>
    </xdr:sp>
    <xdr:clientData/>
  </xdr:twoCellAnchor>
  <xdr:twoCellAnchor>
    <xdr:from>
      <xdr:col>8</xdr:col>
      <xdr:colOff>504569</xdr:colOff>
      <xdr:row>13</xdr:row>
      <xdr:rowOff>35728</xdr:rowOff>
    </xdr:from>
    <xdr:to>
      <xdr:col>9</xdr:col>
      <xdr:colOff>125328</xdr:colOff>
      <xdr:row>16</xdr:row>
      <xdr:rowOff>119063</xdr:rowOff>
    </xdr:to>
    <xdr:sp macro="" textlink="">
      <xdr:nvSpPr>
        <xdr:cNvPr id="25" name="Rectángulo: esquinas redondeadas 24">
          <a:hlinkClick xmlns:r="http://schemas.openxmlformats.org/officeDocument/2006/relationships" r:id="rId22"/>
          <a:extLst>
            <a:ext uri="{FF2B5EF4-FFF2-40B4-BE49-F238E27FC236}">
              <a16:creationId xmlns:a16="http://schemas.microsoft.com/office/drawing/2014/main" id="{BC07D5DB-5571-4A22-A81F-0B3FD4E396C4}"/>
            </a:ext>
          </a:extLst>
        </xdr:cNvPr>
        <xdr:cNvSpPr/>
      </xdr:nvSpPr>
      <xdr:spPr>
        <a:xfrm>
          <a:off x="12097497" y="3444675"/>
          <a:ext cx="1613489" cy="647316"/>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de Trabajo Anual en Seguridad y Salud en el Trabajo</a:t>
          </a:r>
        </a:p>
      </xdr:txBody>
    </xdr:sp>
    <xdr:clientData/>
  </xdr:twoCellAnchor>
  <xdr:twoCellAnchor>
    <xdr:from>
      <xdr:col>3</xdr:col>
      <xdr:colOff>654644</xdr:colOff>
      <xdr:row>17</xdr:row>
      <xdr:rowOff>13720</xdr:rowOff>
    </xdr:from>
    <xdr:to>
      <xdr:col>4</xdr:col>
      <xdr:colOff>28204</xdr:colOff>
      <xdr:row>19</xdr:row>
      <xdr:rowOff>187992</xdr:rowOff>
    </xdr:to>
    <xdr:sp macro="" textlink="">
      <xdr:nvSpPr>
        <xdr:cNvPr id="26" name="Rectángulo: esquinas redondeadas 25">
          <a:hlinkClick xmlns:r="http://schemas.openxmlformats.org/officeDocument/2006/relationships" r:id="rId23"/>
          <a:extLst>
            <a:ext uri="{FF2B5EF4-FFF2-40B4-BE49-F238E27FC236}">
              <a16:creationId xmlns:a16="http://schemas.microsoft.com/office/drawing/2014/main" id="{A870AB5B-BB7F-4EAD-95BF-761782E780FC}"/>
            </a:ext>
          </a:extLst>
        </xdr:cNvPr>
        <xdr:cNvSpPr/>
      </xdr:nvSpPr>
      <xdr:spPr>
        <a:xfrm>
          <a:off x="4427045" y="4174641"/>
          <a:ext cx="1692146" cy="550259"/>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Programa de Transparencia</a:t>
          </a:r>
          <a:r>
            <a:rPr lang="es-CO" sz="1000" b="1" kern="1200" baseline="0">
              <a:solidFill>
                <a:srgbClr val="962D46"/>
              </a:solidFill>
            </a:rPr>
            <a:t> y Ética Pública</a:t>
          </a:r>
          <a:endParaRPr lang="es-CO" sz="1000" b="1" kern="1200">
            <a:solidFill>
              <a:srgbClr val="962D46"/>
            </a:solidFill>
          </a:endParaRPr>
        </a:p>
      </xdr:txBody>
    </xdr:sp>
    <xdr:clientData/>
  </xdr:twoCellAnchor>
  <xdr:twoCellAnchor>
    <xdr:from>
      <xdr:col>4</xdr:col>
      <xdr:colOff>96110</xdr:colOff>
      <xdr:row>17</xdr:row>
      <xdr:rowOff>12969</xdr:rowOff>
    </xdr:from>
    <xdr:to>
      <xdr:col>6</xdr:col>
      <xdr:colOff>556152</xdr:colOff>
      <xdr:row>19</xdr:row>
      <xdr:rowOff>150395</xdr:rowOff>
    </xdr:to>
    <xdr:sp macro="" textlink="">
      <xdr:nvSpPr>
        <xdr:cNvPr id="27" name="Rectángulo: esquinas redondeadas 26">
          <a:hlinkClick xmlns:r="http://schemas.openxmlformats.org/officeDocument/2006/relationships" r:id="rId24"/>
          <a:extLst>
            <a:ext uri="{FF2B5EF4-FFF2-40B4-BE49-F238E27FC236}">
              <a16:creationId xmlns:a16="http://schemas.microsoft.com/office/drawing/2014/main" id="{67D1291A-F625-47AD-8FAD-DCF3BE87847B}"/>
            </a:ext>
          </a:extLst>
        </xdr:cNvPr>
        <xdr:cNvSpPr/>
      </xdr:nvSpPr>
      <xdr:spPr>
        <a:xfrm>
          <a:off x="6187097" y="4173890"/>
          <a:ext cx="2365042" cy="513413"/>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Estratégico de Tecnologías de la Información y las Comunicaciones –PETI</a:t>
          </a:r>
        </a:p>
      </xdr:txBody>
    </xdr:sp>
    <xdr:clientData/>
  </xdr:twoCellAnchor>
  <xdr:twoCellAnchor>
    <xdr:from>
      <xdr:col>6</xdr:col>
      <xdr:colOff>630925</xdr:colOff>
      <xdr:row>17</xdr:row>
      <xdr:rowOff>17542</xdr:rowOff>
    </xdr:from>
    <xdr:to>
      <xdr:col>7</xdr:col>
      <xdr:colOff>557326</xdr:colOff>
      <xdr:row>19</xdr:row>
      <xdr:rowOff>175461</xdr:rowOff>
    </xdr:to>
    <xdr:sp macro="" textlink="">
      <xdr:nvSpPr>
        <xdr:cNvPr id="29" name="Rectángulo: esquinas redondeadas 28">
          <a:hlinkClick xmlns:r="http://schemas.openxmlformats.org/officeDocument/2006/relationships" r:id="rId25"/>
          <a:extLst>
            <a:ext uri="{FF2B5EF4-FFF2-40B4-BE49-F238E27FC236}">
              <a16:creationId xmlns:a16="http://schemas.microsoft.com/office/drawing/2014/main" id="{3440FD90-55B7-4A93-B09F-1DD62F969951}"/>
            </a:ext>
          </a:extLst>
        </xdr:cNvPr>
        <xdr:cNvSpPr/>
      </xdr:nvSpPr>
      <xdr:spPr>
        <a:xfrm>
          <a:off x="8626912" y="4178463"/>
          <a:ext cx="1756203" cy="533906"/>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de Seguridad y Privacidad de la Información</a:t>
          </a:r>
        </a:p>
      </xdr:txBody>
    </xdr:sp>
    <xdr:clientData/>
  </xdr:twoCellAnchor>
  <xdr:twoCellAnchor>
    <xdr:from>
      <xdr:col>1</xdr:col>
      <xdr:colOff>555743</xdr:colOff>
      <xdr:row>18</xdr:row>
      <xdr:rowOff>174538</xdr:rowOff>
    </xdr:from>
    <xdr:to>
      <xdr:col>2</xdr:col>
      <xdr:colOff>1350809</xdr:colOff>
      <xdr:row>20</xdr:row>
      <xdr:rowOff>116974</xdr:rowOff>
    </xdr:to>
    <xdr:sp macro="" textlink="">
      <xdr:nvSpPr>
        <xdr:cNvPr id="30" name="Rectángulo: esquinas redondeadas 29">
          <a:hlinkClick xmlns:r="http://schemas.openxmlformats.org/officeDocument/2006/relationships" r:id="rId26"/>
          <a:extLst>
            <a:ext uri="{FF2B5EF4-FFF2-40B4-BE49-F238E27FC236}">
              <a16:creationId xmlns:a16="http://schemas.microsoft.com/office/drawing/2014/main" id="{E54170A2-20F0-4C40-B15C-7A74F27C7FD0}"/>
            </a:ext>
          </a:extLst>
        </xdr:cNvPr>
        <xdr:cNvSpPr/>
      </xdr:nvSpPr>
      <xdr:spPr>
        <a:xfrm>
          <a:off x="739559" y="4452433"/>
          <a:ext cx="2532961" cy="310067"/>
        </a:xfrm>
        <a:prstGeom prst="roundRect">
          <a:avLst/>
        </a:prstGeom>
        <a:solidFill>
          <a:schemeClr val="bg1">
            <a:lumMod val="75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kern="1200">
              <a:solidFill>
                <a:srgbClr val="962D46"/>
              </a:solidFill>
            </a:rPr>
            <a:t>Proyectos de Inversión </a:t>
          </a:r>
        </a:p>
      </xdr:txBody>
    </xdr:sp>
    <xdr:clientData/>
  </xdr:twoCellAnchor>
  <xdr:twoCellAnchor editAs="oneCell">
    <xdr:from>
      <xdr:col>2</xdr:col>
      <xdr:colOff>1272629</xdr:colOff>
      <xdr:row>23</xdr:row>
      <xdr:rowOff>128366</xdr:rowOff>
    </xdr:from>
    <xdr:to>
      <xdr:col>2</xdr:col>
      <xdr:colOff>1761767</xdr:colOff>
      <xdr:row>25</xdr:row>
      <xdr:rowOff>22080</xdr:rowOff>
    </xdr:to>
    <xdr:pic>
      <xdr:nvPicPr>
        <xdr:cNvPr id="45" name="Gráfico 44" descr="Mano con dedo índice apuntando a la derecha">
          <a:hlinkClick xmlns:r="http://schemas.openxmlformats.org/officeDocument/2006/relationships" r:id="rId27"/>
          <a:extLst>
            <a:ext uri="{FF2B5EF4-FFF2-40B4-BE49-F238E27FC236}">
              <a16:creationId xmlns:a16="http://schemas.microsoft.com/office/drawing/2014/main" id="{E29C68A0-C7E6-4045-88B0-87D7B8FFB467}"/>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 uri="{96DAC541-7B7A-43D3-8B79-37D633B846F1}">
              <asvg:svgBlip xmlns:asvg="http://schemas.microsoft.com/office/drawing/2016/SVG/main" r:embed="rId29"/>
            </a:ext>
          </a:extLst>
        </a:blip>
        <a:stretch>
          <a:fillRect/>
        </a:stretch>
      </xdr:blipFill>
      <xdr:spPr>
        <a:xfrm>
          <a:off x="3177629" y="5897795"/>
          <a:ext cx="489138" cy="519642"/>
        </a:xfrm>
        <a:prstGeom prst="rect">
          <a:avLst/>
        </a:prstGeom>
      </xdr:spPr>
    </xdr:pic>
    <xdr:clientData/>
  </xdr:twoCellAnchor>
  <xdr:twoCellAnchor>
    <xdr:from>
      <xdr:col>7</xdr:col>
      <xdr:colOff>671298</xdr:colOff>
      <xdr:row>16</xdr:row>
      <xdr:rowOff>186035</xdr:rowOff>
    </xdr:from>
    <xdr:to>
      <xdr:col>8</xdr:col>
      <xdr:colOff>1445205</xdr:colOff>
      <xdr:row>19</xdr:row>
      <xdr:rowOff>175460</xdr:rowOff>
    </xdr:to>
    <xdr:sp macro="" textlink="">
      <xdr:nvSpPr>
        <xdr:cNvPr id="50" name="Rectángulo: esquinas redondeadas 49">
          <a:hlinkClick xmlns:r="http://schemas.openxmlformats.org/officeDocument/2006/relationships" r:id="rId30"/>
          <a:extLst>
            <a:ext uri="{FF2B5EF4-FFF2-40B4-BE49-F238E27FC236}">
              <a16:creationId xmlns:a16="http://schemas.microsoft.com/office/drawing/2014/main" id="{D8244E36-DB42-4732-896C-5105012A1362}"/>
            </a:ext>
          </a:extLst>
        </xdr:cNvPr>
        <xdr:cNvSpPr/>
      </xdr:nvSpPr>
      <xdr:spPr>
        <a:xfrm>
          <a:off x="10497087" y="4158963"/>
          <a:ext cx="2541046" cy="553405"/>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000" b="1">
              <a:solidFill>
                <a:srgbClr val="962D46"/>
              </a:solidFill>
              <a:effectLst/>
              <a:latin typeface="+mn-lt"/>
              <a:ea typeface="+mn-ea"/>
              <a:cs typeface="+mn-cs"/>
            </a:rPr>
            <a:t>Plan de Tratamiento de Riesgos de Seguridad y Privacidad de la Información</a:t>
          </a:r>
          <a:endParaRPr lang="es-CO" sz="1000">
            <a:solidFill>
              <a:srgbClr val="962D46"/>
            </a:solidFill>
            <a:effectLst/>
          </a:endParaRPr>
        </a:p>
        <a:p>
          <a:pPr algn="ctr"/>
          <a:endParaRPr lang="es-CO" sz="1100" b="1" kern="1200">
            <a:solidFill>
              <a:srgbClr val="962D46"/>
            </a:solidFill>
          </a:endParaRPr>
        </a:p>
      </xdr:txBody>
    </xdr:sp>
    <xdr:clientData/>
  </xdr:twoCellAnchor>
  <xdr:twoCellAnchor editAs="oneCell">
    <xdr:from>
      <xdr:col>8</xdr:col>
      <xdr:colOff>1521843</xdr:colOff>
      <xdr:row>24</xdr:row>
      <xdr:rowOff>3103</xdr:rowOff>
    </xdr:from>
    <xdr:to>
      <xdr:col>8</xdr:col>
      <xdr:colOff>1939606</xdr:colOff>
      <xdr:row>24</xdr:row>
      <xdr:rowOff>421821</xdr:rowOff>
    </xdr:to>
    <xdr:pic>
      <xdr:nvPicPr>
        <xdr:cNvPr id="52" name="Gráfico 51" descr="Contrato RTL">
          <a:hlinkClick xmlns:r="http://schemas.openxmlformats.org/officeDocument/2006/relationships" r:id="rId31"/>
          <a:extLst>
            <a:ext uri="{FF2B5EF4-FFF2-40B4-BE49-F238E27FC236}">
              <a16:creationId xmlns:a16="http://schemas.microsoft.com/office/drawing/2014/main" id="{1F1EF1FD-8A61-C1AA-BAB0-94C1D91F2496}"/>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 uri="{96DAC541-7B7A-43D3-8B79-37D633B846F1}">
              <asvg:svgBlip xmlns:asvg="http://schemas.microsoft.com/office/drawing/2016/SVG/main" r:embed="rId33"/>
            </a:ext>
          </a:extLst>
        </a:blip>
        <a:stretch>
          <a:fillRect/>
        </a:stretch>
      </xdr:blipFill>
      <xdr:spPr>
        <a:xfrm>
          <a:off x="13101522" y="5963032"/>
          <a:ext cx="417763" cy="418718"/>
        </a:xfrm>
        <a:prstGeom prst="rect">
          <a:avLst/>
        </a:prstGeom>
      </xdr:spPr>
    </xdr:pic>
    <xdr:clientData/>
  </xdr:twoCellAnchor>
  <xdr:twoCellAnchor>
    <xdr:from>
      <xdr:col>1</xdr:col>
      <xdr:colOff>30799</xdr:colOff>
      <xdr:row>24</xdr:row>
      <xdr:rowOff>1</xdr:rowOff>
    </xdr:from>
    <xdr:to>
      <xdr:col>2</xdr:col>
      <xdr:colOff>1823361</xdr:colOff>
      <xdr:row>24</xdr:row>
      <xdr:rowOff>417765</xdr:rowOff>
    </xdr:to>
    <xdr:sp macro="" textlink="">
      <xdr:nvSpPr>
        <xdr:cNvPr id="54" name="Rectángulo: esquinas redondeadas 53">
          <a:hlinkClick xmlns:r="http://schemas.openxmlformats.org/officeDocument/2006/relationships" r:id="rId34"/>
          <a:extLst>
            <a:ext uri="{FF2B5EF4-FFF2-40B4-BE49-F238E27FC236}">
              <a16:creationId xmlns:a16="http://schemas.microsoft.com/office/drawing/2014/main" id="{A3001CF7-620F-4152-B680-1574CAAF04B8}"/>
            </a:ext>
          </a:extLst>
        </xdr:cNvPr>
        <xdr:cNvSpPr/>
      </xdr:nvSpPr>
      <xdr:spPr>
        <a:xfrm>
          <a:off x="207692" y="5959930"/>
          <a:ext cx="3520669" cy="417764"/>
        </a:xfrm>
        <a:prstGeom prst="roundRect">
          <a:avLst/>
        </a:prstGeom>
        <a:noFill/>
        <a:ln>
          <a:solidFill>
            <a:schemeClr val="accent2">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es-CO" sz="1600" kern="1200">
              <a:solidFill>
                <a:schemeClr val="tx2">
                  <a:lumMod val="90000"/>
                  <a:lumOff val="10000"/>
                </a:schemeClr>
              </a:solidFill>
            </a:rPr>
            <a:t> </a:t>
          </a:r>
          <a:r>
            <a:rPr lang="es-CO" sz="1600" b="1" kern="1200">
              <a:solidFill>
                <a:schemeClr val="accent2">
                  <a:lumMod val="75000"/>
                </a:schemeClr>
              </a:solidFill>
            </a:rPr>
            <a:t>PLAN DE ACCION CONSOLIDADO</a:t>
          </a:r>
          <a:endParaRPr lang="es-CO" sz="1600" kern="1200">
            <a:solidFill>
              <a:schemeClr val="tx2">
                <a:lumMod val="90000"/>
                <a:lumOff val="10000"/>
              </a:schemeClr>
            </a:solidFill>
          </a:endParaRPr>
        </a:p>
        <a:p>
          <a:pPr algn="l"/>
          <a:endParaRPr lang="es-CO" sz="1600" kern="1200">
            <a:solidFill>
              <a:schemeClr val="tx2">
                <a:lumMod val="90000"/>
                <a:lumOff val="10000"/>
              </a:schemeClr>
            </a:solidFill>
          </a:endParaRPr>
        </a:p>
        <a:p>
          <a:pPr algn="l"/>
          <a:r>
            <a:rPr lang="es-CO" sz="1600" kern="1200">
              <a:solidFill>
                <a:schemeClr val="tx2">
                  <a:lumMod val="90000"/>
                  <a:lumOff val="10000"/>
                </a:schemeClr>
              </a:solidFill>
            </a:rPr>
            <a:t>V</a:t>
          </a:r>
        </a:p>
      </xdr:txBody>
    </xdr:sp>
    <xdr:clientData/>
  </xdr:twoCellAnchor>
  <xdr:twoCellAnchor>
    <xdr:from>
      <xdr:col>7</xdr:col>
      <xdr:colOff>153489</xdr:colOff>
      <xdr:row>24</xdr:row>
      <xdr:rowOff>0</xdr:rowOff>
    </xdr:from>
    <xdr:to>
      <xdr:col>8</xdr:col>
      <xdr:colOff>1934114</xdr:colOff>
      <xdr:row>24</xdr:row>
      <xdr:rowOff>417764</xdr:rowOff>
    </xdr:to>
    <xdr:sp macro="" textlink="">
      <xdr:nvSpPr>
        <xdr:cNvPr id="56" name="Rectángulo: esquinas redondeadas 55">
          <a:hlinkClick xmlns:r="http://schemas.openxmlformats.org/officeDocument/2006/relationships" r:id="rId31"/>
          <a:extLst>
            <a:ext uri="{FF2B5EF4-FFF2-40B4-BE49-F238E27FC236}">
              <a16:creationId xmlns:a16="http://schemas.microsoft.com/office/drawing/2014/main" id="{EF27F074-5198-4F83-9474-E335F4B58CBB}"/>
            </a:ext>
          </a:extLst>
        </xdr:cNvPr>
        <xdr:cNvSpPr/>
      </xdr:nvSpPr>
      <xdr:spPr>
        <a:xfrm>
          <a:off x="9964239" y="5959929"/>
          <a:ext cx="3549554" cy="417764"/>
        </a:xfrm>
        <a:prstGeom prst="roundRect">
          <a:avLst/>
        </a:prstGeom>
        <a:noFill/>
        <a:ln>
          <a:solidFill>
            <a:schemeClr val="accent2">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es-CO" sz="1800" kern="1200">
              <a:solidFill>
                <a:schemeClr val="tx2">
                  <a:lumMod val="90000"/>
                  <a:lumOff val="10000"/>
                </a:schemeClr>
              </a:solidFill>
            </a:rPr>
            <a:t> </a:t>
          </a:r>
          <a:r>
            <a:rPr lang="es-CO" sz="1800" b="1" kern="1200">
              <a:solidFill>
                <a:schemeClr val="accent2">
                  <a:lumMod val="75000"/>
                </a:schemeClr>
              </a:solidFill>
              <a:latin typeface="+mn-lt"/>
              <a:ea typeface="+mn-ea"/>
              <a:cs typeface="+mn-cs"/>
            </a:rPr>
            <a:t>PUBLICACIÓN PLAN DE ACCION </a:t>
          </a:r>
        </a:p>
        <a:p>
          <a:pPr algn="l"/>
          <a:endParaRPr lang="es-CO" sz="1800" kern="1200">
            <a:solidFill>
              <a:schemeClr val="tx2">
                <a:lumMod val="90000"/>
                <a:lumOff val="10000"/>
              </a:schemeClr>
            </a:solidFill>
          </a:endParaRPr>
        </a:p>
        <a:p>
          <a:pPr algn="l"/>
          <a:endParaRPr lang="es-CO" sz="1800" kern="1200">
            <a:solidFill>
              <a:schemeClr val="tx2">
                <a:lumMod val="90000"/>
                <a:lumOff val="10000"/>
              </a:schemeClr>
            </a:solidFill>
          </a:endParaRPr>
        </a:p>
      </xdr:txBody>
    </xdr:sp>
    <xdr:clientData/>
  </xdr:twoCellAnchor>
  <xdr:twoCellAnchor editAs="oneCell">
    <xdr:from>
      <xdr:col>2</xdr:col>
      <xdr:colOff>334209</xdr:colOff>
      <xdr:row>25</xdr:row>
      <xdr:rowOff>1</xdr:rowOff>
    </xdr:from>
    <xdr:to>
      <xdr:col>2</xdr:col>
      <xdr:colOff>1248609</xdr:colOff>
      <xdr:row>28</xdr:row>
      <xdr:rowOff>95585</xdr:rowOff>
    </xdr:to>
    <xdr:pic>
      <xdr:nvPicPr>
        <xdr:cNvPr id="58" name="Gráfico 57" descr="Flecha con curva ligera">
          <a:hlinkClick xmlns:r="http://schemas.openxmlformats.org/officeDocument/2006/relationships" r:id="rId35"/>
          <a:extLst>
            <a:ext uri="{FF2B5EF4-FFF2-40B4-BE49-F238E27FC236}">
              <a16:creationId xmlns:a16="http://schemas.microsoft.com/office/drawing/2014/main" id="{3FED2107-191E-25B9-3EC9-1C23B501355A}"/>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55920" y="6266448"/>
          <a:ext cx="914400" cy="914400"/>
        </a:xfrm>
        <a:prstGeom prst="rect">
          <a:avLst/>
        </a:prstGeom>
      </xdr:spPr>
    </xdr:pic>
    <xdr:clientData/>
  </xdr:twoCellAnchor>
  <xdr:twoCellAnchor editAs="oneCell">
    <xdr:from>
      <xdr:col>2</xdr:col>
      <xdr:colOff>336211</xdr:colOff>
      <xdr:row>28</xdr:row>
      <xdr:rowOff>369654</xdr:rowOff>
    </xdr:from>
    <xdr:to>
      <xdr:col>2</xdr:col>
      <xdr:colOff>1250611</xdr:colOff>
      <xdr:row>32</xdr:row>
      <xdr:rowOff>47475</xdr:rowOff>
    </xdr:to>
    <xdr:pic>
      <xdr:nvPicPr>
        <xdr:cNvPr id="59" name="Gráfico 58" descr="Flecha con curva ligera">
          <a:hlinkClick xmlns:r="http://schemas.openxmlformats.org/officeDocument/2006/relationships" r:id="rId38"/>
          <a:extLst>
            <a:ext uri="{FF2B5EF4-FFF2-40B4-BE49-F238E27FC236}">
              <a16:creationId xmlns:a16="http://schemas.microsoft.com/office/drawing/2014/main" id="{B6FC70DB-23A8-41B5-8F82-1E7E7EC9E2E2}"/>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57922" y="7454917"/>
          <a:ext cx="914400" cy="914400"/>
        </a:xfrm>
        <a:prstGeom prst="rect">
          <a:avLst/>
        </a:prstGeom>
      </xdr:spPr>
    </xdr:pic>
    <xdr:clientData/>
  </xdr:twoCellAnchor>
  <xdr:twoCellAnchor editAs="oneCell">
    <xdr:from>
      <xdr:col>2</xdr:col>
      <xdr:colOff>338211</xdr:colOff>
      <xdr:row>30</xdr:row>
      <xdr:rowOff>405076</xdr:rowOff>
    </xdr:from>
    <xdr:to>
      <xdr:col>2</xdr:col>
      <xdr:colOff>1252611</xdr:colOff>
      <xdr:row>34</xdr:row>
      <xdr:rowOff>116318</xdr:rowOff>
    </xdr:to>
    <xdr:pic>
      <xdr:nvPicPr>
        <xdr:cNvPr id="60" name="Gráfico 59" descr="Flecha con curva ligera">
          <a:hlinkClick xmlns:r="http://schemas.openxmlformats.org/officeDocument/2006/relationships" r:id="rId39"/>
          <a:extLst>
            <a:ext uri="{FF2B5EF4-FFF2-40B4-BE49-F238E27FC236}">
              <a16:creationId xmlns:a16="http://schemas.microsoft.com/office/drawing/2014/main" id="{DA8FBD51-8CE5-44E7-BA78-30F655C46D8D}"/>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59922" y="7490339"/>
          <a:ext cx="914400" cy="914400"/>
        </a:xfrm>
        <a:prstGeom prst="rect">
          <a:avLst/>
        </a:prstGeom>
      </xdr:spPr>
    </xdr:pic>
    <xdr:clientData/>
  </xdr:twoCellAnchor>
  <xdr:twoCellAnchor editAs="oneCell">
    <xdr:from>
      <xdr:col>2</xdr:col>
      <xdr:colOff>373637</xdr:colOff>
      <xdr:row>32</xdr:row>
      <xdr:rowOff>423796</xdr:rowOff>
    </xdr:from>
    <xdr:to>
      <xdr:col>2</xdr:col>
      <xdr:colOff>1288037</xdr:colOff>
      <xdr:row>36</xdr:row>
      <xdr:rowOff>135038</xdr:rowOff>
    </xdr:to>
    <xdr:pic>
      <xdr:nvPicPr>
        <xdr:cNvPr id="61" name="Gráfico 60" descr="Flecha con curva ligera">
          <a:hlinkClick xmlns:r="http://schemas.openxmlformats.org/officeDocument/2006/relationships" r:id="rId40"/>
          <a:extLst>
            <a:ext uri="{FF2B5EF4-FFF2-40B4-BE49-F238E27FC236}">
              <a16:creationId xmlns:a16="http://schemas.microsoft.com/office/drawing/2014/main" id="{C6B8DF90-7F84-4396-B1BE-27BF99BEF1DC}"/>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5348" y="8093928"/>
          <a:ext cx="914400" cy="914400"/>
        </a:xfrm>
        <a:prstGeom prst="rect">
          <a:avLst/>
        </a:prstGeom>
      </xdr:spPr>
    </xdr:pic>
    <xdr:clientData/>
  </xdr:twoCellAnchor>
  <xdr:twoCellAnchor editAs="oneCell">
    <xdr:from>
      <xdr:col>2</xdr:col>
      <xdr:colOff>375638</xdr:colOff>
      <xdr:row>34</xdr:row>
      <xdr:rowOff>492649</xdr:rowOff>
    </xdr:from>
    <xdr:to>
      <xdr:col>2</xdr:col>
      <xdr:colOff>1290038</xdr:colOff>
      <xdr:row>37</xdr:row>
      <xdr:rowOff>120339</xdr:rowOff>
    </xdr:to>
    <xdr:pic>
      <xdr:nvPicPr>
        <xdr:cNvPr id="62" name="Gráfico 61" descr="Flecha con curva ligera">
          <a:hlinkClick xmlns:r="http://schemas.openxmlformats.org/officeDocument/2006/relationships" r:id="rId41"/>
          <a:extLst>
            <a:ext uri="{FF2B5EF4-FFF2-40B4-BE49-F238E27FC236}">
              <a16:creationId xmlns:a16="http://schemas.microsoft.com/office/drawing/2014/main" id="{83F6CDAF-4BA9-4DC8-8B7B-12AEE06F7782}"/>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349" y="8781070"/>
          <a:ext cx="914400" cy="914400"/>
        </a:xfrm>
        <a:prstGeom prst="rect">
          <a:avLst/>
        </a:prstGeom>
      </xdr:spPr>
    </xdr:pic>
    <xdr:clientData/>
  </xdr:twoCellAnchor>
  <xdr:twoCellAnchor editAs="oneCell">
    <xdr:from>
      <xdr:col>2</xdr:col>
      <xdr:colOff>317503</xdr:colOff>
      <xdr:row>26</xdr:row>
      <xdr:rowOff>384343</xdr:rowOff>
    </xdr:from>
    <xdr:to>
      <xdr:col>2</xdr:col>
      <xdr:colOff>1231903</xdr:colOff>
      <xdr:row>30</xdr:row>
      <xdr:rowOff>28743</xdr:rowOff>
    </xdr:to>
    <xdr:pic>
      <xdr:nvPicPr>
        <xdr:cNvPr id="64" name="Gráfico 63" descr="Flecha con curva ligera">
          <a:hlinkClick xmlns:r="http://schemas.openxmlformats.org/officeDocument/2006/relationships" r:id="rId42"/>
          <a:extLst>
            <a:ext uri="{FF2B5EF4-FFF2-40B4-BE49-F238E27FC236}">
              <a16:creationId xmlns:a16="http://schemas.microsoft.com/office/drawing/2014/main" id="{41744092-E51E-4E93-8D35-8A5E8E1F5415}"/>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39214" y="6851317"/>
          <a:ext cx="914400" cy="914400"/>
        </a:xfrm>
        <a:prstGeom prst="rect">
          <a:avLst/>
        </a:prstGeom>
      </xdr:spPr>
    </xdr:pic>
    <xdr:clientData/>
  </xdr:twoCellAnchor>
  <xdr:twoCellAnchor>
    <xdr:from>
      <xdr:col>3</xdr:col>
      <xdr:colOff>54434</xdr:colOff>
      <xdr:row>24</xdr:row>
      <xdr:rowOff>0</xdr:rowOff>
    </xdr:from>
    <xdr:to>
      <xdr:col>7</xdr:col>
      <xdr:colOff>1</xdr:colOff>
      <xdr:row>24</xdr:row>
      <xdr:rowOff>417764</xdr:rowOff>
    </xdr:to>
    <xdr:sp macro="" textlink="">
      <xdr:nvSpPr>
        <xdr:cNvPr id="28" name="Rectángulo: esquinas redondeadas 27">
          <a:hlinkClick xmlns:r="http://schemas.openxmlformats.org/officeDocument/2006/relationships" r:id="rId43"/>
          <a:extLst>
            <a:ext uri="{FF2B5EF4-FFF2-40B4-BE49-F238E27FC236}">
              <a16:creationId xmlns:a16="http://schemas.microsoft.com/office/drawing/2014/main" id="{9631A41D-2306-4D94-BF53-8B2D8DF337F5}"/>
            </a:ext>
          </a:extLst>
        </xdr:cNvPr>
        <xdr:cNvSpPr/>
      </xdr:nvSpPr>
      <xdr:spPr>
        <a:xfrm>
          <a:off x="3823613" y="5959929"/>
          <a:ext cx="5987138" cy="417764"/>
        </a:xfrm>
        <a:prstGeom prst="roundRect">
          <a:avLst/>
        </a:prstGeom>
        <a:noFill/>
        <a:ln>
          <a:solidFill>
            <a:schemeClr val="accent2">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es-CO" sz="1600" kern="1200">
              <a:solidFill>
                <a:schemeClr val="tx2">
                  <a:lumMod val="90000"/>
                  <a:lumOff val="10000"/>
                </a:schemeClr>
              </a:solidFill>
            </a:rPr>
            <a:t> </a:t>
          </a:r>
          <a:r>
            <a:rPr lang="es-CO" sz="1600" b="1" kern="1200">
              <a:solidFill>
                <a:schemeClr val="accent2">
                  <a:lumMod val="75000"/>
                </a:schemeClr>
              </a:solidFill>
            </a:rPr>
            <a:t>CONVENCIONES</a:t>
          </a:r>
          <a:r>
            <a:rPr lang="es-CO" sz="1600" b="1" kern="1200" baseline="0">
              <a:solidFill>
                <a:schemeClr val="accent2">
                  <a:lumMod val="75000"/>
                </a:schemeClr>
              </a:solidFill>
            </a:rPr>
            <a:t> P</a:t>
          </a:r>
          <a:r>
            <a:rPr lang="es-CO" sz="1600" b="1" kern="1200">
              <a:solidFill>
                <a:schemeClr val="accent2">
                  <a:lumMod val="75000"/>
                </a:schemeClr>
              </a:solidFill>
            </a:rPr>
            <a:t>LAN DE ACCION CONSOLIDADO - PUBLICADO</a:t>
          </a:r>
          <a:endParaRPr lang="es-CO" sz="1600" kern="1200">
            <a:solidFill>
              <a:schemeClr val="tx2">
                <a:lumMod val="90000"/>
                <a:lumOff val="10000"/>
              </a:schemeClr>
            </a:solidFill>
          </a:endParaRPr>
        </a:p>
        <a:p>
          <a:pPr algn="l"/>
          <a:endParaRPr lang="es-CO" sz="1600" kern="1200">
            <a:solidFill>
              <a:schemeClr val="tx2">
                <a:lumMod val="90000"/>
                <a:lumOff val="10000"/>
              </a:schemeClr>
            </a:solidFill>
          </a:endParaRPr>
        </a:p>
        <a:p>
          <a:pPr algn="l"/>
          <a:endParaRPr lang="es-CO" sz="1600" kern="1200">
            <a:solidFill>
              <a:schemeClr val="tx2">
                <a:lumMod val="90000"/>
                <a:lumOff val="10000"/>
              </a:schemeClr>
            </a:solidFill>
          </a:endParaRPr>
        </a:p>
      </xdr:txBody>
    </xdr:sp>
    <xdr:clientData/>
  </xdr:twoCellAnchor>
  <xdr:twoCellAnchor editAs="oneCell">
    <xdr:from>
      <xdr:col>6</xdr:col>
      <xdr:colOff>1360713</xdr:colOff>
      <xdr:row>24</xdr:row>
      <xdr:rowOff>27213</xdr:rowOff>
    </xdr:from>
    <xdr:to>
      <xdr:col>6</xdr:col>
      <xdr:colOff>1741712</xdr:colOff>
      <xdr:row>24</xdr:row>
      <xdr:rowOff>408212</xdr:rowOff>
    </xdr:to>
    <xdr:pic>
      <xdr:nvPicPr>
        <xdr:cNvPr id="32" name="Gráfico 31" descr="Lista de comprobación RTL">
          <a:extLst>
            <a:ext uri="{FF2B5EF4-FFF2-40B4-BE49-F238E27FC236}">
              <a16:creationId xmlns:a16="http://schemas.microsoft.com/office/drawing/2014/main" id="{B223B8ED-CDB5-9AB6-7E34-F5B8111BCF7A}"/>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 uri="{96DAC541-7B7A-43D3-8B79-37D633B846F1}">
              <asvg:svgBlip xmlns:asvg="http://schemas.microsoft.com/office/drawing/2016/SVG/main" r:embed="rId45"/>
            </a:ext>
          </a:extLst>
        </a:blip>
        <a:stretch>
          <a:fillRect/>
        </a:stretch>
      </xdr:blipFill>
      <xdr:spPr>
        <a:xfrm>
          <a:off x="9348106" y="5987142"/>
          <a:ext cx="380999" cy="3809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79375</xdr:colOff>
      <xdr:row>0</xdr:row>
      <xdr:rowOff>428625</xdr:rowOff>
    </xdr:from>
    <xdr:to>
      <xdr:col>1</xdr:col>
      <xdr:colOff>711868</xdr:colOff>
      <xdr:row>1</xdr:row>
      <xdr:rowOff>129039</xdr:rowOff>
    </xdr:to>
    <xdr:pic>
      <xdr:nvPicPr>
        <xdr:cNvPr id="2" name="Imagen 1" descr="👈 Dorso de una mano con el dedo índice señalando hacia la izquierda Emoji  — Significado, copiar y pegar, combinaciónes">
          <a:hlinkClick xmlns:r="http://schemas.openxmlformats.org/officeDocument/2006/relationships" r:id="rId1"/>
          <a:extLst>
            <a:ext uri="{FF2B5EF4-FFF2-40B4-BE49-F238E27FC236}">
              <a16:creationId xmlns:a16="http://schemas.microsoft.com/office/drawing/2014/main" id="{F93DF64F-C6DC-4E2C-AF62-D1B8721047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375" y="428625"/>
          <a:ext cx="902368" cy="906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147801</xdr:colOff>
      <xdr:row>4</xdr:row>
      <xdr:rowOff>83971</xdr:rowOff>
    </xdr:from>
    <xdr:to>
      <xdr:col>13</xdr:col>
      <xdr:colOff>2437278</xdr:colOff>
      <xdr:row>5</xdr:row>
      <xdr:rowOff>546286</xdr:rowOff>
    </xdr:to>
    <xdr:sp macro="" textlink="">
      <xdr:nvSpPr>
        <xdr:cNvPr id="2" name="Rectángulo: esquinas redondeadas 1">
          <a:extLst>
            <a:ext uri="{FF2B5EF4-FFF2-40B4-BE49-F238E27FC236}">
              <a16:creationId xmlns:a16="http://schemas.microsoft.com/office/drawing/2014/main" id="{7519933F-0FB9-423E-AF26-70B0E23F4819}"/>
            </a:ext>
          </a:extLst>
        </xdr:cNvPr>
        <xdr:cNvSpPr/>
      </xdr:nvSpPr>
      <xdr:spPr>
        <a:xfrm>
          <a:off x="147801" y="1344633"/>
          <a:ext cx="26059955" cy="1134668"/>
        </a:xfrm>
        <a:prstGeom prst="roundRect">
          <a:avLst/>
        </a:prstGeom>
        <a:no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a:solidFill>
                <a:schemeClr val="accent6">
                  <a:lumMod val="50000"/>
                </a:schemeClr>
              </a:solidFill>
            </a:rPr>
            <a:t> </a:t>
          </a:r>
          <a:endParaRPr lang="es-CO" sz="1100" kern="1200">
            <a:solidFill>
              <a:schemeClr val="tx2">
                <a:lumMod val="90000"/>
                <a:lumOff val="10000"/>
              </a:schemeClr>
            </a:solidFill>
          </a:endParaRPr>
        </a:p>
      </xdr:txBody>
    </xdr:sp>
    <xdr:clientData/>
  </xdr:twoCellAnchor>
  <xdr:twoCellAnchor editAs="oneCell">
    <xdr:from>
      <xdr:col>13</xdr:col>
      <xdr:colOff>447681</xdr:colOff>
      <xdr:row>4</xdr:row>
      <xdr:rowOff>182368</xdr:rowOff>
    </xdr:from>
    <xdr:to>
      <xdr:col>13</xdr:col>
      <xdr:colOff>1848448</xdr:colOff>
      <xdr:row>5</xdr:row>
      <xdr:rowOff>402350</xdr:rowOff>
    </xdr:to>
    <xdr:pic>
      <xdr:nvPicPr>
        <xdr:cNvPr id="3" name="Imagen 2">
          <a:extLst>
            <a:ext uri="{FF2B5EF4-FFF2-40B4-BE49-F238E27FC236}">
              <a16:creationId xmlns:a16="http://schemas.microsoft.com/office/drawing/2014/main" id="{BBEB4E9A-CD62-43A4-8075-071F8C2F370C}"/>
            </a:ext>
          </a:extLst>
        </xdr:cNvPr>
        <xdr:cNvPicPr>
          <a:picLocks noChangeAspect="1"/>
        </xdr:cNvPicPr>
      </xdr:nvPicPr>
      <xdr:blipFill>
        <a:blip xmlns:r="http://schemas.openxmlformats.org/officeDocument/2006/relationships" r:embed="rId1"/>
        <a:stretch>
          <a:fillRect/>
        </a:stretch>
      </xdr:blipFill>
      <xdr:spPr>
        <a:xfrm>
          <a:off x="15359233" y="1249825"/>
          <a:ext cx="1400767" cy="901512"/>
        </a:xfrm>
        <a:prstGeom prst="rect">
          <a:avLst/>
        </a:prstGeom>
      </xdr:spPr>
    </xdr:pic>
    <xdr:clientData/>
  </xdr:twoCellAnchor>
  <xdr:twoCellAnchor editAs="oneCell">
    <xdr:from>
      <xdr:col>2</xdr:col>
      <xdr:colOff>1740086</xdr:colOff>
      <xdr:row>0</xdr:row>
      <xdr:rowOff>59270</xdr:rowOff>
    </xdr:from>
    <xdr:to>
      <xdr:col>2</xdr:col>
      <xdr:colOff>2879911</xdr:colOff>
      <xdr:row>2</xdr:row>
      <xdr:rowOff>230283</xdr:rowOff>
    </xdr:to>
    <xdr:pic>
      <xdr:nvPicPr>
        <xdr:cNvPr id="4" name="Imagen 3">
          <a:extLst>
            <a:ext uri="{FF2B5EF4-FFF2-40B4-BE49-F238E27FC236}">
              <a16:creationId xmlns:a16="http://schemas.microsoft.com/office/drawing/2014/main" id="{EA588884-8078-4170-9CEA-7E862275BB1C}"/>
            </a:ext>
          </a:extLst>
        </xdr:cNvPr>
        <xdr:cNvPicPr>
          <a:picLocks noChangeAspect="1"/>
        </xdr:cNvPicPr>
      </xdr:nvPicPr>
      <xdr:blipFill>
        <a:blip xmlns:r="http://schemas.openxmlformats.org/officeDocument/2006/relationships" r:embed="rId2"/>
        <a:stretch>
          <a:fillRect/>
        </a:stretch>
      </xdr:blipFill>
      <xdr:spPr>
        <a:xfrm>
          <a:off x="2496483" y="59270"/>
          <a:ext cx="1139825" cy="703292"/>
        </a:xfrm>
        <a:prstGeom prst="rect">
          <a:avLst/>
        </a:prstGeom>
      </xdr:spPr>
    </xdr:pic>
    <xdr:clientData/>
  </xdr:twoCellAnchor>
  <xdr:twoCellAnchor editAs="oneCell">
    <xdr:from>
      <xdr:col>1</xdr:col>
      <xdr:colOff>266139</xdr:colOff>
      <xdr:row>0</xdr:row>
      <xdr:rowOff>14008</xdr:rowOff>
    </xdr:from>
    <xdr:to>
      <xdr:col>2</xdr:col>
      <xdr:colOff>224116</xdr:colOff>
      <xdr:row>2</xdr:row>
      <xdr:rowOff>196103</xdr:rowOff>
    </xdr:to>
    <xdr:pic>
      <xdr:nvPicPr>
        <xdr:cNvPr id="5" name="Imagen 4"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ED203C8B-612D-4680-8E16-8A7A75032B9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6139" y="14008"/>
          <a:ext cx="714374" cy="714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126330</xdr:colOff>
      <xdr:row>4</xdr:row>
      <xdr:rowOff>29240</xdr:rowOff>
    </xdr:from>
    <xdr:to>
      <xdr:col>13</xdr:col>
      <xdr:colOff>2924342</xdr:colOff>
      <xdr:row>5</xdr:row>
      <xdr:rowOff>300789</xdr:rowOff>
    </xdr:to>
    <xdr:sp macro="" textlink="">
      <xdr:nvSpPr>
        <xdr:cNvPr id="2" name="Rectángulo: esquinas redondeadas 1">
          <a:extLst>
            <a:ext uri="{FF2B5EF4-FFF2-40B4-BE49-F238E27FC236}">
              <a16:creationId xmlns:a16="http://schemas.microsoft.com/office/drawing/2014/main" id="{496E55E8-ED5E-42C3-B55F-891B7C72109C}"/>
            </a:ext>
          </a:extLst>
        </xdr:cNvPr>
        <xdr:cNvSpPr/>
      </xdr:nvSpPr>
      <xdr:spPr>
        <a:xfrm>
          <a:off x="126330" y="1132135"/>
          <a:ext cx="14846301" cy="1123786"/>
        </a:xfrm>
        <a:prstGeom prst="roundRect">
          <a:avLst/>
        </a:prstGeom>
        <a:noFill/>
        <a:ln>
          <a:solidFill>
            <a:schemeClr val="accent5">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lang="es-CO" sz="1100" kern="1200">
            <a:solidFill>
              <a:schemeClr val="accent5">
                <a:lumMod val="50000"/>
              </a:schemeClr>
            </a:solidFill>
          </a:endParaRPr>
        </a:p>
        <a:p>
          <a:pPr algn="ctr"/>
          <a:endParaRPr lang="es-CO" sz="1100" kern="1200">
            <a:solidFill>
              <a:schemeClr val="accent5">
                <a:lumMod val="50000"/>
              </a:schemeClr>
            </a:solidFill>
          </a:endParaRPr>
        </a:p>
        <a:p>
          <a:pPr algn="ctr"/>
          <a:endParaRPr lang="es-CO" sz="1100" kern="1200">
            <a:solidFill>
              <a:schemeClr val="accent5">
                <a:lumMod val="50000"/>
              </a:schemeClr>
            </a:solidFill>
          </a:endParaRPr>
        </a:p>
      </xdr:txBody>
    </xdr:sp>
    <xdr:clientData/>
  </xdr:twoCellAnchor>
  <xdr:twoCellAnchor editAs="oneCell">
    <xdr:from>
      <xdr:col>13</xdr:col>
      <xdr:colOff>1038729</xdr:colOff>
      <xdr:row>4</xdr:row>
      <xdr:rowOff>73864</xdr:rowOff>
    </xdr:from>
    <xdr:to>
      <xdr:col>13</xdr:col>
      <xdr:colOff>1967718</xdr:colOff>
      <xdr:row>5</xdr:row>
      <xdr:rowOff>133686</xdr:rowOff>
    </xdr:to>
    <xdr:pic>
      <xdr:nvPicPr>
        <xdr:cNvPr id="4" name="Imagen 3">
          <a:extLst>
            <a:ext uri="{FF2B5EF4-FFF2-40B4-BE49-F238E27FC236}">
              <a16:creationId xmlns:a16="http://schemas.microsoft.com/office/drawing/2014/main" id="{88ECE6FF-D038-4D27-9318-4692367363E0}"/>
            </a:ext>
          </a:extLst>
        </xdr:cNvPr>
        <xdr:cNvPicPr>
          <a:picLocks noChangeAspect="1"/>
        </xdr:cNvPicPr>
      </xdr:nvPicPr>
      <xdr:blipFill>
        <a:blip xmlns:r="http://schemas.openxmlformats.org/officeDocument/2006/relationships" r:embed="rId1"/>
        <a:stretch>
          <a:fillRect/>
        </a:stretch>
      </xdr:blipFill>
      <xdr:spPr>
        <a:xfrm>
          <a:off x="13087018" y="1176759"/>
          <a:ext cx="928989" cy="912058"/>
        </a:xfrm>
        <a:prstGeom prst="rect">
          <a:avLst/>
        </a:prstGeom>
      </xdr:spPr>
    </xdr:pic>
    <xdr:clientData/>
  </xdr:twoCellAnchor>
  <xdr:twoCellAnchor editAs="oneCell">
    <xdr:from>
      <xdr:col>2</xdr:col>
      <xdr:colOff>2335964</xdr:colOff>
      <xdr:row>0</xdr:row>
      <xdr:rowOff>14036</xdr:rowOff>
    </xdr:from>
    <xdr:to>
      <xdr:col>3</xdr:col>
      <xdr:colOff>868947</xdr:colOff>
      <xdr:row>2</xdr:row>
      <xdr:rowOff>135528</xdr:rowOff>
    </xdr:to>
    <xdr:pic>
      <xdr:nvPicPr>
        <xdr:cNvPr id="3" name="Imagen 2">
          <a:extLst>
            <a:ext uri="{FF2B5EF4-FFF2-40B4-BE49-F238E27FC236}">
              <a16:creationId xmlns:a16="http://schemas.microsoft.com/office/drawing/2014/main" id="{EAFAD103-B5BC-44FB-8E60-5142C861FB9E}"/>
            </a:ext>
          </a:extLst>
        </xdr:cNvPr>
        <xdr:cNvPicPr>
          <a:picLocks noChangeAspect="1"/>
        </xdr:cNvPicPr>
      </xdr:nvPicPr>
      <xdr:blipFill>
        <a:blip xmlns:r="http://schemas.openxmlformats.org/officeDocument/2006/relationships" r:embed="rId2"/>
        <a:stretch>
          <a:fillRect/>
        </a:stretch>
      </xdr:blipFill>
      <xdr:spPr>
        <a:xfrm>
          <a:off x="2904122" y="14036"/>
          <a:ext cx="1173246" cy="723071"/>
        </a:xfrm>
        <a:prstGeom prst="rect">
          <a:avLst/>
        </a:prstGeom>
      </xdr:spPr>
    </xdr:pic>
    <xdr:clientData/>
  </xdr:twoCellAnchor>
  <xdr:twoCellAnchor editAs="oneCell">
    <xdr:from>
      <xdr:col>1</xdr:col>
      <xdr:colOff>183816</xdr:colOff>
      <xdr:row>0</xdr:row>
      <xdr:rowOff>33421</xdr:rowOff>
    </xdr:from>
    <xdr:to>
      <xdr:col>2</xdr:col>
      <xdr:colOff>484605</xdr:colOff>
      <xdr:row>3</xdr:row>
      <xdr:rowOff>0</xdr:rowOff>
    </xdr:to>
    <xdr:pic>
      <xdr:nvPicPr>
        <xdr:cNvPr id="7" name="Imagen 6"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405E4288-3752-460B-9D60-6F8D9B444F9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3816" y="33421"/>
          <a:ext cx="868947" cy="868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61316</xdr:colOff>
      <xdr:row>4</xdr:row>
      <xdr:rowOff>88701</xdr:rowOff>
    </xdr:from>
    <xdr:to>
      <xdr:col>13</xdr:col>
      <xdr:colOff>1861541</xdr:colOff>
      <xdr:row>5</xdr:row>
      <xdr:rowOff>223242</xdr:rowOff>
    </xdr:to>
    <xdr:sp macro="" textlink="">
      <xdr:nvSpPr>
        <xdr:cNvPr id="2" name="Rectángulo: esquinas redondeadas 1">
          <a:extLst>
            <a:ext uri="{FF2B5EF4-FFF2-40B4-BE49-F238E27FC236}">
              <a16:creationId xmlns:a16="http://schemas.microsoft.com/office/drawing/2014/main" id="{9D95C294-DAFD-444A-B4DD-EC47C506F029}"/>
            </a:ext>
          </a:extLst>
        </xdr:cNvPr>
        <xdr:cNvSpPr/>
      </xdr:nvSpPr>
      <xdr:spPr>
        <a:xfrm>
          <a:off x="820339" y="1681162"/>
          <a:ext cx="15150108" cy="1310283"/>
        </a:xfrm>
        <a:prstGeom prst="roundRect">
          <a:avLst/>
        </a:prstGeom>
        <a:noFill/>
        <a:ln>
          <a:solidFill>
            <a:schemeClr val="tx2">
              <a:lumMod val="90000"/>
              <a:lumOff val="1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13</xdr:col>
      <xdr:colOff>166685</xdr:colOff>
      <xdr:row>4</xdr:row>
      <xdr:rowOff>135135</xdr:rowOff>
    </xdr:from>
    <xdr:to>
      <xdr:col>13</xdr:col>
      <xdr:colOff>1577575</xdr:colOff>
      <xdr:row>5</xdr:row>
      <xdr:rowOff>175096</xdr:rowOff>
    </xdr:to>
    <xdr:pic>
      <xdr:nvPicPr>
        <xdr:cNvPr id="3" name="Imagen 2">
          <a:extLst>
            <a:ext uri="{FF2B5EF4-FFF2-40B4-BE49-F238E27FC236}">
              <a16:creationId xmlns:a16="http://schemas.microsoft.com/office/drawing/2014/main" id="{F4550C20-3587-4CB3-A489-1F024FFA7148}"/>
            </a:ext>
          </a:extLst>
        </xdr:cNvPr>
        <xdr:cNvPicPr>
          <a:picLocks noChangeAspect="1"/>
        </xdr:cNvPicPr>
      </xdr:nvPicPr>
      <xdr:blipFill rotWithShape="1">
        <a:blip xmlns:r="http://schemas.openxmlformats.org/officeDocument/2006/relationships" r:embed="rId1"/>
        <a:srcRect t="1" b="6135"/>
        <a:stretch/>
      </xdr:blipFill>
      <xdr:spPr>
        <a:xfrm>
          <a:off x="14275591" y="1727596"/>
          <a:ext cx="1410890" cy="1111523"/>
        </a:xfrm>
        <a:prstGeom prst="rect">
          <a:avLst/>
        </a:prstGeom>
      </xdr:spPr>
    </xdr:pic>
    <xdr:clientData/>
  </xdr:twoCellAnchor>
  <xdr:twoCellAnchor editAs="oneCell">
    <xdr:from>
      <xdr:col>2</xdr:col>
      <xdr:colOff>1452708</xdr:colOff>
      <xdr:row>0</xdr:row>
      <xdr:rowOff>151733</xdr:rowOff>
    </xdr:from>
    <xdr:to>
      <xdr:col>3</xdr:col>
      <xdr:colOff>379275</xdr:colOff>
      <xdr:row>2</xdr:row>
      <xdr:rowOff>251893</xdr:rowOff>
    </xdr:to>
    <xdr:pic>
      <xdr:nvPicPr>
        <xdr:cNvPr id="4" name="Imagen 3">
          <a:extLst>
            <a:ext uri="{FF2B5EF4-FFF2-40B4-BE49-F238E27FC236}">
              <a16:creationId xmlns:a16="http://schemas.microsoft.com/office/drawing/2014/main" id="{DD76F88D-8463-4050-B726-5A04521DEB7E}"/>
            </a:ext>
          </a:extLst>
        </xdr:cNvPr>
        <xdr:cNvPicPr>
          <a:picLocks noChangeAspect="1"/>
        </xdr:cNvPicPr>
      </xdr:nvPicPr>
      <xdr:blipFill>
        <a:blip xmlns:r="http://schemas.openxmlformats.org/officeDocument/2006/relationships" r:embed="rId2"/>
        <a:stretch>
          <a:fillRect/>
        </a:stretch>
      </xdr:blipFill>
      <xdr:spPr>
        <a:xfrm>
          <a:off x="2056732" y="151733"/>
          <a:ext cx="1574983" cy="982965"/>
        </a:xfrm>
        <a:prstGeom prst="rect">
          <a:avLst/>
        </a:prstGeom>
      </xdr:spPr>
    </xdr:pic>
    <xdr:clientData/>
  </xdr:twoCellAnchor>
  <xdr:twoCellAnchor editAs="oneCell">
    <xdr:from>
      <xdr:col>1</xdr:col>
      <xdr:colOff>372070</xdr:colOff>
      <xdr:row>0</xdr:row>
      <xdr:rowOff>223243</xdr:rowOff>
    </xdr:from>
    <xdr:to>
      <xdr:col>2</xdr:col>
      <xdr:colOff>264995</xdr:colOff>
      <xdr:row>2</xdr:row>
      <xdr:rowOff>247525</xdr:rowOff>
    </xdr:to>
    <xdr:pic>
      <xdr:nvPicPr>
        <xdr:cNvPr id="7" name="Imagen 6"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5C0C9A4D-9EAF-47C6-8E65-09811185F07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2070" y="223243"/>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136070</xdr:colOff>
      <xdr:row>4</xdr:row>
      <xdr:rowOff>78920</xdr:rowOff>
    </xdr:from>
    <xdr:to>
      <xdr:col>13</xdr:col>
      <xdr:colOff>1835602</xdr:colOff>
      <xdr:row>5</xdr:row>
      <xdr:rowOff>193221</xdr:rowOff>
    </xdr:to>
    <xdr:sp macro="" textlink="">
      <xdr:nvSpPr>
        <xdr:cNvPr id="2" name="Rectángulo: esquinas redondeadas 1">
          <a:extLst>
            <a:ext uri="{FF2B5EF4-FFF2-40B4-BE49-F238E27FC236}">
              <a16:creationId xmlns:a16="http://schemas.microsoft.com/office/drawing/2014/main" id="{9724AA36-0EE1-4921-9C26-1320E58440D2}"/>
            </a:ext>
          </a:extLst>
        </xdr:cNvPr>
        <xdr:cNvSpPr/>
      </xdr:nvSpPr>
      <xdr:spPr>
        <a:xfrm>
          <a:off x="898070" y="1875063"/>
          <a:ext cx="14884853" cy="930729"/>
        </a:xfrm>
        <a:prstGeom prst="roundRect">
          <a:avLst/>
        </a:prstGeom>
        <a:no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1" kern="1200">
              <a:solidFill>
                <a:schemeClr val="accent6">
                  <a:lumMod val="50000"/>
                </a:schemeClr>
              </a:solidFill>
            </a:rPr>
            <a:t> </a:t>
          </a:r>
          <a:endParaRPr lang="es-CO" sz="1100" kern="1200">
            <a:solidFill>
              <a:schemeClr val="tx2">
                <a:lumMod val="90000"/>
                <a:lumOff val="10000"/>
              </a:schemeClr>
            </a:solidFill>
          </a:endParaRPr>
        </a:p>
      </xdr:txBody>
    </xdr:sp>
    <xdr:clientData/>
  </xdr:twoCellAnchor>
  <xdr:twoCellAnchor editAs="oneCell">
    <xdr:from>
      <xdr:col>13</xdr:col>
      <xdr:colOff>332015</xdr:colOff>
      <xdr:row>4</xdr:row>
      <xdr:rowOff>93851</xdr:rowOff>
    </xdr:from>
    <xdr:to>
      <xdr:col>13</xdr:col>
      <xdr:colOff>993322</xdr:colOff>
      <xdr:row>5</xdr:row>
      <xdr:rowOff>28704</xdr:rowOff>
    </xdr:to>
    <xdr:pic>
      <xdr:nvPicPr>
        <xdr:cNvPr id="3" name="Imagen 2">
          <a:extLst>
            <a:ext uri="{FF2B5EF4-FFF2-40B4-BE49-F238E27FC236}">
              <a16:creationId xmlns:a16="http://schemas.microsoft.com/office/drawing/2014/main" id="{B3656E92-E14F-4309-87D3-B7E915BB20B8}"/>
            </a:ext>
          </a:extLst>
        </xdr:cNvPr>
        <xdr:cNvPicPr>
          <a:picLocks noChangeAspect="1"/>
        </xdr:cNvPicPr>
      </xdr:nvPicPr>
      <xdr:blipFill>
        <a:blip xmlns:r="http://schemas.openxmlformats.org/officeDocument/2006/relationships" r:embed="rId1"/>
        <a:stretch>
          <a:fillRect/>
        </a:stretch>
      </xdr:blipFill>
      <xdr:spPr>
        <a:xfrm>
          <a:off x="14279336" y="1889994"/>
          <a:ext cx="661307" cy="751281"/>
        </a:xfrm>
        <a:prstGeom prst="rect">
          <a:avLst/>
        </a:prstGeom>
      </xdr:spPr>
    </xdr:pic>
    <xdr:clientData/>
  </xdr:twoCellAnchor>
  <xdr:twoCellAnchor editAs="oneCell">
    <xdr:from>
      <xdr:col>2</xdr:col>
      <xdr:colOff>1609725</xdr:colOff>
      <xdr:row>0</xdr:row>
      <xdr:rowOff>84364</xdr:rowOff>
    </xdr:from>
    <xdr:to>
      <xdr:col>3</xdr:col>
      <xdr:colOff>545918</xdr:colOff>
      <xdr:row>2</xdr:row>
      <xdr:rowOff>186310</xdr:rowOff>
    </xdr:to>
    <xdr:pic>
      <xdr:nvPicPr>
        <xdr:cNvPr id="4" name="Imagen 3">
          <a:extLst>
            <a:ext uri="{FF2B5EF4-FFF2-40B4-BE49-F238E27FC236}">
              <a16:creationId xmlns:a16="http://schemas.microsoft.com/office/drawing/2014/main" id="{8F1D336B-8A6B-4A7E-BDF3-64BFF6B1C217}"/>
            </a:ext>
          </a:extLst>
        </xdr:cNvPr>
        <xdr:cNvPicPr>
          <a:picLocks noChangeAspect="1"/>
        </xdr:cNvPicPr>
      </xdr:nvPicPr>
      <xdr:blipFill>
        <a:blip xmlns:r="http://schemas.openxmlformats.org/officeDocument/2006/relationships" r:embed="rId2"/>
        <a:stretch>
          <a:fillRect/>
        </a:stretch>
      </xdr:blipFill>
      <xdr:spPr>
        <a:xfrm>
          <a:off x="2031546" y="84364"/>
          <a:ext cx="1575979" cy="986410"/>
        </a:xfrm>
        <a:prstGeom prst="rect">
          <a:avLst/>
        </a:prstGeom>
      </xdr:spPr>
    </xdr:pic>
    <xdr:clientData/>
  </xdr:twoCellAnchor>
  <xdr:twoCellAnchor editAs="oneCell">
    <xdr:from>
      <xdr:col>1</xdr:col>
      <xdr:colOff>176893</xdr:colOff>
      <xdr:row>0</xdr:row>
      <xdr:rowOff>122464</xdr:rowOff>
    </xdr:from>
    <xdr:to>
      <xdr:col>2</xdr:col>
      <xdr:colOff>657440</xdr:colOff>
      <xdr:row>2</xdr:row>
      <xdr:rowOff>140368</xdr:rowOff>
    </xdr:to>
    <xdr:pic>
      <xdr:nvPicPr>
        <xdr:cNvPr id="7" name="Imagen 6"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0390A201-DF05-4B7D-BC82-E1DDD8C8973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6893" y="122464"/>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159753</xdr:colOff>
      <xdr:row>4</xdr:row>
      <xdr:rowOff>99927</xdr:rowOff>
    </xdr:from>
    <xdr:to>
      <xdr:col>13</xdr:col>
      <xdr:colOff>1637632</xdr:colOff>
      <xdr:row>5</xdr:row>
      <xdr:rowOff>176128</xdr:rowOff>
    </xdr:to>
    <xdr:sp macro="" textlink="">
      <xdr:nvSpPr>
        <xdr:cNvPr id="2" name="Rectángulo: esquinas redondeadas 1">
          <a:extLst>
            <a:ext uri="{FF2B5EF4-FFF2-40B4-BE49-F238E27FC236}">
              <a16:creationId xmlns:a16="http://schemas.microsoft.com/office/drawing/2014/main" id="{3EE75BE9-7FBD-4C65-AD01-0B94F16171FA}"/>
            </a:ext>
          </a:extLst>
        </xdr:cNvPr>
        <xdr:cNvSpPr/>
      </xdr:nvSpPr>
      <xdr:spPr>
        <a:xfrm>
          <a:off x="928437" y="2088480"/>
          <a:ext cx="14963274" cy="1179095"/>
        </a:xfrm>
        <a:prstGeom prst="roundRect">
          <a:avLst/>
        </a:prstGeom>
        <a:noFill/>
        <a:ln>
          <a:solidFill>
            <a:srgbClr val="A5002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1" kern="1200">
              <a:solidFill>
                <a:srgbClr val="A50021"/>
              </a:solidFill>
            </a:rPr>
            <a:t> </a:t>
          </a:r>
          <a:endParaRPr lang="es-CO" sz="1100" kern="1200">
            <a:solidFill>
              <a:srgbClr val="A50021"/>
            </a:solidFill>
          </a:endParaRPr>
        </a:p>
        <a:p>
          <a:pPr algn="ctr"/>
          <a:endParaRPr lang="es-CO" sz="1100" kern="1200">
            <a:solidFill>
              <a:srgbClr val="A50021"/>
            </a:solidFill>
          </a:endParaRPr>
        </a:p>
      </xdr:txBody>
    </xdr:sp>
    <xdr:clientData/>
  </xdr:twoCellAnchor>
  <xdr:twoCellAnchor editAs="oneCell">
    <xdr:from>
      <xdr:col>13</xdr:col>
      <xdr:colOff>463049</xdr:colOff>
      <xdr:row>4</xdr:row>
      <xdr:rowOff>259848</xdr:rowOff>
    </xdr:from>
    <xdr:to>
      <xdr:col>13</xdr:col>
      <xdr:colOff>1139239</xdr:colOff>
      <xdr:row>4</xdr:row>
      <xdr:rowOff>1081066</xdr:rowOff>
    </xdr:to>
    <xdr:pic>
      <xdr:nvPicPr>
        <xdr:cNvPr id="3" name="Imagen 2">
          <a:extLst>
            <a:ext uri="{FF2B5EF4-FFF2-40B4-BE49-F238E27FC236}">
              <a16:creationId xmlns:a16="http://schemas.microsoft.com/office/drawing/2014/main" id="{C7482529-B176-466B-9A52-EE7F71D653B8}"/>
            </a:ext>
          </a:extLst>
        </xdr:cNvPr>
        <xdr:cNvPicPr>
          <a:picLocks noChangeAspect="1"/>
        </xdr:cNvPicPr>
      </xdr:nvPicPr>
      <xdr:blipFill>
        <a:blip xmlns:r="http://schemas.openxmlformats.org/officeDocument/2006/relationships" r:embed="rId1"/>
        <a:stretch>
          <a:fillRect/>
        </a:stretch>
      </xdr:blipFill>
      <xdr:spPr>
        <a:xfrm>
          <a:off x="14717128" y="2248401"/>
          <a:ext cx="676190" cy="821218"/>
        </a:xfrm>
        <a:prstGeom prst="rect">
          <a:avLst/>
        </a:prstGeom>
      </xdr:spPr>
    </xdr:pic>
    <xdr:clientData/>
  </xdr:twoCellAnchor>
  <xdr:twoCellAnchor editAs="oneCell">
    <xdr:from>
      <xdr:col>2</xdr:col>
      <xdr:colOff>1470527</xdr:colOff>
      <xdr:row>0</xdr:row>
      <xdr:rowOff>300790</xdr:rowOff>
    </xdr:from>
    <xdr:to>
      <xdr:col>3</xdr:col>
      <xdr:colOff>399439</xdr:colOff>
      <xdr:row>2</xdr:row>
      <xdr:rowOff>410089</xdr:rowOff>
    </xdr:to>
    <xdr:pic>
      <xdr:nvPicPr>
        <xdr:cNvPr id="4" name="Imagen 3">
          <a:extLst>
            <a:ext uri="{FF2B5EF4-FFF2-40B4-BE49-F238E27FC236}">
              <a16:creationId xmlns:a16="http://schemas.microsoft.com/office/drawing/2014/main" id="{79FE2503-701C-40DE-A6C0-297616C14E18}"/>
            </a:ext>
          </a:extLst>
        </xdr:cNvPr>
        <xdr:cNvPicPr>
          <a:picLocks noChangeAspect="1"/>
        </xdr:cNvPicPr>
      </xdr:nvPicPr>
      <xdr:blipFill>
        <a:blip xmlns:r="http://schemas.openxmlformats.org/officeDocument/2006/relationships" r:embed="rId2"/>
        <a:stretch>
          <a:fillRect/>
        </a:stretch>
      </xdr:blipFill>
      <xdr:spPr>
        <a:xfrm>
          <a:off x="2172369" y="300790"/>
          <a:ext cx="1569175" cy="978246"/>
        </a:xfrm>
        <a:prstGeom prst="rect">
          <a:avLst/>
        </a:prstGeom>
      </xdr:spPr>
    </xdr:pic>
    <xdr:clientData/>
  </xdr:twoCellAnchor>
  <xdr:twoCellAnchor editAs="oneCell">
    <xdr:from>
      <xdr:col>1</xdr:col>
      <xdr:colOff>250658</xdr:colOff>
      <xdr:row>0</xdr:row>
      <xdr:rowOff>116973</xdr:rowOff>
    </xdr:from>
    <xdr:to>
      <xdr:col>2</xdr:col>
      <xdr:colOff>451184</xdr:colOff>
      <xdr:row>2</xdr:row>
      <xdr:rowOff>150394</xdr:rowOff>
    </xdr:to>
    <xdr:pic>
      <xdr:nvPicPr>
        <xdr:cNvPr id="9" name="Imagen 8"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FFBF28EE-5942-43F6-A0BC-124B349ACC7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0658" y="116973"/>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65345</xdr:colOff>
      <xdr:row>4</xdr:row>
      <xdr:rowOff>36688</xdr:rowOff>
    </xdr:from>
    <xdr:to>
      <xdr:col>13</xdr:col>
      <xdr:colOff>2846645</xdr:colOff>
      <xdr:row>5</xdr:row>
      <xdr:rowOff>229306</xdr:rowOff>
    </xdr:to>
    <xdr:sp macro="" textlink="">
      <xdr:nvSpPr>
        <xdr:cNvPr id="2" name="Rectángulo: esquinas redondeadas 1">
          <a:extLst>
            <a:ext uri="{FF2B5EF4-FFF2-40B4-BE49-F238E27FC236}">
              <a16:creationId xmlns:a16="http://schemas.microsoft.com/office/drawing/2014/main" id="{06E97487-1FA3-44A9-89D0-0757A631D15A}"/>
            </a:ext>
          </a:extLst>
        </xdr:cNvPr>
        <xdr:cNvSpPr/>
      </xdr:nvSpPr>
      <xdr:spPr>
        <a:xfrm>
          <a:off x="823817" y="1535994"/>
          <a:ext cx="16222134" cy="845256"/>
        </a:xfrm>
        <a:prstGeom prst="roundRect">
          <a:avLst/>
        </a:prstGeom>
        <a:noFill/>
        <a:ln>
          <a:solidFill>
            <a:schemeClr val="bg2">
              <a:lumMod val="2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1" kern="1200">
              <a:solidFill>
                <a:schemeClr val="accent6">
                  <a:lumMod val="50000"/>
                </a:schemeClr>
              </a:solidFill>
            </a:rPr>
            <a:t> </a:t>
          </a:r>
          <a:endParaRPr lang="es-CO" sz="1100" b="1"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13</xdr:col>
      <xdr:colOff>739259</xdr:colOff>
      <xdr:row>4</xdr:row>
      <xdr:rowOff>146837</xdr:rowOff>
    </xdr:from>
    <xdr:to>
      <xdr:col>13</xdr:col>
      <xdr:colOff>1356108</xdr:colOff>
      <xdr:row>5</xdr:row>
      <xdr:rowOff>158750</xdr:rowOff>
    </xdr:to>
    <xdr:pic>
      <xdr:nvPicPr>
        <xdr:cNvPr id="3" name="Imagen 2">
          <a:extLst>
            <a:ext uri="{FF2B5EF4-FFF2-40B4-BE49-F238E27FC236}">
              <a16:creationId xmlns:a16="http://schemas.microsoft.com/office/drawing/2014/main" id="{F6BFE7BC-BB31-4C12-BD09-F25644D6EF3F}"/>
            </a:ext>
          </a:extLst>
        </xdr:cNvPr>
        <xdr:cNvPicPr>
          <a:picLocks noChangeAspect="1"/>
        </xdr:cNvPicPr>
      </xdr:nvPicPr>
      <xdr:blipFill rotWithShape="1">
        <a:blip xmlns:r="http://schemas.openxmlformats.org/officeDocument/2006/relationships" r:embed="rId1"/>
        <a:srcRect t="8450"/>
        <a:stretch/>
      </xdr:blipFill>
      <xdr:spPr>
        <a:xfrm>
          <a:off x="14938565" y="1646143"/>
          <a:ext cx="616849" cy="664551"/>
        </a:xfrm>
        <a:prstGeom prst="rect">
          <a:avLst/>
        </a:prstGeom>
      </xdr:spPr>
    </xdr:pic>
    <xdr:clientData/>
  </xdr:twoCellAnchor>
  <xdr:twoCellAnchor editAs="oneCell">
    <xdr:from>
      <xdr:col>2</xdr:col>
      <xdr:colOff>1339317</xdr:colOff>
      <xdr:row>0</xdr:row>
      <xdr:rowOff>78291</xdr:rowOff>
    </xdr:from>
    <xdr:to>
      <xdr:col>3</xdr:col>
      <xdr:colOff>269003</xdr:colOff>
      <xdr:row>2</xdr:row>
      <xdr:rowOff>177306</xdr:rowOff>
    </xdr:to>
    <xdr:pic>
      <xdr:nvPicPr>
        <xdr:cNvPr id="4" name="Imagen 3">
          <a:extLst>
            <a:ext uri="{FF2B5EF4-FFF2-40B4-BE49-F238E27FC236}">
              <a16:creationId xmlns:a16="http://schemas.microsoft.com/office/drawing/2014/main" id="{62343078-3BB3-4F78-B2D2-0ED581495F82}"/>
            </a:ext>
          </a:extLst>
        </xdr:cNvPr>
        <xdr:cNvPicPr>
          <a:picLocks noChangeAspect="1"/>
        </xdr:cNvPicPr>
      </xdr:nvPicPr>
      <xdr:blipFill>
        <a:blip xmlns:r="http://schemas.openxmlformats.org/officeDocument/2006/relationships" r:embed="rId2"/>
        <a:stretch>
          <a:fillRect/>
        </a:stretch>
      </xdr:blipFill>
      <xdr:spPr>
        <a:xfrm>
          <a:off x="2011670" y="78291"/>
          <a:ext cx="1563068" cy="967471"/>
        </a:xfrm>
        <a:prstGeom prst="rect">
          <a:avLst/>
        </a:prstGeom>
      </xdr:spPr>
    </xdr:pic>
    <xdr:clientData/>
  </xdr:twoCellAnchor>
  <xdr:twoCellAnchor editAs="oneCell">
    <xdr:from>
      <xdr:col>1</xdr:col>
      <xdr:colOff>352778</xdr:colOff>
      <xdr:row>0</xdr:row>
      <xdr:rowOff>123473</xdr:rowOff>
    </xdr:from>
    <xdr:to>
      <xdr:col>2</xdr:col>
      <xdr:colOff>584868</xdr:colOff>
      <xdr:row>2</xdr:row>
      <xdr:rowOff>161535</xdr:rowOff>
    </xdr:to>
    <xdr:pic>
      <xdr:nvPicPr>
        <xdr:cNvPr id="9" name="Imagen 8"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848C435B-3CC6-47F4-BCCD-BC1C025FEDB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2778" y="123473"/>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598061</xdr:colOff>
      <xdr:row>4</xdr:row>
      <xdr:rowOff>190902</xdr:rowOff>
    </xdr:from>
    <xdr:to>
      <xdr:col>13</xdr:col>
      <xdr:colOff>1143448</xdr:colOff>
      <xdr:row>5</xdr:row>
      <xdr:rowOff>174401</xdr:rowOff>
    </xdr:to>
    <xdr:pic>
      <xdr:nvPicPr>
        <xdr:cNvPr id="2" name="Imagen 1">
          <a:extLst>
            <a:ext uri="{FF2B5EF4-FFF2-40B4-BE49-F238E27FC236}">
              <a16:creationId xmlns:a16="http://schemas.microsoft.com/office/drawing/2014/main" id="{2952EA7D-AC55-4954-9244-9FED06CD57C2}"/>
            </a:ext>
          </a:extLst>
        </xdr:cNvPr>
        <xdr:cNvPicPr>
          <a:picLocks noChangeAspect="1"/>
        </xdr:cNvPicPr>
      </xdr:nvPicPr>
      <xdr:blipFill>
        <a:blip xmlns:r="http://schemas.openxmlformats.org/officeDocument/2006/relationships" r:embed="rId1"/>
        <a:stretch>
          <a:fillRect/>
        </a:stretch>
      </xdr:blipFill>
      <xdr:spPr>
        <a:xfrm>
          <a:off x="13785491" y="1867839"/>
          <a:ext cx="545387" cy="721351"/>
        </a:xfrm>
        <a:prstGeom prst="rect">
          <a:avLst/>
        </a:prstGeom>
      </xdr:spPr>
    </xdr:pic>
    <xdr:clientData/>
  </xdr:twoCellAnchor>
  <xdr:twoCellAnchor>
    <xdr:from>
      <xdr:col>1</xdr:col>
      <xdr:colOff>62785</xdr:colOff>
      <xdr:row>4</xdr:row>
      <xdr:rowOff>106521</xdr:rowOff>
    </xdr:from>
    <xdr:to>
      <xdr:col>13</xdr:col>
      <xdr:colOff>1863010</xdr:colOff>
      <xdr:row>5</xdr:row>
      <xdr:rowOff>241479</xdr:rowOff>
    </xdr:to>
    <xdr:sp macro="" textlink="">
      <xdr:nvSpPr>
        <xdr:cNvPr id="3" name="Rectángulo: esquinas redondeadas 2">
          <a:extLst>
            <a:ext uri="{FF2B5EF4-FFF2-40B4-BE49-F238E27FC236}">
              <a16:creationId xmlns:a16="http://schemas.microsoft.com/office/drawing/2014/main" id="{C079DA8C-4CB6-4EAF-AA43-4BA6BBAE77BF}"/>
            </a:ext>
          </a:extLst>
        </xdr:cNvPr>
        <xdr:cNvSpPr/>
      </xdr:nvSpPr>
      <xdr:spPr>
        <a:xfrm>
          <a:off x="827468" y="1783458"/>
          <a:ext cx="14987655" cy="872810"/>
        </a:xfrm>
        <a:prstGeom prst="roundRect">
          <a:avLst/>
        </a:prstGeom>
        <a:noFill/>
        <a:ln>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lang="es-CO" sz="1100" kern="1200">
            <a:solidFill>
              <a:srgbClr val="FFC000"/>
            </a:solidFill>
          </a:endParaRPr>
        </a:p>
        <a:p>
          <a:pPr algn="ctr"/>
          <a:endParaRPr lang="es-CO" sz="1100" kern="1200">
            <a:solidFill>
              <a:srgbClr val="FFC000"/>
            </a:solidFill>
          </a:endParaRPr>
        </a:p>
        <a:p>
          <a:pPr algn="ctr"/>
          <a:endParaRPr lang="es-CO" sz="1100" kern="1200">
            <a:solidFill>
              <a:schemeClr val="tx2">
                <a:lumMod val="90000"/>
                <a:lumOff val="10000"/>
              </a:schemeClr>
            </a:solidFill>
          </a:endParaRPr>
        </a:p>
      </xdr:txBody>
    </xdr:sp>
    <xdr:clientData/>
  </xdr:twoCellAnchor>
  <xdr:twoCellAnchor editAs="oneCell">
    <xdr:from>
      <xdr:col>3</xdr:col>
      <xdr:colOff>1100070</xdr:colOff>
      <xdr:row>0</xdr:row>
      <xdr:rowOff>147571</xdr:rowOff>
    </xdr:from>
    <xdr:to>
      <xdr:col>4</xdr:col>
      <xdr:colOff>1005723</xdr:colOff>
      <xdr:row>2</xdr:row>
      <xdr:rowOff>253810</xdr:rowOff>
    </xdr:to>
    <xdr:pic>
      <xdr:nvPicPr>
        <xdr:cNvPr id="4" name="Imagen 3">
          <a:extLst>
            <a:ext uri="{FF2B5EF4-FFF2-40B4-BE49-F238E27FC236}">
              <a16:creationId xmlns:a16="http://schemas.microsoft.com/office/drawing/2014/main" id="{69CBB6FA-EAFA-4A41-B4E3-685DD6054166}"/>
            </a:ext>
          </a:extLst>
        </xdr:cNvPr>
        <xdr:cNvPicPr>
          <a:picLocks noChangeAspect="1"/>
        </xdr:cNvPicPr>
      </xdr:nvPicPr>
      <xdr:blipFill>
        <a:blip xmlns:r="http://schemas.openxmlformats.org/officeDocument/2006/relationships" r:embed="rId2"/>
        <a:stretch>
          <a:fillRect/>
        </a:stretch>
      </xdr:blipFill>
      <xdr:spPr>
        <a:xfrm>
          <a:off x="1515950" y="147571"/>
          <a:ext cx="1569175" cy="978246"/>
        </a:xfrm>
        <a:prstGeom prst="rect">
          <a:avLst/>
        </a:prstGeom>
      </xdr:spPr>
    </xdr:pic>
    <xdr:clientData/>
  </xdr:twoCellAnchor>
  <xdr:twoCellAnchor editAs="oneCell">
    <xdr:from>
      <xdr:col>1</xdr:col>
      <xdr:colOff>241478</xdr:colOff>
      <xdr:row>0</xdr:row>
      <xdr:rowOff>201233</xdr:rowOff>
    </xdr:from>
    <xdr:to>
      <xdr:col>2</xdr:col>
      <xdr:colOff>727966</xdr:colOff>
      <xdr:row>2</xdr:row>
      <xdr:rowOff>231594</xdr:rowOff>
    </xdr:to>
    <xdr:pic>
      <xdr:nvPicPr>
        <xdr:cNvPr id="9" name="Imagen 8"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4779574D-6087-4EFF-88E3-1FC2749DB8E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1478" y="201233"/>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1347508</xdr:colOff>
      <xdr:row>0</xdr:row>
      <xdr:rowOff>28014</xdr:rowOff>
    </xdr:from>
    <xdr:to>
      <xdr:col>2</xdr:col>
      <xdr:colOff>2857500</xdr:colOff>
      <xdr:row>1</xdr:row>
      <xdr:rowOff>193364</xdr:rowOff>
    </xdr:to>
    <xdr:pic>
      <xdr:nvPicPr>
        <xdr:cNvPr id="2" name="Imagen 1" descr="Vista previa de imagen">
          <a:extLst>
            <a:ext uri="{FF2B5EF4-FFF2-40B4-BE49-F238E27FC236}">
              <a16:creationId xmlns:a16="http://schemas.microsoft.com/office/drawing/2014/main" id="{1E721AE7-221D-4FBF-92D6-8D6A946BC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7508" y="28014"/>
          <a:ext cx="1509992" cy="922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350184</xdr:colOff>
      <xdr:row>0</xdr:row>
      <xdr:rowOff>56029</xdr:rowOff>
    </xdr:from>
    <xdr:to>
      <xdr:col>2</xdr:col>
      <xdr:colOff>1252552</xdr:colOff>
      <xdr:row>1</xdr:row>
      <xdr:rowOff>200943</xdr:rowOff>
    </xdr:to>
    <xdr:pic>
      <xdr:nvPicPr>
        <xdr:cNvPr id="3" name="Imagen 2" descr="👈 Dorso de una mano con el dedo índice señalando hacia la izquierda Emoji  — Significado, copiar y pegar, combinaciónes">
          <a:hlinkClick xmlns:r="http://schemas.openxmlformats.org/officeDocument/2006/relationships" r:id="rId2"/>
          <a:extLst>
            <a:ext uri="{FF2B5EF4-FFF2-40B4-BE49-F238E27FC236}">
              <a16:creationId xmlns:a16="http://schemas.microsoft.com/office/drawing/2014/main" id="{0009D552-2C03-47BD-B845-9B92C2B5825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66508" y="56029"/>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melg\Downloads\Consolidado%20PAI%20cpon%20ajustes%20areas.xlsm" TargetMode="External"/><Relationship Id="rId1" Type="http://schemas.openxmlformats.org/officeDocument/2006/relationships/externalLinkPath" Target="file:///C:\Users\mmelg\Downloads\Consolidado%20PAI%20cpon%20ajustes%20area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c018838\Users\PLANTAS\COMISION%20DE%20AGUA%20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ic018838\Users\EJECUCION%202001\FALTANTES%20UNIDAD%20ICT%2020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Usuario\Downloads\PAA%202021%20%20ADM.%20PERSONAL%20V%200.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2000%20SG%20Secretaria%20General\2010%20GP%20Grupo%20de%20Planeaci&#243;n\Modelo%20Disco%20S\201009%20Planes\20100901%20Plan%20de%20Acci&#243;n\2012\Planes%20de%20acci&#243;n\Seguimiento%20Primer%20trimestre%202012\BASE%20seguimiento%20ENTREGADO%20SISGESTION.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MERY\INPEC\PA%20Central%20II%20Trimestre\CALCULOS%20INDICADORES%20PA%20II%20TRIMESTRE.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20.100.241\Planeacion\Users\escha\Desktop\borrar\PAA%20Recursos%20fisicos%202020%20(sin%20cargue%20SECOP).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mmelguizo\DNP\MATRIZ%20PARA%20CAPTURA%20PLAN%20DE%20ACCION%202015.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pedraza\Downloads\fichas%20actividades%20de%20OAP%20tramites%2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2000%20SG%20Secretaria%20General\2010%20GP%20Grupo%20de%20Planeaci&#243;n\Modelo%20Disco%20S\201009%20Planes\20100901%20Plan%20de%20Acci&#243;n\2012\Planes%20de%20acci&#243;n\Planes%20de%20acci&#243;n%20ajustados%202012\SG%202012.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ocuments%20and%20Settings\smontilla\Escritorio\Planta\PLANTA%202012\PLANTA%20A%2031%20DE%20ENERO%20DE%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_Johanna%20SIC\1_Johanna\3_Presupuesto%20y%20Proyectos\2019\Anteproyecto%20de%20Ppto%20y%20MGMP%202019\Anteproyecto\2_Finales\1.%20Formularios%20Anteproyecto%202019_Marzo%2028%20OAP.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mmelguizo\AppData\Local\Microsoft\Windows\Temporary%20Internet%20Files\Content.Outlook\ZF09P4L0\Listado%20de%20Proyectos-Consolidado-POAI.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ic018838\Users\Documents%20and%20Settings\lrojas\Configuraci&#243;n%20local\Archivos%20temporales%20de%20Internet\Content.Outlook\1ENZTYNF\JUSTIFICACION%20PLAN%20INFORMATICO.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c.dccastillo\AppData\Roaming\Microsoft\Excel\SOLICITUD%20MODIFICACI&#211;N%20AL%20PLAN%20DE%20ACCION_Proytecto%20V12%20(1)%20(version%201).xlsb"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IC24441\Users\Users\apedraza\Documents\Entidad\2016\Seguimiento%202016\Base%20Seguimiento%202016\08%20Agosto%202016\Evaluaci&#243;n\Consolidado%20Planes%20Acci&#243;n%20Evaluaci&#243;n%2008%202016.xlsm"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file:///C:\Users\jarias\Downloads\Consolidado%20PAI%20cpon%20ajustes%20areas%20(3).xlsm" TargetMode="External"/><Relationship Id="rId1" Type="http://schemas.openxmlformats.org/officeDocument/2006/relationships/externalLinkPath" Target="file:///C:\Users\jarias\Downloads\Consolidado%20PAI%20cpon%20ajustes%20areas%20(3).xlsm"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https://its2sicgov-my.sharepoint.com/personal/ljforero_sic_gov_co/Documents/Escritorio/Escritorio%20Laura/LAURA%20SIC/Enero%20a%20Junio%202025/Otros/Planes%20de%20accion%202025/Consolidado%20PAI%20cpon%20ajustes%20areas.xlsm" TargetMode="External"/><Relationship Id="rId1" Type="http://schemas.openxmlformats.org/officeDocument/2006/relationships/externalLinkPath" Target="https://its2sicgov-my.sharepoint.com/Users/jarias/Downloads/Consolidado%20PAI%20cpon%20ajustes%20areas.xlsm"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https://its2sicgov-my.sharepoint.com/personal/ljforero_sic_gov_co/Documents/Escritorio/Escritorio%20Laura/LAURA%20SIC/Enero%20a%20Junio%202025/Otros/Planes%20de%20accion%202025/Consolidado%20PAI%20cpon%20ajustes%20areas.xlsm" TargetMode="External"/><Relationship Id="rId1" Type="http://schemas.openxmlformats.org/officeDocument/2006/relationships/externalLinkPath" Target="file:///C:\Users\jarias\Downloads\Consolidado%20PAI%20cpon%20ajustes%20areas.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Users\Mery\Downloads\PAA%20Datos%20personales%20201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Users\c.lsanz\Downloads\PAA-Modificaci&#243;n7-03.10.2018_Planeacion.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Tablero%20de%20Indicadores%20Versi&#243;n%20Marzo.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mmelguizo\Downloads\Calculo%20indicadores%20metas%20PAI%20%20I%20semestre%202015.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0.20.100.241\2016\1_PLANEACI&#211;N\2_Seguimiento%20a%20Planes%20de%20Acci&#243;n\Modificaciones\Consolidado%20Planes%20Acci&#243;n%20VERSIONES%20ACTUALIZADAS.xlsm" TargetMode="External"/></Relationships>
</file>

<file path=xl/externalLinks/_rels/externalLink31.xml.rels><?xml version="1.0" encoding="UTF-8" standalone="yes"?>
<Relationships xmlns="http://schemas.openxmlformats.org/package/2006/relationships"><Relationship Id="rId2" Type="http://schemas.openxmlformats.org/officeDocument/2006/relationships/externalLinkPath" Target="file:///C:\SIC\SIC%202025\PA\ConsolidadoPA-V0_2025-01-31_19_50_28%20rev%20publi.xlsx" TargetMode="External"/><Relationship Id="rId1" Type="http://schemas.openxmlformats.org/officeDocument/2006/relationships/externalLinkPath" Target="file:///C:\SIC\SIC%202025\PA\ConsolidadoPA-V0_2025-01-31_19_50_28%20rev%20publi.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mmelguizo\indicadores\Lis%20maestro%20ind%202011%20F-GP-31-%20ajustado.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0.20.100.241\Planeacion\Users\escha\Desktop\borrar\PAA%20ADMINISTRACI&#211;N%20DE%20PERSONAL%20final%20(sin%20cargue%20SECOP).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Users\mdiaz\Downloads\PAA_CONSOLIDADA%20DEF%202017.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Jnino1\mis%20documentos\Documents%20and%20Settings\cvalderrama\Mis%20documentos\RENOVACION\EVALUACI&#211;N-PROPUEST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Indicadores%202014\01-Direccionamiento%20Estrat&#233;gico\Formulacion%20y%20seguimiento%20a%20la%20planeacion%20institucional.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CONSOLID%20COMPARTIVO%202014%202015%2025_12.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Documents%20and%20Settings\bgalan\Configuraci&#243;n%20local\Archivos%20temporales%20de%20Internet\Content.Outlook\ABSHCLHZ\Focos%20y%20Resultados%202012-2014%20FIIPN.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Planeacion%20Institucional\PLANEACI&#211;N%202012\Planes%20acci&#243;n%20entregados%20a%2030%20Dic%202011\S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UPERINTENDENCIA\INDICADORES\hojas%20de%20vida%20indicadores.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2000%20SG%20Secretaria%20General\2010%20GP%20Grupo%20de%20Planeaci&#243;n\Modelo%20Disco%20S\201009%20Planes\20100901%20Plan%20de%20Acci&#243;n\2012\Planes%20de%20acci&#243;n\Planes%20de%20acci&#243;n%20ajustados%202012\DDE%202012.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OAP-SIC\NUEVOS%20FORMATOS\CADENAS%20DE%20VALOR\1.%20Jurisdiccional\2.%20Cadena%20de%20Valor%20Jurisdiccional%20VF.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Users\aleguizamo\AppData\Local\Microsoft\Windows\Temporary%20Internet%20Files\Content.Outlook\4ESALTGF\Formatos%20Planeaci&#243;n%20Estrat&#233;gica%202012%20(3).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W:\Users\c.lsanz\Downloads\Modificaci&#243;n%205_PAA_Gestion%20Documental%20y%20Recursos%20Fisicos_Observaciones%20OAP.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Documents%20and%20Settings\bgalan\Configuraci&#243;n%20local\Archivos%20temporales%20de%20Internet\Content.Outlook\ABSHCLHZ\PRAP%20PLAN%20DE%20ACCI&#211;N%20201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IC24441\Users\Users\CESAR\Desktop\sic\CONTROL%20A&#209;O%202017\lineamientos%20oap%202017\Formato%20PA.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jarias\Downloads\formatoPAFormulacion-PAI%20-%20Con%20Dimensi&#243;n%20y%20Pol&#237;tica.xlsm" TargetMode="External"/><Relationship Id="rId1" Type="http://schemas.openxmlformats.org/officeDocument/2006/relationships/externalLinkPath" Target="https://its2sicgov-my.sharepoint.com/Users/jarias/Downloads/formatoPAFormulacion-PAI%20-%20Con%20Dimensi&#243;n%20y%20Pol&#237;tica.xlsm"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jarias\Downloads\formatoPAFormulacion-PAI%20-%20Con%20Dimensi&#243;n%20y%20Pol&#237;tica.xlsm" TargetMode="External"/><Relationship Id="rId1" Type="http://schemas.openxmlformats.org/officeDocument/2006/relationships/externalLinkPath" Target="file:///C:\Users\jarias\Downloads\formatoPAFormulacion-PAI%20-%20Con%20Dimensi&#243;n%20y%20Pol&#237;tica.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ERY\PARQUES\PET_DTAM_14_08_2015%20PRESUPUEST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NI&#209;O-IBM\Misdocu\Mis%20documentos\capa-instala\versi&#243;n-seg-99\adeicio-junio-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para la ciuda)"/>
      <sheetName val="Hoja2"/>
      <sheetName val="Plan de Acción"/>
      <sheetName val="Hoja1"/>
      <sheetName val="LISTAS"/>
      <sheetName val="Hoja3"/>
      <sheetName val="Hoja4"/>
    </sheetNames>
    <sheetDataSet>
      <sheetData sheetId="0"/>
      <sheetData sheetId="1"/>
      <sheetData sheetId="2"/>
      <sheetData sheetId="3"/>
      <sheetData sheetId="4"/>
      <sheetData sheetId="5"/>
      <sheetData sheetId="6"/>
      <sheetData sheetId="7">
        <row r="110">
          <cell r="B110" t="str">
            <v xml:space="preserve">C_COMPETENCIA 1. Reducir el comportamiento rentista de los agentes, sujetos de inspección, vigilancia y control por parte de esta Superintendencia. PND_TRANSF_ Productiva, internacionalización y acción clímatica _ c. políticas de competencia, consumidor e infraestructura de la calidad modernas </v>
          </cell>
        </row>
        <row r="111">
          <cell r="B111" t="str">
            <v xml:space="preserve">C_COMPETENCIA 2. Reducir la ineficiencia en el mercado por relaciones de consumo asimétricas PND_TRANSF_ Productiva, internacionalización y acción clímatica _ c. políticas de competencia, consumidor e infraestructura de la calidad modernas </v>
          </cell>
        </row>
        <row r="112">
          <cell r="B112" t="str">
            <v xml:space="preserve">C_COMPETENCIA 3. Fortalecer la autoridad de competencia. PND_TRANSF_ Productiva, internacionalización y acción clímatica _ c. políticas de competencia, consumidor e infraestructura de la calidad modernas </v>
          </cell>
        </row>
        <row r="113">
          <cell r="B113" t="str">
            <v xml:space="preserve">C_COMPETENCIA 4. Reconocer la economía popular como fuente de valor PND_TRANSF_ Productiva, internacionalización y acción clímatica _ c. políticas de competencia, consumidor e infraestructura de la calidad modernas </v>
          </cell>
        </row>
        <row r="114">
          <cell r="B114" t="str">
            <v xml:space="preserve">C_COMPETENCIA  5. Fortalecer capacidades y conocimiento sobre derechos y deberes de las relaciones de consumo mediante, entre otros, programas voluntarios de cumplimiento en libre competencia económica. PND_TRANSF_ Productiva, internacionalización y acción clímatica _ c. políticas de competencia, consumidor e infraestructura de la calidad modernas </v>
          </cell>
        </row>
        <row r="115">
          <cell r="B115" t="str">
            <v xml:space="preserve">C_COMPETENCIA 6. Masificar las evaluaciones de la competencia para eliminar barreras regulatorias.PND_TRANSF_ Productiva, internacionalización y acción clímatica _ c. políticas de competencia, consumidor e infraestructura de la calidad modernas </v>
          </cell>
        </row>
        <row r="116">
          <cell r="B116" t="str">
            <v xml:space="preserve">C_COMPETENCIA 7. Hacer análisis y monitoreos de mercados digitales. PND_TRANSF_ Productiva, internacionalización y acción clímatica _ c. políticas de competencia, consumidor e infraestructura de la calidad modernas </v>
          </cell>
        </row>
        <row r="117">
          <cell r="B117" t="str">
            <v xml:space="preserve">C_COMPETENCIA 8. Construir mecanismos de autorregulación que fortalezcan la protección del consumidor y de la competencia PND_TRANSF_ Productiva, internacionalización y acción clímatica _ c. políticas de competencia, consumidor e infraestructura de la calidad modernas </v>
          </cell>
        </row>
        <row r="118">
          <cell r="B118" t="str">
            <v xml:space="preserve">C_COMPETENCIA 9. Sensibilizar a los empresarios que utilizan plataformas como nichos de mercado PND_TRANSF_ Productiva, internacionalización y acción clímatica _ c. políticas de competencia, consumidor e infraestructura de la calidad modernas </v>
          </cell>
        </row>
        <row r="119">
          <cell r="B119" t="str">
            <v xml:space="preserve">C_COMPETENCIA 10. Promover el uso de tecnologías avanzadas para modernizar el Subsistema Nacional de la Calidad y sus componentes de metrologíaPND_TRANSF_ Productiva, internacionalización y acción clímatica _ c. políticas de competencia, consumidor e infraestructura de la calidad modernas </v>
          </cell>
        </row>
        <row r="120">
          <cell r="B120" t="str">
            <v xml:space="preserve">C_COMPETENCIA  11. Ampliar los mecanismos de inspección, vigilancia y control de la Superintendencia PND_TRANSF_ Productiva, internacionalización y acción clímatica _ c. políticas de competencia, consumidor e infraestructura de la calidad modernas </v>
          </cell>
        </row>
        <row r="121">
          <cell r="B121" t="str">
            <v xml:space="preserve">C_COMPETENCIA 12. Actualizar el marco regulatorio para la investigación y la innovación. PND_TRANSF_ Productiva, internacionalización y acción clímatica _ c. políticas de competencia, consumidor e infraestructura de la calidad modernas </v>
          </cell>
        </row>
        <row r="122">
          <cell r="B122" t="str">
            <v xml:space="preserve">C_COMPETENCIA 13. Fortalecer la plataforma digital, a través de que estrategias que involucren aspectos técnicos, de financiamiento, cultura empresarial, emprendimiento e innovación PND_TRANSF_ Productiva, internacionalización y acción clímatica _ c. políticas de competencia, consumidor e infraestructura de la calidad modernas </v>
          </cell>
        </row>
        <row r="123">
          <cell r="B123" t="str">
            <v xml:space="preserve">B_APROVECHAMIENTO 1. Fomentar estrategias de sensibilización para el aprovechamiento y uso responsable de los derechos de propiedad intelectual (PI) PND_TRANSF _ Seguridad humana y justicia social _ b. aprovechamiento de la propiedad intelectual (pi) </v>
          </cell>
        </row>
        <row r="124">
          <cell r="B124" t="str">
            <v xml:space="preserve">B_APROVECHAMIENTO 2, Brindar acompañamiento a inventores y promover el uso de la información de patentes PND_TRANSF _ Seguridad humana y justicia social _ b. aprovechamiento de la propiedad intelectual (pi) </v>
          </cell>
        </row>
        <row r="125">
          <cell r="B125" t="str">
            <v xml:space="preserve"> C_PORTABILIDAD 1. Fortalecer el empoderamiento de las personas sobre sus datos y mejorar la prestación de servicios públicos (comunicaciones). PND_TRANSF _ Seguridad humana y justicia social _ c. portabilidad de datos para el empoderamiento ciudadano</v>
          </cell>
        </row>
        <row r="126">
          <cell r="B126" t="str">
            <v xml:space="preserve">C_PORTABILIDAD 2. Promover y aumentar la reutilización y transmisión segura de la información PND_TRANSF _ Seguridad humana y justicia social _ c. portabilidad de datos para el empoderamiento ciudadano </v>
          </cell>
        </row>
        <row r="127">
          <cell r="B127" t="str">
            <v xml:space="preserve">PND_TRANSF  _ Convergencia regional _ b. entidades públicas territoriales y nacionales fortalecidas B_ENTIDADES 1. Propender por el fortalecimiento institucional como motor de cambio para recuperar la confianza de la ciudadanía (vínculo Estado_Ciudadanía). </v>
          </cell>
        </row>
        <row r="128">
          <cell r="B128" t="str">
            <v xml:space="preserve">D_GOB 1. Generar la interacción fiable, eficiente y segura entre el Estado y los habitantes del territorio PND_TRANSF _ Convergencia regional _ d. GOB digital para la gente </v>
          </cell>
        </row>
        <row r="129">
          <cell r="B129" t="str">
            <v xml:space="preserve">D_GOB 2. Adoptar herramientas y tecnologías digitalesPND_TRANSF _ Convergencia regional _ d. GOB digital para la gente </v>
          </cell>
        </row>
        <row r="130">
          <cell r="B130" t="str">
            <v xml:space="preserve">D_GOB 5. Modernizar las entidades a través de incentivos para el uso de datos PND_TRANSF _ Convergencia regional _ d. GOB digital para la gente </v>
          </cell>
        </row>
      </sheetData>
      <sheetData sheetId="8">
        <row r="3">
          <cell r="AK3" t="str">
            <v>DIMENSIÓN Talento humano_Política de Gestión Estratégica del Talento Humano</v>
          </cell>
          <cell r="AL3" t="str">
            <v>Plan Estrategico Sectorial_PES</v>
          </cell>
        </row>
        <row r="4">
          <cell r="AL4" t="str">
            <v xml:space="preserve">Plan de Gobierno-Plan de Desarrollo </v>
          </cell>
        </row>
        <row r="5">
          <cell r="AL5" t="str">
            <v>PND_TRANSF_ Productiva, internacionalización y acción clímatica _ c. políticas de competencia, consumidor e infraestructura de la calidad modernas C_COMPETENCIA 1. Reducir el comportamiento rentista de los agentes, sujetos de inspección, vigilancia y control por parte de esta Superintendencia.</v>
          </cell>
        </row>
        <row r="6">
          <cell r="AL6" t="str">
            <v>PND_TRANSF_ Productiva, internacionalización y acción clímatica _ c. políticas de competencia, consumidor e infraestructura de la calidad modernas C_COMPETENCIA 2. Reducir la ineficiencia en el mercado por relaciones de consumo asimétricas</v>
          </cell>
        </row>
        <row r="7">
          <cell r="AL7" t="str">
            <v>PND_TRANSF_ Productiva, internacionalización y acción clímatica _ c. políticas de competencia, consumidor e infraestructura de la calidad modernas C_COMPETENCIA 3. Fortalecer la autoridad de competencia</v>
          </cell>
        </row>
        <row r="8">
          <cell r="AL8" t="str">
            <v xml:space="preserve">PND_TRANSF_ Productiva, internacionalización y acción clímatica _ c. políticas de competencia, consumidor e infraestructura de la calidad modernas C_COMPETENCIA 4. Reconocer la economía popular como fuente de valor </v>
          </cell>
        </row>
        <row r="9">
          <cell r="AL9" t="str">
            <v>PND_TRANSF_ Productiva, internacionalización y acción clímatica _ c. políticas de competencia, consumidor e infraestructura de la calidad modernas C_COMPETENCIA  5. Fortalecer capacidades y conocimiento sobre derechos y deberes de las relaciones de consumo mediante, entre otros, programas voluntarios de cumplimiento en libre competencia económica.</v>
          </cell>
        </row>
        <row r="10">
          <cell r="AL10" t="str">
            <v>PND_TRANSF_ Productiva, internacionalización y acción clímatica _ c. políticas de competencia, consumidor e infraestructura de la calidad modernas C_COMPETENCIA 6. Masificar las evaluaciones de la competencia para eliminar barreras regulatorias.</v>
          </cell>
        </row>
        <row r="11">
          <cell r="AL11" t="str">
            <v>PND_TRANSF_ Productiva, internacionalización y acción clímatica _ c. políticas de competencia, consumidor e infraestructura de la calidad modernas C_COMPETENCIA 7. Hacer análisis y monitoreos de mercados digitales.</v>
          </cell>
        </row>
        <row r="12">
          <cell r="AL12" t="str">
            <v>PND_TRANSF_ Productiva, internacionalización y acción clímatica _ c. políticas de competencia, consumidor e infraestructura de la calidad modernas C_COMPETENCIA 8. Construir mecanismos de autorregulación que fortalezcan la protección del consumidor y de la competencia</v>
          </cell>
        </row>
        <row r="13">
          <cell r="AL13" t="str">
            <v>PND_TRANSF_ Productiva, internacionalización y acción clímatica _ c. políticas de competencia, consumidor e infraestructura de la calidad modernas C_COMPETENCIA 9. Sensibilizar a los empresarios que utilizan plataformas como nichos de mercado</v>
          </cell>
        </row>
        <row r="14">
          <cell r="AL14" t="str">
            <v>PND_TRANSF_ Productiva, internacionalización y acción clímatica _ c. políticas de competencia, consumidor e infraestructura de la calidad modernas C_COMPETENCIA 10. Promover el uso de tecnologías avanzadas para modernizar el Subsistema Nacional de la Calidad y sus componentes de metrología</v>
          </cell>
        </row>
        <row r="15">
          <cell r="AL15" t="str">
            <v>PND_TRANSF_ Productiva, internacionalización y acción clímatica _ c. políticas de competencia, consumidor e infraestructura de la calidad modernas C_COMPETENCIA  11. Ampliar los mecanismos de inspección, vigilancia y control de la Superintendencia</v>
          </cell>
        </row>
        <row r="16">
          <cell r="AL16" t="str">
            <v>PND_TRANSF_ Productiva, internacionalización y acción clímatica _ c. políticas de competencia, consumidor e infraestructura de la calidad modernas C_COMPETENCIA 12. Actualizar el marco regulatorio para la investigación y la innovación.</v>
          </cell>
        </row>
        <row r="17">
          <cell r="AL17" t="str">
            <v>PND_TRANSF_ Productiva, internacionalización y acción clímatica _ c. políticas de competencia, consumidor e infraestructura de la calidad modernas C_COMPETENCIA 13. Fortalecer la plataforma digital, a través de que estrategias que involucren aspectos técnicos, de financiamiento, cultura empresarial, emprendimiento e innovación</v>
          </cell>
        </row>
        <row r="18">
          <cell r="AL18" t="str">
            <v>PND_TRANSF _ Seguridad humana y justicia social _ b. aprovechamiento de la propiedad intelectual (pi) B_APROVECHAMIENTO 1. Fomentar estrategias de sensibilización para el aprovechamiento y uso responsable de los derechos de propiedad intelectual (PI)</v>
          </cell>
        </row>
        <row r="19">
          <cell r="AL19" t="str">
            <v>PND_TRANSF _ Seguridad humana y justicia social _ b. aprovechamiento de la propiedad intelectual (pi) B_APROVECHAMIENTO 2, Brindar acompañamiento a inventores y promover el uso de la información de patentes</v>
          </cell>
        </row>
        <row r="20">
          <cell r="AL20" t="str">
            <v>PND_TRANSF _ Seguridad humana y justicia social _ c. portabilidad de datos para el empoderamiento ciudadano C_PORTABILIDAD 1. Fortalecer el empoderamiento de las personas sobre sus datos y mejorar la prestación de servicios públicos (comunicaciones).</v>
          </cell>
        </row>
        <row r="21">
          <cell r="AL21" t="str">
            <v>PND_TRANSF _ Seguridad humana y justicia social _ c. portabilidad de datos para el empoderamiento ciudadano C_PORTABILIDAD 2. Promover y aumentar la reutilización y transmisión segura de la información</v>
          </cell>
        </row>
        <row r="22">
          <cell r="AL22" t="str">
            <v xml:space="preserve">PND_TRANSF  _ Convergencia regional _ b. entidades públicas territoriales y nacionales fortalecidas B_ENTIDADES 1. Propender por el fortalecimiento institucional como motor de cambio para recuperar la confianza de la ciudadanía (vínculo Estado_Ciudadanía). </v>
          </cell>
        </row>
        <row r="23">
          <cell r="AL23" t="str">
            <v>PND_TRANSF _ Convergencia regional _ d. GOB digital para la gente D_GOB 1. Generar la interacción fiable, eficiente y segura entre el Estado y los habitantes del territorio</v>
          </cell>
        </row>
        <row r="24">
          <cell r="AL24" t="str">
            <v>PND_TRANSF _ Convergencia regional _ d. GOB digital para la gente D_GOB 2. Adoptar herramientas y tecnologías digitales</v>
          </cell>
        </row>
        <row r="25">
          <cell r="AL25" t="str">
            <v xml:space="preserve">PND_TRANSF _ Convergencia regional _ d. GOB digital para la gente D_GOB 5. Modernizar las entidades a través de incentivos para el uso de datos </v>
          </cell>
        </row>
        <row r="26">
          <cell r="AL26" t="str">
            <v>Decreto 612 del 2018_ Planes Institucionales y Estratégicos _Plan Institucional de Archivos de la Entidad –PINAR</v>
          </cell>
        </row>
        <row r="27">
          <cell r="AL27" t="str">
            <v>Decreto 612 del 2018_ Planes Institucionales y Estratégicos _Plan Anual de Adquisiciones</v>
          </cell>
        </row>
        <row r="28">
          <cell r="AL28" t="str">
            <v>Decreto 612 del 2018_ Planes Institucionales y Estratégicos _Plan Anual de Vacantes</v>
          </cell>
        </row>
        <row r="29">
          <cell r="AL29" t="str">
            <v>Decreto 612 del 2018_ Planes Institucionales y Estratégicos _Plan de Previsión de Recursos Humanos</v>
          </cell>
        </row>
        <row r="30">
          <cell r="AL30" t="str">
            <v>Decreto 612 del 2018_ Planes Institucionales y Estratégicos _Plan Estratégico de Talento Humano</v>
          </cell>
        </row>
        <row r="31">
          <cell r="AL31" t="str">
            <v>Decreto 612 del 2018_ Planes Institucionales y Estratégicos _Plan Institucional de Capacitación</v>
          </cell>
        </row>
        <row r="32">
          <cell r="AL32" t="str">
            <v>Decreto 612 del 2018_ Planes Institucionales y Estratégicos _Plan de Incentivos Institucionales</v>
          </cell>
        </row>
        <row r="33">
          <cell r="AL33" t="str">
            <v>Decreto 612 del 2018_ Planes Institucionales y Estratégicos _Plan de Trabajo Anual en Seguridad y Salud en el Trabajo</v>
          </cell>
        </row>
        <row r="34">
          <cell r="AL34" t="str">
            <v>Decreto 612 del 2018_ Planes Institucionales y Estratégicos _Plan Anticorrupción y de Atención al Ciudadano</v>
          </cell>
        </row>
        <row r="35">
          <cell r="AL35" t="str">
            <v>Decreto 612 del 2018_ Planes Institucionales y Estratégicos _Plan Estratégico de Tecnologías de la Información y las Comunicaciones –PETI</v>
          </cell>
        </row>
        <row r="36">
          <cell r="AL36" t="str">
            <v>Decreto 612 del 2018_ Planes Institucionales y Estratégicos _Plan de Tratamiento de Riesgos de Seguridad y Privacidad de la Información</v>
          </cell>
        </row>
        <row r="37">
          <cell r="AL37" t="str">
            <v>Decreto 612 del 2018_ Planes Institucionales y Estratégicos _Plan de Seguridad y Privacidad de la Información</v>
          </cell>
        </row>
        <row r="38">
          <cell r="AL38" t="str">
            <v xml:space="preserve">Programa de Transparencia y Ética Pública Programa de Transparencia y Ética Pública PTEP </v>
          </cell>
        </row>
        <row r="39">
          <cell r="AL39" t="str">
            <v>N/A</v>
          </cell>
        </row>
      </sheetData>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a2002"/>
      <sheetName val="CRAP 2003"/>
    </sheetNames>
    <sheetDataSet>
      <sheetData sheetId="0">
        <row r="4">
          <cell r="J4">
            <v>2447478</v>
          </cell>
          <cell r="T4">
            <v>1912092</v>
          </cell>
        </row>
        <row r="5">
          <cell r="J5">
            <v>9789912</v>
          </cell>
          <cell r="T5">
            <v>7648368</v>
          </cell>
        </row>
        <row r="7">
          <cell r="J7" t="str">
            <v>Gastos</v>
          </cell>
          <cell r="K7" t="str">
            <v>Auxilios</v>
          </cell>
          <cell r="M7" t="str">
            <v>Prestaciones Sociales legales</v>
          </cell>
          <cell r="T7" t="str">
            <v>Total</v>
          </cell>
        </row>
        <row r="8">
          <cell r="J8" t="str">
            <v>de</v>
          </cell>
          <cell r="K8" t="str">
            <v>Subsidio</v>
          </cell>
          <cell r="L8" t="str">
            <v>Auxilio</v>
          </cell>
          <cell r="M8" t="str">
            <v>Bonificación</v>
          </cell>
          <cell r="N8" t="str">
            <v>Prima</v>
          </cell>
          <cell r="O8" t="str">
            <v>Prima</v>
          </cell>
          <cell r="T8" t="str">
            <v xml:space="preserve">Prima </v>
          </cell>
          <cell r="AA8" t="str">
            <v>Aportes</v>
          </cell>
          <cell r="AG8" t="str">
            <v>Escuelas e</v>
          </cell>
        </row>
        <row r="9">
          <cell r="I9" t="str">
            <v>Anual</v>
          </cell>
          <cell r="J9" t="str">
            <v>Representación</v>
          </cell>
          <cell r="K9" t="str">
            <v>de</v>
          </cell>
          <cell r="L9" t="str">
            <v>de</v>
          </cell>
          <cell r="M9" t="str">
            <v>Servicios</v>
          </cell>
          <cell r="N9" t="str">
            <v>de</v>
          </cell>
          <cell r="O9" t="str">
            <v>de</v>
          </cell>
          <cell r="T9" t="str">
            <v>Técnica</v>
          </cell>
          <cell r="AA9" t="str">
            <v>Previsión</v>
          </cell>
          <cell r="AG9" t="str">
            <v>Institutos</v>
          </cell>
        </row>
        <row r="10">
          <cell r="K10" t="str">
            <v>Transporte</v>
          </cell>
          <cell r="L10" t="str">
            <v>Alimentación</v>
          </cell>
          <cell r="M10" t="str">
            <v>Prestados</v>
          </cell>
          <cell r="N10" t="str">
            <v>Servicio</v>
          </cell>
          <cell r="O10" t="str">
            <v>Vacaciones</v>
          </cell>
          <cell r="AA10" t="str">
            <v>Salud</v>
          </cell>
          <cell r="AG10" t="str">
            <v>Técnicos</v>
          </cell>
        </row>
        <row r="11">
          <cell r="I11">
            <v>6</v>
          </cell>
          <cell r="J11">
            <v>7</v>
          </cell>
          <cell r="K11">
            <v>8</v>
          </cell>
          <cell r="L11">
            <v>9</v>
          </cell>
          <cell r="M11">
            <v>10</v>
          </cell>
          <cell r="N11">
            <v>11</v>
          </cell>
          <cell r="O11">
            <v>12</v>
          </cell>
          <cell r="T11">
            <v>15</v>
          </cell>
          <cell r="AA11">
            <v>22</v>
          </cell>
          <cell r="AG11">
            <v>28</v>
          </cell>
        </row>
        <row r="13">
          <cell r="I13">
            <v>66081888</v>
          </cell>
          <cell r="J13">
            <v>117478944</v>
          </cell>
          <cell r="K13">
            <v>0</v>
          </cell>
          <cell r="L13">
            <v>0</v>
          </cell>
          <cell r="M13">
            <v>5353857.5999999996</v>
          </cell>
          <cell r="N13">
            <v>7871445.3999999994</v>
          </cell>
          <cell r="O13">
            <v>8199422.291666667</v>
          </cell>
          <cell r="T13">
            <v>91780416</v>
          </cell>
          <cell r="AA13">
            <v>15113175.168</v>
          </cell>
          <cell r="AG13">
            <v>2049855.5729166665</v>
          </cell>
        </row>
        <row r="14">
          <cell r="I14">
            <v>66081888</v>
          </cell>
          <cell r="J14">
            <v>117478944</v>
          </cell>
          <cell r="K14">
            <v>0</v>
          </cell>
          <cell r="L14">
            <v>0</v>
          </cell>
          <cell r="M14">
            <v>5353857.5999999996</v>
          </cell>
          <cell r="N14">
            <v>7871445.3999999994</v>
          </cell>
          <cell r="O14">
            <v>8199422.291666667</v>
          </cell>
          <cell r="T14">
            <v>91780416</v>
          </cell>
          <cell r="AA14">
            <v>15113175.168</v>
          </cell>
          <cell r="AG14">
            <v>2049855.5729166665</v>
          </cell>
        </row>
        <row r="16">
          <cell r="I16">
            <v>316339800</v>
          </cell>
          <cell r="J16">
            <v>0</v>
          </cell>
          <cell r="K16">
            <v>0</v>
          </cell>
          <cell r="L16">
            <v>0</v>
          </cell>
          <cell r="M16">
            <v>9226577.5</v>
          </cell>
          <cell r="N16">
            <v>13565265.729166666</v>
          </cell>
          <cell r="O16">
            <v>14130485.134548612</v>
          </cell>
          <cell r="T16">
            <v>0</v>
          </cell>
          <cell r="AA16">
            <v>26045310.199999999</v>
          </cell>
          <cell r="AG16">
            <v>3532621.283637153</v>
          </cell>
        </row>
        <row r="17">
          <cell r="I17">
            <v>316339800</v>
          </cell>
          <cell r="K17">
            <v>0</v>
          </cell>
          <cell r="L17">
            <v>0</v>
          </cell>
          <cell r="M17">
            <v>9226577.5</v>
          </cell>
          <cell r="N17">
            <v>13565265.729166666</v>
          </cell>
          <cell r="O17">
            <v>14130485.134548612</v>
          </cell>
          <cell r="T17">
            <v>0</v>
          </cell>
          <cell r="AA17">
            <v>26045310.199999999</v>
          </cell>
          <cell r="AG17">
            <v>3532621.283637153</v>
          </cell>
        </row>
        <row r="18">
          <cell r="I18">
            <v>0</v>
          </cell>
          <cell r="K18">
            <v>0</v>
          </cell>
          <cell r="L18">
            <v>0</v>
          </cell>
          <cell r="M18">
            <v>0</v>
          </cell>
          <cell r="N18">
            <v>0</v>
          </cell>
          <cell r="O18">
            <v>0</v>
          </cell>
          <cell r="T18">
            <v>0</v>
          </cell>
          <cell r="AA18">
            <v>0</v>
          </cell>
          <cell r="AG18">
            <v>0</v>
          </cell>
        </row>
        <row r="19">
          <cell r="I19">
            <v>0</v>
          </cell>
          <cell r="K19">
            <v>0</v>
          </cell>
          <cell r="L19">
            <v>0</v>
          </cell>
          <cell r="M19">
            <v>0</v>
          </cell>
          <cell r="N19">
            <v>0</v>
          </cell>
          <cell r="O19">
            <v>0</v>
          </cell>
          <cell r="T19">
            <v>0</v>
          </cell>
          <cell r="AA19">
            <v>0</v>
          </cell>
          <cell r="AG19">
            <v>0</v>
          </cell>
        </row>
        <row r="20">
          <cell r="I20">
            <v>0</v>
          </cell>
          <cell r="J20">
            <v>0</v>
          </cell>
          <cell r="K20">
            <v>0</v>
          </cell>
          <cell r="L20">
            <v>0</v>
          </cell>
          <cell r="M20">
            <v>0</v>
          </cell>
          <cell r="N20">
            <v>0</v>
          </cell>
          <cell r="O20">
            <v>0</v>
          </cell>
          <cell r="T20">
            <v>0</v>
          </cell>
          <cell r="AA20">
            <v>0</v>
          </cell>
          <cell r="AG20">
            <v>0</v>
          </cell>
        </row>
        <row r="22">
          <cell r="I22">
            <v>0</v>
          </cell>
          <cell r="J22">
            <v>0</v>
          </cell>
          <cell r="K22">
            <v>0</v>
          </cell>
          <cell r="L22">
            <v>0</v>
          </cell>
          <cell r="M22">
            <v>0</v>
          </cell>
          <cell r="N22">
            <v>0</v>
          </cell>
          <cell r="O22">
            <v>0</v>
          </cell>
          <cell r="T22">
            <v>0</v>
          </cell>
          <cell r="AA22">
            <v>0</v>
          </cell>
          <cell r="AG22">
            <v>0</v>
          </cell>
        </row>
        <row r="23">
          <cell r="I23">
            <v>0</v>
          </cell>
          <cell r="K23">
            <v>0</v>
          </cell>
          <cell r="L23">
            <v>0</v>
          </cell>
          <cell r="M23">
            <v>0</v>
          </cell>
          <cell r="N23">
            <v>0</v>
          </cell>
          <cell r="O23">
            <v>0</v>
          </cell>
          <cell r="AA23">
            <v>0</v>
          </cell>
          <cell r="AG23">
            <v>0</v>
          </cell>
        </row>
        <row r="24">
          <cell r="I24">
            <v>0</v>
          </cell>
          <cell r="K24">
            <v>0</v>
          </cell>
          <cell r="L24">
            <v>0</v>
          </cell>
          <cell r="M24">
            <v>0</v>
          </cell>
          <cell r="N24">
            <v>0</v>
          </cell>
          <cell r="O24">
            <v>0</v>
          </cell>
          <cell r="AA24">
            <v>0</v>
          </cell>
          <cell r="AG24">
            <v>0</v>
          </cell>
        </row>
        <row r="25">
          <cell r="I25">
            <v>0</v>
          </cell>
          <cell r="K25">
            <v>0</v>
          </cell>
          <cell r="L25">
            <v>0</v>
          </cell>
          <cell r="M25">
            <v>0</v>
          </cell>
          <cell r="N25">
            <v>0</v>
          </cell>
          <cell r="O25">
            <v>0</v>
          </cell>
          <cell r="AA25">
            <v>0</v>
          </cell>
          <cell r="AG25">
            <v>0</v>
          </cell>
        </row>
        <row r="26">
          <cell r="I26">
            <v>0</v>
          </cell>
          <cell r="J26">
            <v>0</v>
          </cell>
          <cell r="K26">
            <v>0</v>
          </cell>
          <cell r="L26">
            <v>0</v>
          </cell>
          <cell r="M26">
            <v>0</v>
          </cell>
          <cell r="N26">
            <v>0</v>
          </cell>
          <cell r="O26">
            <v>0</v>
          </cell>
          <cell r="T26">
            <v>0</v>
          </cell>
          <cell r="AA26">
            <v>0</v>
          </cell>
          <cell r="AG26">
            <v>0</v>
          </cell>
        </row>
        <row r="29">
          <cell r="I29">
            <v>92442204</v>
          </cell>
          <cell r="J29">
            <v>0</v>
          </cell>
          <cell r="K29">
            <v>2448000</v>
          </cell>
          <cell r="L29">
            <v>2261280</v>
          </cell>
          <cell r="M29">
            <v>3290378.0999999996</v>
          </cell>
          <cell r="N29">
            <v>4185077.5875000004</v>
          </cell>
          <cell r="O29">
            <v>4359455.8203125</v>
          </cell>
          <cell r="T29">
            <v>0</v>
          </cell>
          <cell r="AA29">
            <v>8778606.568</v>
          </cell>
          <cell r="AG29">
            <v>1229863.955078125</v>
          </cell>
        </row>
        <row r="30">
          <cell r="K30">
            <v>0</v>
          </cell>
          <cell r="L30">
            <v>0</v>
          </cell>
          <cell r="M30">
            <v>0</v>
          </cell>
          <cell r="N30">
            <v>0</v>
          </cell>
          <cell r="O30">
            <v>0</v>
          </cell>
          <cell r="T30">
            <v>0</v>
          </cell>
          <cell r="AA30">
            <v>0</v>
          </cell>
          <cell r="AG30">
            <v>0</v>
          </cell>
        </row>
        <row r="31">
          <cell r="I31">
            <v>26687856</v>
          </cell>
          <cell r="K31">
            <v>1632000</v>
          </cell>
          <cell r="L31">
            <v>1292160</v>
          </cell>
          <cell r="M31">
            <v>1111994</v>
          </cell>
          <cell r="N31">
            <v>1280167.0833333333</v>
          </cell>
          <cell r="O31">
            <v>1333507.3784722222</v>
          </cell>
          <cell r="T31">
            <v>0</v>
          </cell>
          <cell r="AA31">
            <v>3343988</v>
          </cell>
          <cell r="AG31">
            <v>473376.8446180555</v>
          </cell>
        </row>
        <row r="32">
          <cell r="I32">
            <v>13343928</v>
          </cell>
          <cell r="K32">
            <v>816000</v>
          </cell>
          <cell r="L32">
            <v>646080</v>
          </cell>
          <cell r="M32">
            <v>555997</v>
          </cell>
          <cell r="N32">
            <v>640083.54166666663</v>
          </cell>
          <cell r="O32">
            <v>666753.68923611112</v>
          </cell>
          <cell r="T32">
            <v>0</v>
          </cell>
          <cell r="AA32">
            <v>1111994</v>
          </cell>
          <cell r="AG32">
            <v>166688.42230902778</v>
          </cell>
        </row>
        <row r="33">
          <cell r="I33">
            <v>7499988</v>
          </cell>
          <cell r="K33">
            <v>0</v>
          </cell>
          <cell r="L33">
            <v>323040</v>
          </cell>
          <cell r="M33">
            <v>312499.5</v>
          </cell>
          <cell r="N33">
            <v>338980.3125</v>
          </cell>
          <cell r="O33">
            <v>353104.4921875</v>
          </cell>
          <cell r="T33">
            <v>0</v>
          </cell>
          <cell r="AA33">
            <v>624999</v>
          </cell>
          <cell r="AG33">
            <v>88276.123046875</v>
          </cell>
        </row>
        <row r="34">
          <cell r="I34">
            <v>44910432</v>
          </cell>
          <cell r="K34">
            <v>0</v>
          </cell>
          <cell r="L34">
            <v>0</v>
          </cell>
          <cell r="M34">
            <v>1309887.5999999999</v>
          </cell>
          <cell r="N34">
            <v>1925846.6500000001</v>
          </cell>
          <cell r="O34">
            <v>2006090.2604166667</v>
          </cell>
          <cell r="T34">
            <v>0</v>
          </cell>
          <cell r="AA34">
            <v>3697625.568</v>
          </cell>
          <cell r="AG34">
            <v>501522.56510416663</v>
          </cell>
        </row>
        <row r="35">
          <cell r="I35">
            <v>0</v>
          </cell>
          <cell r="K35">
            <v>0</v>
          </cell>
          <cell r="L35">
            <v>0</v>
          </cell>
          <cell r="M35">
            <v>0</v>
          </cell>
          <cell r="N35">
            <v>0</v>
          </cell>
          <cell r="O35">
            <v>0</v>
          </cell>
          <cell r="T35">
            <v>0</v>
          </cell>
          <cell r="AA35">
            <v>0</v>
          </cell>
          <cell r="AG35">
            <v>0</v>
          </cell>
        </row>
        <row r="36">
          <cell r="I36">
            <v>474863892</v>
          </cell>
          <cell r="J36">
            <v>117478944</v>
          </cell>
          <cell r="K36">
            <v>2448000</v>
          </cell>
          <cell r="L36">
            <v>2261280</v>
          </cell>
          <cell r="M36">
            <v>17870813.199999999</v>
          </cell>
          <cell r="N36">
            <v>25621788.716666665</v>
          </cell>
          <cell r="O36">
            <v>26689363.24652778</v>
          </cell>
          <cell r="T36">
            <v>91780416</v>
          </cell>
          <cell r="AA36">
            <v>49937091.935999997</v>
          </cell>
          <cell r="AG36">
            <v>6812340.811631944</v>
          </cell>
        </row>
        <row r="37">
          <cell r="I37">
            <v>474863892</v>
          </cell>
          <cell r="J37">
            <v>117478944</v>
          </cell>
          <cell r="K37">
            <v>2448000</v>
          </cell>
          <cell r="L37">
            <v>2261280</v>
          </cell>
          <cell r="M37">
            <v>17870813.199999999</v>
          </cell>
          <cell r="N37">
            <v>25621788.716666665</v>
          </cell>
          <cell r="O37">
            <v>26689363.24652778</v>
          </cell>
          <cell r="T37">
            <v>91780416</v>
          </cell>
          <cell r="AA37">
            <v>49937091.935999997</v>
          </cell>
          <cell r="AG37">
            <v>6812340.811631944</v>
          </cell>
        </row>
        <row r="40">
          <cell r="I40" t="str">
            <v xml:space="preserve">APROPIADO </v>
          </cell>
          <cell r="J40" t="str">
            <v>FALTANTE</v>
          </cell>
          <cell r="L40" t="str">
            <v>RESUMEN COMISION AGUA-DECRETO 660 ABRIL 10-2002</v>
          </cell>
        </row>
        <row r="41">
          <cell r="I41">
            <v>2002</v>
          </cell>
          <cell r="J41" t="str">
            <v>SOBRANTE</v>
          </cell>
          <cell r="L41" t="str">
            <v>RESUMEN</v>
          </cell>
          <cell r="M41" t="str">
            <v>COSTO REAL</v>
          </cell>
          <cell r="N41" t="str">
            <v>APROPIACION</v>
          </cell>
          <cell r="O41" t="str">
            <v>SOBRANTE</v>
          </cell>
        </row>
        <row r="42">
          <cell r="L42" t="str">
            <v>NOMINA</v>
          </cell>
          <cell r="M42" t="str">
            <v>DEC 660- 2002</v>
          </cell>
          <cell r="N42" t="str">
            <v>ABRIL 24-2002</v>
          </cell>
          <cell r="O42" t="str">
            <v>FALTANTE 2002</v>
          </cell>
        </row>
        <row r="43">
          <cell r="J43">
            <v>0</v>
          </cell>
          <cell r="L43" t="str">
            <v>SUELDOS</v>
          </cell>
          <cell r="M43">
            <v>474863892</v>
          </cell>
          <cell r="N43">
            <v>475323000</v>
          </cell>
          <cell r="O43">
            <v>459108</v>
          </cell>
        </row>
        <row r="44">
          <cell r="I44">
            <v>1239634000</v>
          </cell>
          <cell r="J44">
            <v>55405423.658997223</v>
          </cell>
          <cell r="L44" t="str">
            <v>HORAS EXTRAS</v>
          </cell>
          <cell r="M44">
            <v>14000000</v>
          </cell>
          <cell r="N44">
            <v>14000000</v>
          </cell>
          <cell r="O44">
            <v>0</v>
          </cell>
        </row>
        <row r="45">
          <cell r="J45">
            <v>0</v>
          </cell>
          <cell r="L45" t="str">
            <v>INDEMNIZACIÓN POR VACACIONES</v>
          </cell>
          <cell r="M45">
            <v>22769000</v>
          </cell>
          <cell r="N45">
            <v>15769000</v>
          </cell>
          <cell r="O45">
            <v>-7000000</v>
          </cell>
        </row>
        <row r="46">
          <cell r="I46">
            <v>971084000</v>
          </cell>
          <cell r="J46">
            <v>25279114.006539345</v>
          </cell>
          <cell r="L46" t="str">
            <v>PRIMA TÉCNICA</v>
          </cell>
          <cell r="M46">
            <v>91780416</v>
          </cell>
          <cell r="N46">
            <v>92761000</v>
          </cell>
          <cell r="O46">
            <v>980584</v>
          </cell>
        </row>
        <row r="47">
          <cell r="I47">
            <v>475323000</v>
          </cell>
          <cell r="J47">
            <v>459108</v>
          </cell>
          <cell r="L47" t="str">
            <v>OTROS</v>
          </cell>
          <cell r="M47" t="e">
            <v>#REF!</v>
          </cell>
          <cell r="N47">
            <v>366231000</v>
          </cell>
          <cell r="O47" t="e">
            <v>#REF!</v>
          </cell>
        </row>
        <row r="48">
          <cell r="I48">
            <v>14000000</v>
          </cell>
          <cell r="J48">
            <v>0</v>
          </cell>
          <cell r="L48" t="str">
            <v>BONIFICACIÓN POR COMPENSACIÓN</v>
          </cell>
          <cell r="M48" t="e">
            <v>#REF!</v>
          </cell>
          <cell r="O48" t="e">
            <v>#REF!</v>
          </cell>
        </row>
        <row r="49">
          <cell r="I49">
            <v>22769000</v>
          </cell>
          <cell r="J49">
            <v>0</v>
          </cell>
          <cell r="L49" t="str">
            <v>CONTR. INHER.NÓM. SECTOR PUBLICO</v>
          </cell>
          <cell r="M49">
            <v>211174327.10101432</v>
          </cell>
          <cell r="N49">
            <v>148000000</v>
          </cell>
          <cell r="O49">
            <v>-63174327.101014316</v>
          </cell>
        </row>
        <row r="50">
          <cell r="I50">
            <v>92761000</v>
          </cell>
          <cell r="J50">
            <v>980584</v>
          </cell>
          <cell r="L50" t="str">
            <v xml:space="preserve"> CONTRIB. INHER. NÓM. SECTOR PRIVADO</v>
          </cell>
          <cell r="M50">
            <v>27249363.246527776</v>
          </cell>
          <cell r="N50">
            <v>120550000</v>
          </cell>
          <cell r="O50">
            <v>93300636.753472224</v>
          </cell>
        </row>
        <row r="51">
          <cell r="I51">
            <v>366231000</v>
          </cell>
          <cell r="J51">
            <v>23839422.006539345</v>
          </cell>
          <cell r="L51" t="str">
            <v xml:space="preserve">T O T A L </v>
          </cell>
          <cell r="M51" t="e">
            <v>#REF!</v>
          </cell>
          <cell r="N51">
            <v>1232634000</v>
          </cell>
          <cell r="O51" t="e">
            <v>#REF!</v>
          </cell>
        </row>
        <row r="52">
          <cell r="L52" t="str">
            <v>Provisión Incremento Salar-</v>
          </cell>
          <cell r="N52">
            <v>97571000</v>
          </cell>
          <cell r="O52">
            <v>78186000</v>
          </cell>
        </row>
        <row r="53">
          <cell r="L53" t="str">
            <v>Servicios Indirectos</v>
          </cell>
          <cell r="N53">
            <v>234000000</v>
          </cell>
        </row>
        <row r="54">
          <cell r="L54" t="str">
            <v>TOTAL FALTANTE G P.</v>
          </cell>
          <cell r="M54" t="e">
            <v>#REF!</v>
          </cell>
          <cell r="N54">
            <v>1330205000</v>
          </cell>
          <cell r="O54" t="e">
            <v>#REF!</v>
          </cell>
        </row>
        <row r="57">
          <cell r="M57">
            <v>238423690.34754211</v>
          </cell>
        </row>
        <row r="62">
          <cell r="I62">
            <v>120550000</v>
          </cell>
          <cell r="J62">
            <v>11544337.422998443</v>
          </cell>
          <cell r="K62">
            <v>238423690.34754211</v>
          </cell>
        </row>
        <row r="63">
          <cell r="K63">
            <v>0</v>
          </cell>
        </row>
        <row r="68">
          <cell r="I68">
            <v>148000000</v>
          </cell>
          <cell r="J68">
            <v>18581972.229459435</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URBE"/>
      <sheetName val="SOCIEDADES"/>
      <sheetName val="UNIDAD ICT"/>
    </sheetNames>
    <sheetDataSet>
      <sheetData sheetId="0" refreshError="1"/>
      <sheetData sheetId="1" refreshError="1"/>
      <sheetData sheetId="2" refreshError="1">
        <row r="5">
          <cell r="G5">
            <v>1.0874999999999999</v>
          </cell>
        </row>
        <row r="7">
          <cell r="G7" t="str">
            <v>Asignación Básica</v>
          </cell>
        </row>
        <row r="9">
          <cell r="G9" t="str">
            <v>Mes</v>
          </cell>
        </row>
        <row r="11">
          <cell r="G11">
            <v>4</v>
          </cell>
        </row>
        <row r="13">
          <cell r="G13">
            <v>8393256.4874999989</v>
          </cell>
        </row>
        <row r="14">
          <cell r="G14">
            <v>4642714.7624999993</v>
          </cell>
        </row>
        <row r="15">
          <cell r="G15">
            <v>3750541.7249999996</v>
          </cell>
        </row>
        <row r="17">
          <cell r="G17">
            <v>13799163.524999999</v>
          </cell>
        </row>
        <row r="18">
          <cell r="G18">
            <v>4186792.3499999996</v>
          </cell>
        </row>
        <row r="19">
          <cell r="G19">
            <v>3523294.4624999999</v>
          </cell>
        </row>
        <row r="20">
          <cell r="G20">
            <v>3202990.9124999996</v>
          </cell>
        </row>
        <row r="21">
          <cell r="G21">
            <v>2886085.8</v>
          </cell>
        </row>
        <row r="23">
          <cell r="G23">
            <v>22192420.012499996</v>
          </cell>
        </row>
        <row r="24">
          <cell r="G24">
            <v>9246841.6718749981</v>
          </cell>
        </row>
        <row r="28">
          <cell r="G28" t="str">
            <v>PROYECCION</v>
          </cell>
        </row>
        <row r="29">
          <cell r="G29" t="str">
            <v>EJECUCIÓN 2001</v>
          </cell>
        </row>
        <row r="31">
          <cell r="G31">
            <v>1235003126.4664226</v>
          </cell>
        </row>
        <row r="33">
          <cell r="G33">
            <v>955609342.39492726</v>
          </cell>
        </row>
        <row r="34">
          <cell r="G34">
            <v>679855462.19999993</v>
          </cell>
        </row>
        <row r="35">
          <cell r="G35">
            <v>0</v>
          </cell>
        </row>
        <row r="36">
          <cell r="G36">
            <v>33992773.109999999</v>
          </cell>
        </row>
        <row r="37">
          <cell r="G37">
            <v>95366039.625</v>
          </cell>
        </row>
        <row r="38">
          <cell r="G38">
            <v>146395067.45992729</v>
          </cell>
        </row>
        <row r="39">
          <cell r="G39">
            <v>0</v>
          </cell>
        </row>
        <row r="40">
          <cell r="G40">
            <v>19829117.647499993</v>
          </cell>
        </row>
        <row r="41">
          <cell r="G41">
            <v>0</v>
          </cell>
        </row>
        <row r="42">
          <cell r="G42">
            <v>0</v>
          </cell>
        </row>
        <row r="43">
          <cell r="G43">
            <v>30368254.333658852</v>
          </cell>
        </row>
        <row r="44">
          <cell r="G44">
            <v>29153524.160312496</v>
          </cell>
        </row>
        <row r="45">
          <cell r="G45">
            <v>63267196.528455943</v>
          </cell>
        </row>
        <row r="46">
          <cell r="G46">
            <v>3776974.79</v>
          </cell>
        </row>
        <row r="47">
          <cell r="G47">
            <v>0</v>
          </cell>
        </row>
        <row r="49">
          <cell r="G49">
            <v>133202296.40300563</v>
          </cell>
        </row>
        <row r="50">
          <cell r="G50">
            <v>30368254.333658852</v>
          </cell>
        </row>
        <row r="51">
          <cell r="G51">
            <v>31186341.092962764</v>
          </cell>
        </row>
        <row r="52">
          <cell r="G52">
            <v>55974766.387800001</v>
          </cell>
        </row>
        <row r="53">
          <cell r="G53">
            <v>15672934.588583998</v>
          </cell>
        </row>
        <row r="54">
          <cell r="G54">
            <v>0</v>
          </cell>
        </row>
        <row r="55">
          <cell r="G55">
            <v>146191487.66848981</v>
          </cell>
        </row>
        <row r="56">
          <cell r="G56">
            <v>22776190.750244141</v>
          </cell>
        </row>
        <row r="57">
          <cell r="G57">
            <v>15184127.166829426</v>
          </cell>
        </row>
        <row r="58">
          <cell r="G58">
            <v>39691706.845588975</v>
          </cell>
        </row>
        <row r="59">
          <cell r="G59">
            <v>0</v>
          </cell>
        </row>
        <row r="60">
          <cell r="G60">
            <v>68539462.905827269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DE01-F15"/>
      <sheetName val="TABLA DINÁMICA"/>
      <sheetName val="LISTAS"/>
    </sheetNames>
    <sheetDataSet>
      <sheetData sheetId="0"/>
      <sheetData sheetId="1"/>
      <sheetData sheetId="2"/>
      <sheetData sheetId="3">
        <row r="487">
          <cell r="B487" t="str">
            <v>A-02-01-01-003-008</v>
          </cell>
        </row>
        <row r="488">
          <cell r="B488" t="str">
            <v>A-02-01-01-004-004</v>
          </cell>
        </row>
        <row r="489">
          <cell r="B489" t="str">
            <v>A-02-01-01-004-005</v>
          </cell>
        </row>
        <row r="490">
          <cell r="B490" t="str">
            <v>A-02-01-01-004-006</v>
          </cell>
        </row>
        <row r="491">
          <cell r="B491" t="str">
            <v>A-02-01-01-004-007</v>
          </cell>
        </row>
        <row r="492">
          <cell r="B492" t="str">
            <v>A-02-01-01-004-008</v>
          </cell>
          <cell r="E492" t="str">
            <v>NA</v>
          </cell>
        </row>
        <row r="493">
          <cell r="B493" t="str">
            <v>A-02-01-01-004-009</v>
          </cell>
        </row>
        <row r="494">
          <cell r="B494" t="str">
            <v>A-02-02-01-002-006</v>
          </cell>
          <cell r="E494" t="str">
            <v>SI</v>
          </cell>
        </row>
        <row r="495">
          <cell r="B495" t="str">
            <v>A-02-02-01-002-007</v>
          </cell>
          <cell r="E495" t="str">
            <v>NO</v>
          </cell>
        </row>
        <row r="496">
          <cell r="B496" t="str">
            <v>A-02-02-01-002-008</v>
          </cell>
        </row>
        <row r="497">
          <cell r="B497" t="str">
            <v>A-02-02-01-003-001</v>
          </cell>
        </row>
        <row r="498">
          <cell r="B498" t="str">
            <v>A-02-02-01-003-002</v>
          </cell>
        </row>
        <row r="499">
          <cell r="B499" t="str">
            <v>A-02-02-01-003-003</v>
          </cell>
        </row>
        <row r="500">
          <cell r="B500" t="str">
            <v>A-02-02-01-003-004</v>
          </cell>
        </row>
        <row r="501">
          <cell r="B501" t="str">
            <v>A-02-02-01-003-005</v>
          </cell>
        </row>
        <row r="502">
          <cell r="B502" t="str">
            <v>A-02-02-01-003-006</v>
          </cell>
        </row>
        <row r="503">
          <cell r="B503" t="str">
            <v>A-02-02-01-003-008</v>
          </cell>
        </row>
        <row r="504">
          <cell r="B504" t="str">
            <v>A-02-02-01-004-004</v>
          </cell>
        </row>
        <row r="505">
          <cell r="B505" t="str">
            <v>A-02-02-01-004-005</v>
          </cell>
        </row>
        <row r="506">
          <cell r="B506" t="str">
            <v>A-02-02-01-004-006</v>
          </cell>
        </row>
        <row r="507">
          <cell r="B507" t="str">
            <v>A-02-02-01-004-007</v>
          </cell>
        </row>
        <row r="508">
          <cell r="B508" t="str">
            <v>A-02-02-02-005-004</v>
          </cell>
        </row>
        <row r="509">
          <cell r="B509" t="str">
            <v>A-02-02-02-006-003</v>
          </cell>
        </row>
        <row r="510">
          <cell r="B510" t="str">
            <v>A-02-02-02-006-004</v>
          </cell>
        </row>
        <row r="511">
          <cell r="B511" t="str">
            <v>A-02-02-02-006-005</v>
          </cell>
        </row>
        <row r="512">
          <cell r="B512" t="str">
            <v>A-02-02-02-006-006</v>
          </cell>
        </row>
        <row r="513">
          <cell r="B513" t="str">
            <v>A-02-02-02-006-008</v>
          </cell>
        </row>
        <row r="514">
          <cell r="B514" t="str">
            <v>A-02-02-02-007-001</v>
          </cell>
        </row>
        <row r="515">
          <cell r="B515" t="str">
            <v>A-02-02-02-007-002</v>
          </cell>
        </row>
        <row r="516">
          <cell r="B516" t="str">
            <v>A-02-02-02-008-001</v>
          </cell>
        </row>
        <row r="517">
          <cell r="B517" t="str">
            <v>A-02-02-02-008-002</v>
          </cell>
        </row>
        <row r="518">
          <cell r="B518" t="str">
            <v>A-02-02-02-008-003</v>
          </cell>
        </row>
        <row r="519">
          <cell r="B519" t="str">
            <v>A-02-02-02-008-004</v>
          </cell>
        </row>
        <row r="520">
          <cell r="B520" t="str">
            <v>A-02-02-02-008-005</v>
          </cell>
        </row>
        <row r="521">
          <cell r="B521" t="str">
            <v>A-02-02-02-008-007</v>
          </cell>
        </row>
        <row r="522">
          <cell r="B522" t="str">
            <v>A-02-02-02-008-009</v>
          </cell>
        </row>
        <row r="523">
          <cell r="B523" t="str">
            <v>A-02-02-02-009-002</v>
          </cell>
        </row>
        <row r="524">
          <cell r="B524" t="str">
            <v>A-02-02-02-009-003</v>
          </cell>
        </row>
        <row r="525">
          <cell r="B525" t="str">
            <v>A-02-02-02-009-006</v>
          </cell>
        </row>
        <row r="526">
          <cell r="B526" t="str">
            <v>A-02-02-02-010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ación de Usuarios"/>
      <sheetName val="Usuarios-Rol"/>
      <sheetName val="1,Cod Lineamientos"/>
      <sheetName val="Cod resul_institucio"/>
      <sheetName val="2, cod Objetivos "/>
      <sheetName val="3, Lineamientos -Objetivos"/>
      <sheetName val="4, INDICADORES"/>
      <sheetName val="5,Resul_ins"/>
      <sheetName val="Cod Dependencias"/>
      <sheetName val="6, Res inst-dep. "/>
      <sheetName val="6, Participante  result inst"/>
      <sheetName val="6, Responsables resulta Ins"/>
      <sheetName val="8.Cod Proyecto"/>
      <sheetName val="9.Cod Proyecto-actividades"/>
      <sheetName val="cod Proceso"/>
      <sheetName val="Hoja4"/>
      <sheetName val="11. Actividad_respo_ponderad"/>
      <sheetName val="12. Actividad- Colab_pnderad"/>
      <sheetName val="Cod Clasificadores"/>
      <sheetName val="Hoja2"/>
      <sheetName val="11. Actividad (fechas ajustadas"/>
      <sheetName val="11. Actividad"/>
      <sheetName val="Verificación SISGESTION"/>
      <sheetName val="Hoja6"/>
      <sheetName val="Hoja1"/>
      <sheetName val="Hoja3"/>
      <sheetName val="7, CodFocos"/>
      <sheetName val="10,CodResultados PA"/>
      <sheetName val="total funcionarios "/>
      <sheetName val="Cod funcionarios"/>
      <sheetName val="11. Actividad_respo_colab"/>
      <sheetName val="Todos Planes de Acción "/>
      <sheetName val="13, Activ_clasificador"/>
      <sheetName val="Colaboradores"/>
      <sheetName val="Seguimiento actividades"/>
      <sheetName val="Segui activ (ultima ajustada)"/>
      <sheetName val="Hoja5"/>
      <sheetName val="Roles"/>
      <sheetName val="Hoja8"/>
      <sheetName val="Hoja7"/>
    </sheetNames>
    <sheetDataSet>
      <sheetData sheetId="0"/>
      <sheetData sheetId="1"/>
      <sheetData sheetId="2"/>
      <sheetData sheetId="3"/>
      <sheetData sheetId="4"/>
      <sheetData sheetId="5"/>
      <sheetData sheetId="6">
        <row r="3">
          <cell r="A3" t="str">
            <v>SRH - SUBDIR RECURSOS HUMANOS</v>
          </cell>
        </row>
      </sheetData>
      <sheetData sheetId="7"/>
      <sheetData sheetId="8">
        <row r="3">
          <cell r="A3" t="str">
            <v>SRH - SUBDIR RECURSOS HUMANOS</v>
          </cell>
        </row>
      </sheetData>
      <sheetData sheetId="9">
        <row r="3">
          <cell r="A3" t="str">
            <v>SRH - SUBDIR RECURSOS HUMANOS</v>
          </cell>
        </row>
      </sheetData>
      <sheetData sheetId="10"/>
      <sheetData sheetId="11"/>
      <sheetData sheetId="12"/>
      <sheetData sheetId="13"/>
      <sheetData sheetId="14"/>
      <sheetData sheetId="15"/>
      <sheetData sheetId="16"/>
      <sheetData sheetId="17"/>
      <sheetData sheetId="18">
        <row r="3">
          <cell r="D3">
            <v>12563413</v>
          </cell>
        </row>
      </sheetData>
      <sheetData sheetId="19"/>
      <sheetData sheetId="20">
        <row r="3">
          <cell r="D3">
            <v>79134421</v>
          </cell>
        </row>
      </sheetData>
      <sheetData sheetId="21"/>
      <sheetData sheetId="22"/>
      <sheetData sheetId="23"/>
      <sheetData sheetId="24"/>
      <sheetData sheetId="25"/>
      <sheetData sheetId="26"/>
      <sheetData sheetId="27"/>
      <sheetData sheetId="28"/>
      <sheetData sheetId="29">
        <row r="3">
          <cell r="AD3">
            <v>1</v>
          </cell>
        </row>
      </sheetData>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Estrategico "/>
      <sheetName val="Plan Estrategico (formulacion)"/>
      <sheetName val="CONTENIDO"/>
      <sheetName val="GATEC"/>
      <sheetName val="GODHU"/>
      <sheetName val="GRURI"/>
      <sheetName val="GAPOE"/>
      <sheetName val="OFAJU"/>
      <sheetName val="OFICO"/>
      <sheetName val="OFISI"/>
      <sheetName val="OFIDI"/>
      <sheetName val="DIGEC"/>
      <sheetName val="SUTAH"/>
      <sheetName val="DIRAT"/>
      <sheetName val="OFICI"/>
      <sheetName val="OFPLA"/>
      <sheetName val="DIRES"/>
      <sheetName val="DICUV"/>
      <sheetName val="GREPU"/>
      <sheetName val="GASUP"/>
      <sheetName val="PLAN INDICATIVO  (2)"/>
      <sheetName val="PA CONSOLIDADO II"/>
      <sheetName val="PARA PUBLICAR"/>
      <sheetName val="control Seg I trimestre "/>
      <sheetName val="tablero (3)"/>
      <sheetName val="listas"/>
      <sheetName val="PA Gobenlinea"/>
      <sheetName val="PA CONS (Seg ActivIItrimestre)"/>
      <sheetName val="Calculo Eficiencia II tri proce"/>
      <sheetName val="IND II TRIM PROCESO"/>
      <sheetName val="Inventarios"/>
      <sheetName val="PA Seguimiento EFICACIA"/>
      <sheetName val="INESTABILIDAD"/>
      <sheetName val="PA CONS (Seg Activ anual)"/>
      <sheetName val="IND II TRIM DEPEND"/>
      <sheetName val="Ficha DICUV"/>
      <sheetName val="Ficha DIGEC"/>
      <sheetName val="Ficha DIRAT"/>
      <sheetName val="Ficha DIRES"/>
      <sheetName val="Ficha GAPOE"/>
      <sheetName val="Ficha GASUP "/>
      <sheetName val="Ficha GATEC"/>
      <sheetName val="Ficha GODHU"/>
      <sheetName val="Ficha GREPU"/>
      <sheetName val="Ficha GRURI"/>
      <sheetName val="Ficha OFAJU"/>
      <sheetName val="Ficha OFICI"/>
      <sheetName val="Calculo Eficiencia II trimestre"/>
      <sheetName val="Ficha OFICO"/>
      <sheetName val="Ficha OFIDI"/>
      <sheetName val="Ficha OFISI"/>
      <sheetName val="Ficha OFPLA"/>
      <sheetName val="Ficha SUTAH"/>
      <sheetName val="Hoja2"/>
      <sheetName val="PA Segui producto"/>
      <sheetName val="PLAN INDICATIVO 2015 - 2018"/>
      <sheetName val="Consolidado"/>
      <sheetName val="PA formulación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2">
          <cell r="A2" t="str">
            <v xml:space="preserve"> Talento Humano y Formación Penitenciaria</v>
          </cell>
          <cell r="AY2" t="str">
            <v>Asesor</v>
          </cell>
        </row>
        <row r="3">
          <cell r="A3" t="str">
            <v xml:space="preserve">Atención y Tratamiento Penitenciario
</v>
          </cell>
          <cell r="AY3" t="str">
            <v>Auxiliar Administrativo</v>
          </cell>
        </row>
        <row r="4">
          <cell r="A4" t="str">
            <v>Factor Estratégico</v>
          </cell>
          <cell r="AY4" t="str">
            <v>Capitan de Prisiones</v>
          </cell>
        </row>
        <row r="5">
          <cell r="A5" t="str">
            <v>Gestión Institucional, Jurídica y Defensa</v>
          </cell>
          <cell r="AY5" t="str">
            <v>Comandante Superior de Prisiones</v>
          </cell>
        </row>
        <row r="6">
          <cell r="A6" t="str">
            <v>Seguridad Penitenciario y Carcelaria</v>
          </cell>
          <cell r="AY6" t="str">
            <v>Coordinador de Grupo</v>
          </cell>
        </row>
        <row r="7">
          <cell r="A7" t="str">
            <v>Sistema Integral de Información y Comunicación</v>
          </cell>
          <cell r="AY7" t="str">
            <v>Director Administrativo y financiero</v>
          </cell>
        </row>
        <row r="8">
          <cell r="A8" t="str">
            <v>Derechos Humanos</v>
          </cell>
        </row>
        <row r="44">
          <cell r="AY44" t="str">
            <v>Director de Establecimiento de Reclusión</v>
          </cell>
        </row>
        <row r="45">
          <cell r="AY45" t="str">
            <v>Director General de Entidad descentralizada</v>
          </cell>
        </row>
        <row r="46">
          <cell r="AY46" t="str">
            <v>Director Técnico</v>
          </cell>
        </row>
        <row r="47">
          <cell r="AY47" t="str">
            <v>Distinguido</v>
          </cell>
        </row>
        <row r="48">
          <cell r="I48" t="str">
            <v>Indicadores y Metas de Gobierno
no</v>
          </cell>
          <cell r="AY48" t="str">
            <v>Dragoneante</v>
          </cell>
        </row>
        <row r="49">
          <cell r="I49" t="str">
            <v>Mapa de riesgos de corrupción y las medidas para mitigarlos</v>
          </cell>
          <cell r="AY49" t="str">
            <v>Inspector</v>
          </cell>
        </row>
        <row r="50">
          <cell r="I50" t="str">
            <v>Rendición de cuentas a la ciudadanía</v>
          </cell>
          <cell r="AY50" t="str">
            <v>Inspector Jefe</v>
          </cell>
        </row>
        <row r="51">
          <cell r="I51" t="str">
            <v xml:space="preserve">Transparencia y acceso a la información pública </v>
          </cell>
          <cell r="AY51" t="str">
            <v xml:space="preserve">Instructor </v>
          </cell>
        </row>
        <row r="52">
          <cell r="I52" t="str">
            <v>Participación Ciudadana en la gestión</v>
          </cell>
          <cell r="AY52" t="str">
            <v>Jefe de Oficina</v>
          </cell>
        </row>
        <row r="53">
          <cell r="I53" t="str">
            <v>Servicio al ciudadano</v>
          </cell>
          <cell r="AY53" t="str">
            <v>Jefe de Oficina Asesora</v>
          </cell>
        </row>
        <row r="54">
          <cell r="I54" t="str">
            <v>Gestión del talento Humano</v>
          </cell>
          <cell r="AY54" t="str">
            <v>Mayor de Prisiones</v>
          </cell>
        </row>
        <row r="55">
          <cell r="I55" t="str">
            <v>Gestión del talento Humano</v>
          </cell>
          <cell r="AY55" t="str">
            <v>Oficial de Tratamiento Penitenciario</v>
          </cell>
        </row>
        <row r="56">
          <cell r="I56" t="str">
            <v>Gestión de la Calidad</v>
          </cell>
          <cell r="AY56" t="str">
            <v>Oficial Logístico</v>
          </cell>
        </row>
        <row r="57">
          <cell r="I57" t="str">
            <v>Eficiencia Administrativa y Cero Papel</v>
          </cell>
          <cell r="AY57" t="str">
            <v>Pagador</v>
          </cell>
        </row>
        <row r="58">
          <cell r="I58" t="str">
            <v>Racionalización de trámites</v>
          </cell>
          <cell r="AY58" t="str">
            <v>Profesional Especializado</v>
          </cell>
        </row>
        <row r="59">
          <cell r="I59" t="str">
            <v>Modernización Institucional</v>
          </cell>
          <cell r="AY59" t="str">
            <v>Profesional Universitario</v>
          </cell>
        </row>
        <row r="60">
          <cell r="I60" t="str">
            <v>Gestión de Tecnologías de información</v>
          </cell>
          <cell r="AY60" t="str">
            <v>Secretario</v>
          </cell>
        </row>
        <row r="61">
          <cell r="I61" t="str">
            <v>Gestión Documental</v>
          </cell>
          <cell r="AY61" t="str">
            <v>Secretario Ejecutivo</v>
          </cell>
        </row>
        <row r="62">
          <cell r="I62" t="str">
            <v xml:space="preserve">Gestión Financiera </v>
          </cell>
          <cell r="AY62" t="str">
            <v>Subdirector de Establecimiento de Reclusión</v>
          </cell>
        </row>
        <row r="63">
          <cell r="AY63" t="str">
            <v>Subdirector Operativo</v>
          </cell>
        </row>
        <row r="64">
          <cell r="AY64" t="str">
            <v>Subdirector Técnico</v>
          </cell>
        </row>
        <row r="65">
          <cell r="AY65" t="str">
            <v>Técnico Administrativo</v>
          </cell>
        </row>
        <row r="66">
          <cell r="AY66" t="str">
            <v>Técnico Operativo</v>
          </cell>
        </row>
        <row r="67">
          <cell r="AY67" t="str">
            <v>Teniente de Prisiones</v>
          </cell>
        </row>
        <row r="73">
          <cell r="E73" t="str">
            <v>Funcionario 2</v>
          </cell>
        </row>
        <row r="74">
          <cell r="E74" t="str">
            <v>Funcionario 3</v>
          </cell>
        </row>
        <row r="75">
          <cell r="E75" t="str">
            <v>Funcionario 4</v>
          </cell>
        </row>
        <row r="76">
          <cell r="E76" t="str">
            <v>Funcionario 5</v>
          </cell>
        </row>
        <row r="77">
          <cell r="E77" t="str">
            <v>Funcionario 6</v>
          </cell>
        </row>
        <row r="78">
          <cell r="E78" t="str">
            <v>Funcionario 7</v>
          </cell>
        </row>
        <row r="79">
          <cell r="E79" t="str">
            <v>Funcionario 8</v>
          </cell>
        </row>
        <row r="80">
          <cell r="E80" t="str">
            <v>Funcionario 9</v>
          </cell>
        </row>
        <row r="81">
          <cell r="E81" t="str">
            <v>Funcionario 10</v>
          </cell>
        </row>
        <row r="82">
          <cell r="E82" t="str">
            <v>Funcionario 11</v>
          </cell>
        </row>
        <row r="83">
          <cell r="E83" t="str">
            <v>Funcionario 12</v>
          </cell>
        </row>
        <row r="84">
          <cell r="E84" t="str">
            <v>Funcionario 13</v>
          </cell>
        </row>
        <row r="85">
          <cell r="E85" t="str">
            <v>Funcionario 14</v>
          </cell>
        </row>
        <row r="86">
          <cell r="E86" t="str">
            <v>Funcionario 15</v>
          </cell>
        </row>
        <row r="87">
          <cell r="E87" t="str">
            <v>Funcionario 16</v>
          </cell>
        </row>
        <row r="88">
          <cell r="E88" t="str">
            <v>Funcionario 17</v>
          </cell>
        </row>
        <row r="89">
          <cell r="E89" t="str">
            <v>Funcionario 18</v>
          </cell>
        </row>
        <row r="90">
          <cell r="E90" t="str">
            <v>Funcionario 19</v>
          </cell>
        </row>
        <row r="91">
          <cell r="E91" t="str">
            <v>Funcionario 20</v>
          </cell>
        </row>
        <row r="92">
          <cell r="E92" t="str">
            <v>Funcionario 21</v>
          </cell>
        </row>
        <row r="93">
          <cell r="E93" t="str">
            <v>Funcionario 22</v>
          </cell>
        </row>
        <row r="94">
          <cell r="E94" t="str">
            <v>Funcionario 23</v>
          </cell>
        </row>
        <row r="95">
          <cell r="E95" t="str">
            <v>Funcionario 24</v>
          </cell>
        </row>
        <row r="96">
          <cell r="E96" t="str">
            <v>Funcionario 25</v>
          </cell>
        </row>
        <row r="97">
          <cell r="E97" t="str">
            <v>Funcionario 26</v>
          </cell>
        </row>
        <row r="98">
          <cell r="E98" t="str">
            <v>Funcionario 27</v>
          </cell>
        </row>
        <row r="99">
          <cell r="E99" t="str">
            <v>Funcionario 28</v>
          </cell>
        </row>
      </sheetData>
      <sheetData sheetId="26"/>
      <sheetData sheetId="27"/>
      <sheetData sheetId="28"/>
      <sheetData sheetId="29"/>
      <sheetData sheetId="30"/>
      <sheetData sheetId="31"/>
      <sheetData sheetId="32"/>
      <sheetData sheetId="33"/>
      <sheetData sheetId="34">
        <row r="5">
          <cell r="B5" t="str">
            <v xml:space="preserve">DIRECCIÓN DE ATENCIÓN Y TRATAMIENTO </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DE01-F11"/>
      <sheetName val="TABLA DINÁMICA"/>
      <sheetName val="LISTAS"/>
    </sheetNames>
    <sheetDataSet>
      <sheetData sheetId="0"/>
      <sheetData sheetId="1"/>
      <sheetData sheetId="2"/>
      <sheetData sheetId="3">
        <row r="7">
          <cell r="B7" t="str">
            <v>A-02-01-01-001</v>
          </cell>
        </row>
        <row r="8">
          <cell r="B8" t="str">
            <v>A-02-01-01-002</v>
          </cell>
        </row>
        <row r="9">
          <cell r="B9" t="str">
            <v>A-02-01-01-003</v>
          </cell>
        </row>
        <row r="10">
          <cell r="B10" t="str">
            <v>A-02-01-01-004</v>
          </cell>
        </row>
        <row r="11">
          <cell r="B11" t="str">
            <v>A-02-01-01-006</v>
          </cell>
        </row>
        <row r="12">
          <cell r="B12" t="str">
            <v>A-02-01-02-003</v>
          </cell>
        </row>
        <row r="13">
          <cell r="B13" t="str">
            <v>A-02-02-01-000</v>
          </cell>
        </row>
        <row r="14">
          <cell r="B14" t="str">
            <v>A-02-02-01-001</v>
          </cell>
        </row>
        <row r="15">
          <cell r="B15" t="str">
            <v>A-02-02-01-002</v>
          </cell>
        </row>
        <row r="16">
          <cell r="B16" t="str">
            <v>A-02-02-01-003</v>
          </cell>
        </row>
        <row r="17">
          <cell r="B17" t="str">
            <v>A-02-02-01-004</v>
          </cell>
        </row>
        <row r="18">
          <cell r="B18" t="str">
            <v>A-02-02-01-010</v>
          </cell>
        </row>
        <row r="19">
          <cell r="B19" t="str">
            <v>A-02-02-02-005</v>
          </cell>
        </row>
        <row r="20">
          <cell r="B20" t="str">
            <v>A-02-02-02-006</v>
          </cell>
        </row>
        <row r="21">
          <cell r="B21" t="str">
            <v>A-02-02-02-007</v>
          </cell>
        </row>
        <row r="22">
          <cell r="B22" t="str">
            <v>A-02-02-02-008</v>
          </cell>
        </row>
        <row r="23">
          <cell r="B23" t="str">
            <v>A-02-02-02-009</v>
          </cell>
        </row>
        <row r="24">
          <cell r="B24" t="str">
            <v>A-02-02-02-010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CION 2014"/>
      <sheetName val="INTRUCCIONES "/>
      <sheetName val="PA."/>
      <sheetName val="PROY POR DEP"/>
      <sheetName val="dep produc"/>
      <sheetName val="base proyectos actividades"/>
      <sheetName val="proy.obj.produc"/>
      <sheetName val="obj-produc"/>
      <sheetName val="proy-obje"/>
      <sheetName val="Listas"/>
      <sheetName val="OBJE EST-FOCO ESTR"/>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ow r="3">
          <cell r="C3" t="str">
            <v xml:space="preserve">Adelantar ejercicios de prospectiva que orienten el diseño de las políticas públicas.   </v>
          </cell>
          <cell r="W3" t="str">
            <v>Atención a Víctimas</v>
          </cell>
          <cell r="AE3" t="str">
            <v>Profesionales</v>
          </cell>
        </row>
        <row r="4">
          <cell r="C4" t="str">
            <v>Articular  la oferta y demanda de información como insumo del centro de pensamiento</v>
          </cell>
          <cell r="W4" t="str">
            <v>Desplazados</v>
          </cell>
          <cell r="AE4" t="str">
            <v>Firma consultora - externa</v>
          </cell>
        </row>
        <row r="5">
          <cell r="C5" t="str">
            <v>Articular las diferentes fuentes de financiación de la Inversión Pública</v>
          </cell>
          <cell r="W5" t="str">
            <v>Eficiencia administrativa y cero papel</v>
          </cell>
          <cell r="AE5" t="str">
            <v xml:space="preserve">Técnicos - Tecnólogos </v>
          </cell>
        </row>
        <row r="6">
          <cell r="C6" t="str">
            <v xml:space="preserve">Consolidar la política y la institucionalidad para el ordenamiento territorial.   </v>
          </cell>
          <cell r="W6" t="str">
            <v>Gobierno en Línea</v>
          </cell>
        </row>
        <row r="7">
          <cell r="C7" t="str">
            <v xml:space="preserve">Consolidar la política y la institucionalidad para el ordenamiento territorial.   </v>
          </cell>
          <cell r="W7" t="str">
            <v>Plan de Desarrollo Administrativo</v>
          </cell>
        </row>
        <row r="8">
          <cell r="C8" t="str">
            <v xml:space="preserve">Crear espacios para coordinar la planeación, las gestiones y las decisiones al interior del DNP. </v>
          </cell>
          <cell r="W8" t="str">
            <v>SISMEG</v>
          </cell>
        </row>
        <row r="9">
          <cell r="C9" t="str">
            <v xml:space="preserve">Definir roles y alcances  internos para hacer efectiva la gestión pública.   </v>
          </cell>
          <cell r="W9" t="str">
            <v>Tecnología de Información y Comunicación (TIC)</v>
          </cell>
        </row>
        <row r="10">
          <cell r="C10" t="str">
            <v>Definir y poner en marcha  espacios e instrumentos de articulación institucional  de políticas y proyectos de los diferentes entidades públicas a nivel nacional y territorial</v>
          </cell>
          <cell r="W10" t="str">
            <v>Actividades de Ciencia y Tecnología e innovación - ACTI</v>
          </cell>
        </row>
        <row r="11">
          <cell r="C11" t="str">
            <v>Diseñar y ejecutar una estrategia de comunicación de alto impacto orientada a nuestros principales grupos de interés.</v>
          </cell>
          <cell r="W11" t="str">
            <v>NA</v>
          </cell>
        </row>
        <row r="12">
          <cell r="C12" t="str">
            <v>Formular y acompañar el trámite del Plan Nacional del Desarrollo.</v>
          </cell>
        </row>
        <row r="13">
          <cell r="C13" t="str">
            <v>Fortalecer las capacidades institucionales  de las entidades territoriales en la gestión de la política pública.</v>
          </cell>
        </row>
        <row r="14">
          <cell r="C14" t="str">
            <v>Fortalecer los procesos internos para facilitar el cumplimiento de los objetivos del DNP</v>
          </cell>
        </row>
        <row r="15">
          <cell r="C15" t="str">
            <v>Fortalecer los procesos internos para facilitar el cumplimiento de los objetivos del DNP.</v>
          </cell>
        </row>
        <row r="16">
          <cell r="C16" t="str">
            <v>Generar conocimiento y espacios de participación para la construcción de políticas, regulación e inversiones.</v>
          </cell>
        </row>
        <row r="17">
          <cell r="C17" t="str">
            <v>Generar espacios de discusión, participación en eventos de seguimiento y discusión de políticas públicas</v>
          </cell>
        </row>
        <row r="18">
          <cell r="C18" t="str">
            <v xml:space="preserve">Generar información y análisis sobre políticas, proyectos de inversión y otros temas de la realidad nacional. </v>
          </cell>
        </row>
        <row r="19">
          <cell r="C19" t="str">
            <v>Gestionar la formulación de políticas públicas con enfoque diferencial.</v>
          </cell>
        </row>
        <row r="20">
          <cell r="C20" t="str">
            <v>Identificar, desarrollar y posicionar temas dentro de la agenda pública</v>
          </cell>
        </row>
        <row r="21">
          <cell r="C21" t="str">
            <v xml:space="preserve">Integrar  conocimiento y generar insumos para la toma de decisiones estratégicas. </v>
          </cell>
        </row>
        <row r="22">
          <cell r="C22" t="str">
            <v xml:space="preserve">Integrar  conocimiento y generar insumos para la toma de decisiones estratégicas. </v>
          </cell>
        </row>
        <row r="23">
          <cell r="C23" t="str">
            <v xml:space="preserve">Liderar la construcción e implementación de la agenda técnica de descentralización. </v>
          </cell>
        </row>
        <row r="24">
          <cell r="C24" t="str">
            <v>Liderar la programación presupuestal de la Inversión Nacional</v>
          </cell>
        </row>
        <row r="25">
          <cell r="C25" t="str">
            <v>Medir la eficiencia, eficacia y efectividad de las políticas, planes, programas y proyectos de inversión pública</v>
          </cell>
        </row>
        <row r="26">
          <cell r="C26" t="str">
            <v>Participar proactiva y objetivamente en la agenda legislativa y normativa de gobierno</v>
          </cell>
        </row>
        <row r="27">
          <cell r="C27" t="str">
            <v>Promover ajustes y redireccionamiento de las políticas, planes, programas y proyectos de inversión pública a partir de los resultados de su  seguimiento y evaluación</v>
          </cell>
        </row>
        <row r="28">
          <cell r="C28" t="str">
            <v>Promover la participación privada en el desarrollo de proyectos de interés público</v>
          </cell>
        </row>
        <row r="29">
          <cell r="C29" t="str">
            <v>Realizar el seguimiento a la ejecución de la inversión Nacional</v>
          </cell>
        </row>
        <row r="30">
          <cell r="C30" t="str">
            <v>Servir como interlocutor técnico de los organismos multilaterales al interior del Gobierno, generando coordinación intersectorial</v>
          </cell>
        </row>
        <row r="31">
          <cell r="C31" t="str">
            <v xml:space="preserve">Impulso a proyectos estratégicos en Agua y Saneamiento </v>
          </cell>
        </row>
        <row r="32">
          <cell r="C32" t="str">
            <v>Articulación del sector de Agua y de Vivienda con el Sistema General de Regalias</v>
          </cell>
        </row>
        <row r="33">
          <cell r="C33" t="str">
            <v>Actualizar modelos existentes y desarrollar nuevos</v>
          </cell>
        </row>
        <row r="34">
          <cell r="C34" t="str">
            <v>Apoyar la formulacion de la politica fiscal</v>
          </cell>
        </row>
        <row r="35">
          <cell r="C35" t="str">
            <v>Apoyar la formulación de la política en pensiones</v>
          </cell>
        </row>
        <row r="36">
          <cell r="C36" t="str">
            <v>Apoyar la formulacion de la politica en salud</v>
          </cell>
        </row>
        <row r="37">
          <cell r="C37" t="str">
            <v xml:space="preserve">Elaborar Estudios </v>
          </cell>
        </row>
        <row r="38">
          <cell r="C38" t="str">
            <v>Elaborar y divulgar información técnica</v>
          </cell>
        </row>
        <row r="39">
          <cell r="C39" t="str">
            <v>Participar en el Sistema General de Regalias como enlace o como delegado del gobierno nacional</v>
          </cell>
        </row>
        <row r="40">
          <cell r="C40" t="str">
            <v>Apoyar la estructuración de proyectos estratégicos sectoriales</v>
          </cell>
        </row>
        <row r="41">
          <cell r="C41" t="str">
            <v>Apoyar la estructuración de proyectos estratégicos regionales</v>
          </cell>
        </row>
        <row r="42">
          <cell r="C42" t="str">
            <v>Consolidar documentos de política sectorial</v>
          </cell>
        </row>
        <row r="43">
          <cell r="C43" t="str">
            <v xml:space="preserve">Apoyar la implementación de esquemas de Asociaciones Público Privadas - APP   </v>
          </cell>
        </row>
        <row r="44">
          <cell r="C44" t="str">
            <v>Unificar las fuentes para realizar la regionalización</v>
          </cell>
        </row>
        <row r="45">
          <cell r="C45" t="str">
            <v>Optimizar la gestión de recursos externos</v>
          </cell>
        </row>
        <row r="46">
          <cell r="C46" t="str">
            <v xml:space="preserve">Desarrollar instrumentos de seguimiento, control y monitoreo de proyectos y programas financiados con recursos externos </v>
          </cell>
        </row>
        <row r="47">
          <cell r="C47" t="str">
            <v>Promover la participación del DNP en escenarios internacionales</v>
          </cell>
        </row>
        <row r="48">
          <cell r="C48" t="str">
            <v xml:space="preserve">Reglamentar y formular política para el acceso a recursos de financiamiento </v>
          </cell>
        </row>
        <row r="49">
          <cell r="C49" t="str">
            <v>Fortalecer las herramientas conceptuales para la toma de decisiones.</v>
          </cell>
        </row>
        <row r="50">
          <cell r="C50" t="str">
            <v>Capacitar a los entes Nacionales y Territoriales</v>
          </cell>
        </row>
        <row r="51">
          <cell r="C51" t="str">
            <v>Seguimiento focalizado a sectores priorizados del Gobierno</v>
          </cell>
        </row>
        <row r="52">
          <cell r="C52" t="str">
            <v>Programar, emitir conceptos presupuestales y realizar el seguimiento al presupuesto de inversión del PGN</v>
          </cell>
        </row>
        <row r="53">
          <cell r="C53" t="str">
            <v xml:space="preserve">Consolidar los sistemas de información de la inversión pública </v>
          </cell>
        </row>
        <row r="54">
          <cell r="C54" t="str">
            <v>Apoyar la implementación  y operación del SGR</v>
          </cell>
        </row>
        <row r="55">
          <cell r="C55" t="str">
            <v>Profundizar en el conocimiento sobre el proceso de fortalecimiento de organizaciones sociales de base</v>
          </cell>
        </row>
        <row r="56">
          <cell r="C56" t="str">
            <v>Generar insumos para elaborar Políticas Públicas en: Justicia, Seguridad y Defensa, Participación Ciudad, Paz y Desarrollo, Polít Exterior, Cooperación Internal, D.H. y DIH, Justicia Transicional, Perspectiva Diferencial, Convivencia y Seg Ciudadana.</v>
          </cell>
        </row>
        <row r="57">
          <cell r="C57" t="str">
            <v>Fortalecer el régimen democrático</v>
          </cell>
        </row>
        <row r="58">
          <cell r="C58" t="str">
            <v xml:space="preserve">Prever posibles escenarios de evolución y resolución de conflicto </v>
          </cell>
        </row>
        <row r="59">
          <cell r="C59" t="str">
            <v>Coordinar el diseño de la Política de Consolidación y Reconstrucción Territorial bajo la nueva institucionalidad.</v>
          </cell>
        </row>
        <row r="60">
          <cell r="C60" t="str">
            <v>Apoyar el diseño de la Política de Lucha contra la Corrupción</v>
          </cell>
        </row>
        <row r="61">
          <cell r="C61" t="str">
            <v>Apoyar técnicamente el proceso de participación en el sistema General de Regalías</v>
          </cell>
        </row>
        <row r="62">
          <cell r="C62" t="str">
            <v>Continuar la implementación y el desarrollo del Sistema de Monitoreo, Seguimiento, Control y Evaluación -  SMCSE</v>
          </cell>
        </row>
        <row r="63">
          <cell r="C63" t="str">
            <v>Adelantar el cierre de la labores de control y vigilancia a los recursos de regalías</v>
          </cell>
        </row>
        <row r="64">
          <cell r="C64" t="str">
            <v>Apoyo en la implementación del SGR</v>
          </cell>
        </row>
        <row r="65">
          <cell r="C65" t="str">
            <v>Adelantar el proceso de liquidación del Fondo Nacional de Regalías - FNR</v>
          </cell>
        </row>
        <row r="66">
          <cell r="C66" t="str">
            <v>Fortalecer el control social sobre la ejecución de los recursos de Regalías</v>
          </cell>
        </row>
        <row r="67">
          <cell r="C67" t="str">
            <v>Apoyar la asistencia técnica a entidades beneficiarias y/o  ejecutoras de recursos del SGR</v>
          </cell>
        </row>
        <row r="68">
          <cell r="C68" t="str">
            <v>Realizar Seguimiento a las Políticas Públicas</v>
          </cell>
        </row>
        <row r="69">
          <cell r="C69" t="str">
            <v>Evaluar las políticas, programas, planes y proyectos (PPPP) estratégicos para el Gobierno Nacional.</v>
          </cell>
        </row>
        <row r="70">
          <cell r="C70" t="str">
            <v>Consolidar y apoyar el seguimiento y la evaluación de políticas públicas en el nivel territorial</v>
          </cell>
        </row>
        <row r="71">
          <cell r="C71" t="str">
            <v>Divulgar la información del DNP y del subdominio del SGR en el portal Web del DNP</v>
          </cell>
        </row>
        <row r="72">
          <cell r="C72" t="str">
            <v>Garantizar la divulgación de la rendición de cuentas del DNP a sus clientes internos y externos</v>
          </cell>
        </row>
        <row r="73">
          <cell r="C73" t="str">
            <v>Canalizar la información organizacional y estratégica de las diferentes dependencias hacia el interior del DNP</v>
          </cell>
        </row>
        <row r="74">
          <cell r="C74" t="str">
            <v>Difundir los estudios, informes e investigaciones elaborados en el DNP</v>
          </cell>
        </row>
        <row r="75">
          <cell r="C75" t="str">
            <v>Posicionar al DNP como el organismo técnico que lidera la planeación en Colombia</v>
          </cell>
        </row>
        <row r="76">
          <cell r="C76" t="str">
            <v>Asesorar a las diferentes dependencias en la etapa precontractual</v>
          </cell>
        </row>
        <row r="77">
          <cell r="C77" t="str">
            <v>Liquidar los contratos de vigencias anteriores</v>
          </cell>
        </row>
        <row r="78">
          <cell r="C78" t="str">
            <v>Fortalecer la labor de supervisión de contratos</v>
          </cell>
        </row>
        <row r="79">
          <cell r="C79" t="str">
            <v>Mantener y mejorar el SGC</v>
          </cell>
        </row>
        <row r="80">
          <cell r="C80" t="str">
            <v>Garantizar la oportuna y eficiente contratación de los bienes y servicios que requiera la entidad</v>
          </cell>
        </row>
        <row r="81">
          <cell r="C81" t="str">
            <v>Armonizar los instrumentos de seguimiento para facilitar la toma de decisiones</v>
          </cell>
        </row>
        <row r="82">
          <cell r="C82" t="str">
            <v>Consolidar el SGC como el soporte para la mejora continua de la gestión</v>
          </cell>
        </row>
        <row r="83">
          <cell r="C83" t="str">
            <v>Liderar la planeación sectorial e institucional</v>
          </cell>
        </row>
        <row r="84">
          <cell r="C84" t="str">
            <v>Lograr una gestión eficiente de proyectos y presupuesto</v>
          </cell>
        </row>
        <row r="85">
          <cell r="C85" t="str">
            <v>Apoyar la formulación e implementación de las política públicas dirigidas a las  poblaciones vulnerables y  víctimas.</v>
          </cell>
        </row>
        <row r="86">
          <cell r="C86" t="str">
            <v>Apoyo en el seguimiento y fortalecimiento de las políticas públicas dirigidas a las  poblaciones vulnerables y  víctimas.</v>
          </cell>
        </row>
        <row r="87">
          <cell r="C87" t="str">
            <v xml:space="preserve">Diseño de las herramientas para el fortalecimiento de la gestión pública territorial dirigida a la atención de poblaciones vulnerables y víctimas. </v>
          </cell>
        </row>
        <row r="88">
          <cell r="C88" t="str">
            <v>Fortalecer el apoyo jurídico a las Direcciones y Dependencias del Departamento Nacional de Planeación</v>
          </cell>
        </row>
        <row r="89">
          <cell r="C89" t="str">
            <v xml:space="preserve">Atender de manera oportuna los requerimientos judiciales en los que este vinculado el DNP, el FNR en Liquidación, el SGR y el Corpes en Liquidación </v>
          </cell>
        </row>
        <row r="90">
          <cell r="C90" t="str">
            <v>Establecer oportunidades de mejora para el Sistema de Control Interno SCI y Sistema de Gestión de Calidad SGC</v>
          </cell>
        </row>
        <row r="91">
          <cell r="C91" t="str">
            <v xml:space="preserve">Gestión de políticas  y  lineamientos de tecnología de la información y comunicaciones TIC. </v>
          </cell>
        </row>
        <row r="92">
          <cell r="C92" t="str">
            <v>Gestión de Proyectos de TIC.</v>
          </cell>
        </row>
        <row r="93">
          <cell r="C93" t="str">
            <v>Gestión  de Seguridad de la Información.</v>
          </cell>
        </row>
        <row r="94">
          <cell r="C94" t="str">
            <v xml:space="preserve">Gestión  de Servicios de  TIC. </v>
          </cell>
        </row>
        <row r="95">
          <cell r="C95" t="str">
            <v>Mantener y mejorar el SGC</v>
          </cell>
        </row>
        <row r="96">
          <cell r="C96" t="str">
            <v>Planear, liderar y hacer seguimiento al fortalecimiento de las competencias de los servidores públicos para que puedan responder eficientemente a los requerimientos e inquietudes de los ciudadanos</v>
          </cell>
        </row>
        <row r="97">
          <cell r="C97" t="str">
            <v>Liderar una estrategia para que las entidades de la Administración Pública puedan dar claridad a los ciudadanos sobre cómo, cuándo y dónde pueden acceder a la oferta de servicios de la Administración</v>
          </cell>
        </row>
        <row r="98">
          <cell r="C98" t="str">
            <v>Liderar una estrategia para que las entidades de la Administración Pública ofrezcan al Ciudadano una experiencia de servicio ajustada a sus expectativas, necesidades y realidades.</v>
          </cell>
        </row>
        <row r="99">
          <cell r="C99" t="str">
            <v>Liderar una estrategia encaminada a que las entidades de la Administración Pública tengan canales de atención que utilicen innovación y tecnología para que los ciudadanos accedan, en todo el territorio nacional, a la oferta de servicios</v>
          </cell>
        </row>
        <row r="100">
          <cell r="C100" t="str">
            <v>Planear, liderar y hacer seguimiento a la restructuración de procesos y procedimientos para responder oportunamente y con calidad a los requerimientos de los ciudadanos o a la gestión de sus trámites.</v>
          </cell>
        </row>
        <row r="101">
          <cell r="C101" t="str">
            <v>Garantizar la disponibilidad de recursos fìsicos y servicios para el funcionamiento del DNP</v>
          </cell>
        </row>
        <row r="102">
          <cell r="C102" t="str">
            <v xml:space="preserve">Fortalecer el Sistema de Gestión Documental   </v>
          </cell>
        </row>
        <row r="103">
          <cell r="C103" t="str">
            <v>Diseñar e implementar mecanismos para mejorar la satisfacción del cliente interno</v>
          </cell>
        </row>
        <row r="104">
          <cell r="C104" t="str">
            <v>Fortalecer  el direccionamiento estratégico del sector ambiental en la gestión de la biodiversidad y sus servicios ecosistémicos</v>
          </cell>
        </row>
        <row r="105">
          <cell r="C105" t="str">
            <v xml:space="preserve">Fortalecer el direccionamiento estratégico para una gestión sectorial que incorpore consideraciones ambientales </v>
          </cell>
        </row>
        <row r="106">
          <cell r="C106" t="str">
            <v>Fortalecer la gestión del riesgo de desastre a partir de la formulación y seguimiento a políticas; seguimiento a la inversión nacional y municipal en gestión del riesgo de desastres</v>
          </cell>
        </row>
        <row r="107">
          <cell r="C107" t="str">
            <v>Generar Información cuantitativa y cualitativa  para apoyar la toma de decisiones en términos de impactos y oportunidades asociadas a cambio climático</v>
          </cell>
        </row>
        <row r="108">
          <cell r="C108" t="str">
            <v>Identificar los temas estratégicos para la planeación de largo plazo.</v>
          </cell>
        </row>
        <row r="109">
          <cell r="C109" t="str">
            <v>Diseñar e implementar la política de información pública.</v>
          </cell>
        </row>
        <row r="110">
          <cell r="C110" t="str">
            <v>Promover la estructuración y ejecución de asociaciones público privadas.</v>
          </cell>
        </row>
        <row r="111">
          <cell r="C111" t="str">
            <v>Fortalecer el rol del DNP en el direccionamiento y coordinaciòn de la formulación de políticas públicas a través de documentos CONPES.</v>
          </cell>
        </row>
        <row r="112">
          <cell r="C112" t="str">
            <v>Fortalecer los procesos de elaboración y seguimiento de documentos CONPES.</v>
          </cell>
        </row>
        <row r="113">
          <cell r="C113" t="str">
            <v>Programar y hacer seguimiento eficiente a la ejecución de los recursos</v>
          </cell>
        </row>
        <row r="114">
          <cell r="C114" t="str">
            <v>Mantener y mejorar el Sistema de Gestión de Calidad - SF</v>
          </cell>
        </row>
        <row r="115">
          <cell r="C115" t="str">
            <v>Generar la información financiera de calidad</v>
          </cell>
        </row>
        <row r="116">
          <cell r="C116" t="str">
            <v>Coordinar el proceso de reestructuración de la entidad y su implementación</v>
          </cell>
        </row>
        <row r="117">
          <cell r="C117" t="str">
            <v xml:space="preserve">Fortalecer la gestión en la ejecución y cierre de créditos y cooperaciones técnicas no reembolsables </v>
          </cell>
        </row>
        <row r="118">
          <cell r="C118" t="str">
            <v>Fortalecer los servicios de atención al ciudadano</v>
          </cell>
        </row>
        <row r="119">
          <cell r="C119" t="str">
            <v>Fortalecer la labor preventiva en materia disciplinaria de la entidad</v>
          </cell>
        </row>
        <row r="120">
          <cell r="C120" t="str">
            <v>Mejorar el seguimiento a la información de los beneficiarios  del Fondo DNP-FONADE-ICETEX</v>
          </cell>
        </row>
        <row r="121">
          <cell r="C121" t="str">
            <v>Fortalecer la gestión del Consejo Nacional de Planeación</v>
          </cell>
        </row>
        <row r="122">
          <cell r="C122" t="str">
            <v>Adecuar el Sistema de Gestión en Seguridad y Salud Ocupacional a la capacidad Institucional del DNP</v>
          </cell>
        </row>
        <row r="123">
          <cell r="C123" t="str">
            <v>Direccionar la capacitación a las necesidades de la entidad</v>
          </cell>
        </row>
      </sheetData>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DAS (2)"/>
      <sheetName val="TODAS"/>
      <sheetName val="Fichas "/>
      <sheetName val="Hoja1"/>
      <sheetName val="4-7-5"/>
    </sheetNames>
    <sheetDataSet>
      <sheetData sheetId="0">
        <row r="5">
          <cell r="F5" t="str">
            <v>1.1-3-1</v>
          </cell>
        </row>
        <row r="6">
          <cell r="F6" t="str">
            <v>1.1-3-2</v>
          </cell>
        </row>
        <row r="7">
          <cell r="F7" t="str">
            <v>1.1-7-1</v>
          </cell>
        </row>
        <row r="8">
          <cell r="F8" t="str">
            <v>1.1-8-1</v>
          </cell>
        </row>
        <row r="9">
          <cell r="F9" t="str">
            <v>1.2-1-1</v>
          </cell>
        </row>
        <row r="10">
          <cell r="F10" t="str">
            <v>1.2-1-2</v>
          </cell>
        </row>
        <row r="11">
          <cell r="F11" t="str">
            <v>2.1-6-1</v>
          </cell>
        </row>
        <row r="12">
          <cell r="F12" t="str">
            <v>2.2-1-1</v>
          </cell>
        </row>
        <row r="13">
          <cell r="F13" t="str">
            <v>2.2-6-1</v>
          </cell>
        </row>
        <row r="14">
          <cell r="F14" t="str">
            <v>2.2-6-2</v>
          </cell>
        </row>
        <row r="15">
          <cell r="F15" t="str">
            <v>2.2-7-1</v>
          </cell>
        </row>
        <row r="16">
          <cell r="F16" t="str">
            <v>2.2-7-2</v>
          </cell>
        </row>
        <row r="17">
          <cell r="F17" t="str">
            <v>4-7-1</v>
          </cell>
        </row>
        <row r="18">
          <cell r="F18" t="str">
            <v>4-7-2</v>
          </cell>
        </row>
        <row r="19">
          <cell r="F19" t="str">
            <v>4-7-3</v>
          </cell>
        </row>
        <row r="20">
          <cell r="F20" t="str">
            <v>4-7-4</v>
          </cell>
        </row>
        <row r="21">
          <cell r="F21" t="str">
            <v>4-7-5</v>
          </cell>
        </row>
        <row r="22">
          <cell r="F22" t="str">
            <v>4-7-6</v>
          </cell>
        </row>
        <row r="23">
          <cell r="F23" t="str">
            <v>4-8-2</v>
          </cell>
        </row>
        <row r="24">
          <cell r="F24" t="str">
            <v>4-8-3</v>
          </cell>
        </row>
        <row r="25">
          <cell r="F25" t="str">
            <v>5-9-1</v>
          </cell>
        </row>
        <row r="26">
          <cell r="F26" t="str">
            <v>6-1-1</v>
          </cell>
        </row>
        <row r="27">
          <cell r="F27" t="str">
            <v>6-1-2</v>
          </cell>
        </row>
        <row r="28">
          <cell r="F28" t="str">
            <v>6-2-1</v>
          </cell>
        </row>
        <row r="29">
          <cell r="F29" t="str">
            <v>6-3-1</v>
          </cell>
        </row>
        <row r="30">
          <cell r="F30" t="str">
            <v>6-3-2</v>
          </cell>
        </row>
        <row r="31">
          <cell r="F31" t="str">
            <v>7.1-2-1</v>
          </cell>
        </row>
        <row r="32">
          <cell r="F32" t="str">
            <v>7.1-2-2</v>
          </cell>
        </row>
        <row r="33">
          <cell r="F33" t="str">
            <v>7.3-1-1</v>
          </cell>
        </row>
        <row r="34">
          <cell r="F34" t="str">
            <v>7.3-1-2</v>
          </cell>
        </row>
        <row r="35">
          <cell r="F35" t="str">
            <v>7.3-1-3</v>
          </cell>
        </row>
        <row r="36">
          <cell r="F36" t="str">
            <v>7.3-1-4</v>
          </cell>
        </row>
        <row r="37">
          <cell r="F37" t="str">
            <v>7.3-1-5</v>
          </cell>
        </row>
        <row r="38">
          <cell r="F38" t="str">
            <v>7.3-1-6</v>
          </cell>
        </row>
        <row r="39">
          <cell r="F39" t="str">
            <v>7.3-2-1</v>
          </cell>
        </row>
        <row r="40">
          <cell r="F40" t="str">
            <v>7.3-2-2</v>
          </cell>
        </row>
        <row r="41">
          <cell r="F41" t="str">
            <v>7.3-2-3</v>
          </cell>
        </row>
        <row r="42">
          <cell r="F42" t="str">
            <v>7.3-2-4</v>
          </cell>
        </row>
        <row r="43">
          <cell r="F43" t="str">
            <v>7.3-2-5</v>
          </cell>
        </row>
        <row r="44">
          <cell r="F44" t="str">
            <v>7.3-2-6</v>
          </cell>
        </row>
        <row r="45">
          <cell r="F45" t="str">
            <v>7.3-3-1</v>
          </cell>
        </row>
        <row r="46">
          <cell r="F46" t="str">
            <v>7.3-3-2</v>
          </cell>
        </row>
        <row r="47">
          <cell r="F47" t="str">
            <v>7.3-3-3</v>
          </cell>
        </row>
        <row r="48">
          <cell r="F48" t="str">
            <v>7.3-3-4</v>
          </cell>
        </row>
        <row r="49">
          <cell r="F49" t="str">
            <v>7.3-3-5</v>
          </cell>
        </row>
        <row r="50">
          <cell r="F50" t="str">
            <v>7.4-1-2</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s de Costos"/>
      <sheetName val="Plan de acción"/>
      <sheetName val="Costos"/>
      <sheetName val="Hoja2"/>
    </sheetNames>
    <sheetDataSet>
      <sheetData sheetId="0"/>
      <sheetData sheetId="1"/>
      <sheetData sheetId="2">
        <row r="3">
          <cell r="EB3" t="str">
            <v>DIRECTOR  D.N.Pcod0010grado00</v>
          </cell>
        </row>
      </sheetData>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ISION LNR (2)"/>
      <sheetName val="NOMENCLATURA"/>
      <sheetName val="meses"/>
      <sheetName val="CARGOS"/>
      <sheetName val="CONVALIDACIONES"/>
      <sheetName val="AUTORIZACIONES"/>
      <sheetName val="SUELDOS"/>
      <sheetName val="CUADRO DE PLANTA"/>
      <sheetName val="EDADES"/>
      <sheetName val="AREAS"/>
      <sheetName val="ENCUESTA DAFP "/>
      <sheetName val="GENERO "/>
      <sheetName val="MISIONA Y APOYO "/>
      <sheetName val="INDICE DE ROTACION"/>
    </sheetNames>
    <sheetDataSet>
      <sheetData sheetId="0" refreshError="1"/>
      <sheetData sheetId="1" refreshError="1"/>
      <sheetData sheetId="2" refreshError="1"/>
      <sheetData sheetId="3" refreshError="1">
        <row r="1">
          <cell r="B1" t="str">
            <v>ASESOR</v>
          </cell>
        </row>
        <row r="2">
          <cell r="B2" t="str">
            <v>AUXILIAR ADMINISTRATIVO</v>
          </cell>
        </row>
        <row r="3">
          <cell r="B3" t="str">
            <v>AUXILIAR DE SERVICIOS GENERALES</v>
          </cell>
        </row>
        <row r="4">
          <cell r="B4" t="str">
            <v>CONDUCTOR MECANICO</v>
          </cell>
        </row>
        <row r="5">
          <cell r="B5" t="str">
            <v>DIRECTOR DE DEPARTAMENTO ADMINISTRATIVO</v>
          </cell>
        </row>
        <row r="6">
          <cell r="B6" t="str">
            <v>DIRECTOR TECNICO</v>
          </cell>
        </row>
        <row r="7">
          <cell r="B7" t="str">
            <v>JEFE DE OFICINA DE CONTROL INTERNO</v>
          </cell>
        </row>
        <row r="8">
          <cell r="B8" t="str">
            <v>JEFE DE OFICINA INFORMATICA</v>
          </cell>
        </row>
        <row r="9">
          <cell r="B9" t="str">
            <v>JEFE OFICINA ASESORA DE JURIDICA</v>
          </cell>
        </row>
        <row r="10">
          <cell r="B10" t="str">
            <v>PROFESIONAL ESPECIALIZADO</v>
          </cell>
        </row>
        <row r="11">
          <cell r="B11" t="str">
            <v>SUBDIRECTOR TÉCNICO</v>
          </cell>
        </row>
        <row r="12">
          <cell r="B12" t="str">
            <v>PROFESIONAL UNIVERSITARIO</v>
          </cell>
        </row>
        <row r="13">
          <cell r="B13" t="str">
            <v>SECRETARIO EJECUTIVO</v>
          </cell>
        </row>
        <row r="14">
          <cell r="B14" t="str">
            <v>SECRETARIO GENERAL DE DEPARTAMENTO ADMINISTRATIVO</v>
          </cell>
        </row>
        <row r="15">
          <cell r="B15" t="str">
            <v>SUBDIRECTOR ADMINISTRATIVO</v>
          </cell>
        </row>
        <row r="16">
          <cell r="B16" t="str">
            <v>SUBDIRECTOR DE DEPARTAMENTO ADMINISTRATIVO</v>
          </cell>
        </row>
        <row r="17">
          <cell r="B17" t="str">
            <v>SUBDIRECTOR DE RECURSOS HUMANOS</v>
          </cell>
        </row>
        <row r="18">
          <cell r="B18" t="str">
            <v>SUBDIRECTOR FINANCIERO</v>
          </cell>
        </row>
        <row r="19">
          <cell r="B19" t="str">
            <v>TECNICO ADMINISTRATIVO</v>
          </cell>
        </row>
        <row r="20">
          <cell r="B20" t="str">
            <v>TECNICO OPERATIVO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1.1- Ingresos E.P"/>
      <sheetName val="Formulario 1.1A - Cálculo I-E.P"/>
      <sheetName val="Formulario 2- Gasto"/>
      <sheetName val="Formulario 3-Clas. Económica"/>
      <sheetName val="Formulario 4- Planta"/>
      <sheetName val="Formulario 4A - Nómina"/>
      <sheetName val="DESPLEGABLES"/>
      <sheetName val="LISTAS"/>
    </sheetNames>
    <sheetDataSet>
      <sheetData sheetId="0"/>
      <sheetData sheetId="1"/>
      <sheetData sheetId="2"/>
      <sheetData sheetId="3"/>
      <sheetData sheetId="4"/>
      <sheetData sheetId="5"/>
      <sheetData sheetId="6"/>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ncionamiento SRT "/>
      <sheetName val="Funcionamiento CRT"/>
      <sheetName val="Ant. CRT.DNP"/>
      <sheetName val="Ant. SRT.DNP"/>
      <sheetName val="Inv. Programas y Subp."/>
      <sheetName val="Inversiónficha"/>
      <sheetName val="Inversiónreque"/>
      <sheetName val="MGMP"/>
      <sheetName val="VF 14-17"/>
      <sheetName val="Hoja1"/>
      <sheetName val="Hoja2"/>
      <sheetName val="PGN"/>
      <sheetName val="SGR"/>
      <sheetName val="Info listas desplegables"/>
      <sheetName val="TD VF"/>
      <sheetName val="BASE VF"/>
      <sheetName val="Prog DNP"/>
      <sheetName val="Ingresos"/>
      <sheetName val="MetasPND"/>
      <sheetName val="Justificacion "/>
      <sheetName val="INDIREC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ow r="4">
          <cell r="A4" t="str">
            <v>Dirección General - DG</v>
          </cell>
          <cell r="C4" t="str">
            <v>Dirección General - DG</v>
          </cell>
        </row>
        <row r="5">
          <cell r="C5" t="str">
            <v>Subdirección Territorial y de Inversión Pública</v>
          </cell>
        </row>
        <row r="6">
          <cell r="C6" t="str">
            <v>Subdirección Sectorial</v>
          </cell>
        </row>
        <row r="7">
          <cell r="C7" t="str">
            <v>Dirección de Dersarrollo Territorial Sostenible - DDTS</v>
          </cell>
          <cell r="J7" t="str">
            <v>SI</v>
          </cell>
          <cell r="AD7" t="str">
            <v>Funcionamiento SGR</v>
          </cell>
        </row>
        <row r="8">
          <cell r="C8" t="str">
            <v>Dirección de Inversiones y Finanzas Públicas - DIFP</v>
          </cell>
          <cell r="J8" t="str">
            <v>NO</v>
          </cell>
          <cell r="AD8" t="str">
            <v>Monitoreo SMSCE</v>
          </cell>
        </row>
        <row r="9">
          <cell r="C9" t="str">
            <v>Dirección de Regalías  - DR</v>
          </cell>
        </row>
        <row r="10">
          <cell r="C10" t="str">
            <v>Grupo de Comunicaciones y Relaciones Públicas - GCRP</v>
          </cell>
        </row>
        <row r="11">
          <cell r="C11" t="str">
            <v>Grupo de Contratación - GC</v>
          </cell>
        </row>
        <row r="12">
          <cell r="C12" t="str">
            <v>Grupo de Planeación - GP</v>
          </cell>
        </row>
        <row r="13">
          <cell r="C13" t="str">
            <v>Oficina Asesora Jurídica - OAJ</v>
          </cell>
        </row>
        <row r="14">
          <cell r="C14" t="str">
            <v>Oficina de Control Interno  - OCI</v>
          </cell>
        </row>
        <row r="15">
          <cell r="C15" t="str">
            <v>Oficina de Informática - OI</v>
          </cell>
        </row>
        <row r="16">
          <cell r="C16" t="str">
            <v>Secretaría General - SG</v>
          </cell>
        </row>
        <row r="17">
          <cell r="C17" t="str">
            <v>Subdirección Administrativa - SA</v>
          </cell>
        </row>
        <row r="18">
          <cell r="C18" t="str">
            <v>Subdirección de Recursos Humanos - SRH</v>
          </cell>
        </row>
        <row r="19">
          <cell r="C19" t="str">
            <v>Subdirección Financiera  - SF</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sheetNames>
    <sheetDataSet>
      <sheetData sheetId="0">
        <row r="9">
          <cell r="V9" t="str">
            <v>REALIZACION Y CONTRATACION ESTUDIOS</v>
          </cell>
        </row>
      </sheetData>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MODIFICACIÓN"/>
      <sheetName val="LISTAS (2)"/>
      <sheetName val="IMPRESIÓN"/>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CONSUL ASOCIACIONES"/>
      <sheetName val="Inventarios"/>
      <sheetName val="CONTENIDO"/>
      <sheetName val="Sabana planes Actualizados "/>
      <sheetName val="Consolidado Modi"/>
      <sheetName val="Consulta Mod"/>
      <sheetName val="Resumen Evaluación"/>
      <sheetName val="cronogramas"/>
      <sheetName val="Ranking"/>
      <sheetName val="Evaluaciones Dependencias"/>
      <sheetName val="Envio Evaluaciones"/>
      <sheetName val="Sabana EVALUACION"/>
      <sheetName val="1.1"/>
      <sheetName val="1.2"/>
      <sheetName val="2,1"/>
      <sheetName val="2,2"/>
      <sheetName val="3"/>
      <sheetName val="4"/>
      <sheetName val="5"/>
      <sheetName val="6"/>
      <sheetName val="7,1"/>
      <sheetName val="7,2"/>
      <sheetName val="7.3"/>
      <sheetName val="7,4"/>
      <sheetName val="8,1"/>
      <sheetName val="8.2"/>
      <sheetName val="8.3"/>
      <sheetName val="9,1"/>
      <sheetName val="9,2"/>
      <sheetName val="9,3"/>
      <sheetName val="9,4"/>
      <sheetName val="10,1"/>
      <sheetName val="10.2"/>
      <sheetName val="10.3"/>
      <sheetName val="10,4"/>
      <sheetName val="10,5"/>
      <sheetName val="10,6"/>
      <sheetName val="10,7"/>
      <sheetName val="11"/>
      <sheetName val="12.1"/>
      <sheetName val="12.2"/>
      <sheetName val="12.3"/>
      <sheetName val="13"/>
    </sheetNames>
    <sheetDataSet>
      <sheetData sheetId="0" refreshError="1">
        <row r="112">
          <cell r="A112" t="str">
            <v>1.1</v>
          </cell>
          <cell r="AC112" t="str">
            <v>1.1</v>
          </cell>
        </row>
        <row r="113">
          <cell r="AC113" t="str">
            <v>1.2</v>
          </cell>
        </row>
        <row r="114">
          <cell r="AC114" t="str">
            <v>2.1</v>
          </cell>
        </row>
        <row r="115">
          <cell r="AC115" t="str">
            <v>2.2</v>
          </cell>
        </row>
        <row r="116">
          <cell r="AC116">
            <v>3</v>
          </cell>
        </row>
        <row r="117">
          <cell r="AC117">
            <v>4</v>
          </cell>
        </row>
        <row r="118">
          <cell r="AC118">
            <v>5</v>
          </cell>
        </row>
        <row r="119">
          <cell r="AC119">
            <v>6</v>
          </cell>
        </row>
        <row r="120">
          <cell r="AC120" t="str">
            <v>7.1</v>
          </cell>
        </row>
        <row r="121">
          <cell r="AC121" t="str">
            <v>7.2</v>
          </cell>
        </row>
        <row r="122">
          <cell r="AC122" t="str">
            <v>7.3</v>
          </cell>
        </row>
        <row r="123">
          <cell r="AC123" t="str">
            <v>7.4</v>
          </cell>
        </row>
        <row r="124">
          <cell r="AC124" t="str">
            <v>8.1</v>
          </cell>
        </row>
        <row r="125">
          <cell r="AC125" t="str">
            <v>8.2</v>
          </cell>
        </row>
        <row r="126">
          <cell r="AC126" t="str">
            <v>8.3</v>
          </cell>
        </row>
        <row r="127">
          <cell r="AC127" t="str">
            <v>9.1</v>
          </cell>
        </row>
        <row r="128">
          <cell r="AC128" t="str">
            <v>9.2</v>
          </cell>
        </row>
        <row r="129">
          <cell r="AC129" t="str">
            <v>9.3</v>
          </cell>
        </row>
        <row r="130">
          <cell r="AC130" t="str">
            <v>9.4</v>
          </cell>
        </row>
        <row r="131">
          <cell r="AC131" t="str">
            <v>10.1</v>
          </cell>
        </row>
        <row r="132">
          <cell r="AC132" t="str">
            <v>10.2</v>
          </cell>
        </row>
        <row r="133">
          <cell r="AC133" t="str">
            <v>10.3</v>
          </cell>
        </row>
        <row r="134">
          <cell r="AC134" t="str">
            <v>10.4</v>
          </cell>
        </row>
        <row r="135">
          <cell r="AC135" t="str">
            <v>10.5</v>
          </cell>
        </row>
        <row r="136">
          <cell r="AC136" t="str">
            <v>10.6</v>
          </cell>
        </row>
        <row r="137">
          <cell r="AC137" t="str">
            <v>10.7</v>
          </cell>
        </row>
        <row r="138">
          <cell r="AC138">
            <v>11</v>
          </cell>
        </row>
        <row r="139">
          <cell r="AC139" t="str">
            <v>12.1</v>
          </cell>
        </row>
        <row r="140">
          <cell r="AC140" t="str">
            <v>12.2</v>
          </cell>
        </row>
        <row r="141">
          <cell r="AC141" t="str">
            <v>12.3</v>
          </cell>
        </row>
        <row r="142">
          <cell r="AC142">
            <v>13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para la ciuda)"/>
      <sheetName val="Plan de Acción"/>
      <sheetName val="Hoja1"/>
      <sheetName val="LISTAS"/>
    </sheetNames>
    <sheetDataSet>
      <sheetData sheetId="0"/>
      <sheetData sheetId="1"/>
      <sheetData sheetId="2"/>
      <sheetData sheetId="3"/>
      <sheetData sheetId="4"/>
      <sheetData sheetId="5"/>
      <sheetData sheetId="6"/>
      <sheetData sheetId="7">
        <row r="16">
          <cell r="H16" t="str">
            <v>C-3503-0200-0009-40401c</v>
          </cell>
        </row>
        <row r="17">
          <cell r="H17" t="str">
            <v>C-3503-0200-0011-40401c</v>
          </cell>
        </row>
        <row r="18">
          <cell r="H18" t="str">
            <v>C-3503-0200-0012-20104c</v>
          </cell>
        </row>
        <row r="19">
          <cell r="H19" t="str">
            <v>C-3503-0200-0014-20309b</v>
          </cell>
        </row>
        <row r="20">
          <cell r="H20" t="str">
            <v>C-3503-0200-0015-40401c</v>
          </cell>
        </row>
        <row r="21">
          <cell r="H21" t="str">
            <v>C-3503-0200-0016-40401c</v>
          </cell>
        </row>
        <row r="22">
          <cell r="H22" t="str">
            <v>C-3599-0200-0005-53105b</v>
          </cell>
        </row>
        <row r="23">
          <cell r="H23" t="str">
            <v>C-3599-0200-0006-53105d</v>
          </cell>
        </row>
        <row r="24">
          <cell r="H24" t="str">
            <v>C-3599-0200-0008-53105b</v>
          </cell>
        </row>
        <row r="25">
          <cell r="H25" t="str">
            <v>FUNCIONAMIENTO</v>
          </cell>
        </row>
        <row r="26">
          <cell r="H26" t="str">
            <v>N/A</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para la ciuda)"/>
      <sheetName val="Plan de Acción"/>
      <sheetName val="Hoja1"/>
      <sheetName val="LISTAS"/>
    </sheetNames>
    <sheetDataSet>
      <sheetData sheetId="0"/>
      <sheetData sheetId="1"/>
      <sheetData sheetId="2"/>
      <sheetData sheetId="3"/>
      <sheetData sheetId="4"/>
      <sheetData sheetId="5"/>
      <sheetData sheetId="6"/>
      <sheetData sheetId="7">
        <row r="16">
          <cell r="H16" t="str">
            <v>C-3503-0200-0009-40401c</v>
          </cell>
        </row>
        <row r="17">
          <cell r="H17" t="str">
            <v>C-3503-0200-0011-40401c</v>
          </cell>
        </row>
        <row r="18">
          <cell r="H18" t="str">
            <v>C-3503-0200-0012-20104c</v>
          </cell>
        </row>
        <row r="19">
          <cell r="H19" t="str">
            <v>C-3503-0200-0014-20309b</v>
          </cell>
        </row>
        <row r="20">
          <cell r="H20" t="str">
            <v>C-3503-0200-0015-40401c</v>
          </cell>
        </row>
        <row r="21">
          <cell r="H21" t="str">
            <v>C-3503-0200-0016-40401c</v>
          </cell>
        </row>
        <row r="22">
          <cell r="H22" t="str">
            <v>C-3599-0200-0005-53105b</v>
          </cell>
        </row>
        <row r="23">
          <cell r="H23" t="str">
            <v>C-3599-0200-0006-53105d</v>
          </cell>
        </row>
        <row r="24">
          <cell r="H24" t="str">
            <v>C-3599-0200-0008-53105b</v>
          </cell>
        </row>
        <row r="25">
          <cell r="H25" t="str">
            <v>FUNCIONAMIENTO</v>
          </cell>
        </row>
        <row r="26">
          <cell r="H26" t="str">
            <v>N/A</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para la ciuda)"/>
      <sheetName val="Plan de Acción"/>
      <sheetName val="Hoja1"/>
      <sheetName val="LISTAS"/>
    </sheetNames>
    <sheetDataSet>
      <sheetData sheetId="0"/>
      <sheetData sheetId="1"/>
      <sheetData sheetId="2"/>
      <sheetData sheetId="3"/>
      <sheetData sheetId="4"/>
      <sheetData sheetId="5"/>
      <sheetData sheetId="6"/>
      <sheetData sheetId="7">
        <row r="16">
          <cell r="H16" t="str">
            <v>C-3503-0200-0009-40401c</v>
          </cell>
        </row>
        <row r="17">
          <cell r="H17" t="str">
            <v>C-3503-0200-0011-40401c</v>
          </cell>
        </row>
        <row r="18">
          <cell r="H18" t="str">
            <v>C-3503-0200-0012-20104c</v>
          </cell>
        </row>
        <row r="19">
          <cell r="H19" t="str">
            <v>C-3503-0200-0014-20309b</v>
          </cell>
        </row>
        <row r="20">
          <cell r="H20" t="str">
            <v>C-3503-0200-0015-40401c</v>
          </cell>
        </row>
        <row r="21">
          <cell r="H21" t="str">
            <v>C-3503-0200-0016-40401c</v>
          </cell>
        </row>
        <row r="22">
          <cell r="H22" t="str">
            <v>C-3599-0200-0005-53105b</v>
          </cell>
        </row>
        <row r="23">
          <cell r="H23" t="str">
            <v>C-3599-0200-0006-53105d</v>
          </cell>
        </row>
        <row r="24">
          <cell r="H24" t="str">
            <v>C-3599-0200-0008-53105b</v>
          </cell>
        </row>
        <row r="25">
          <cell r="H25" t="str">
            <v>FUNCIONAMIENTO</v>
          </cell>
        </row>
        <row r="26">
          <cell r="H26" t="str">
            <v>N/A</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A Formato Inversión"/>
    </sheetNames>
    <sheetDataSet>
      <sheetData sheetId="0">
        <row r="108">
          <cell r="C108" t="str">
            <v>Solicitud de información a los Proveedores</v>
          </cell>
        </row>
        <row r="109">
          <cell r="C109" t="str">
            <v>Licitación pública</v>
          </cell>
        </row>
        <row r="110">
          <cell r="C110" t="str">
            <v>Concurso de méritos con precalificación</v>
          </cell>
        </row>
        <row r="111">
          <cell r="C111" t="str">
            <v>Concurso de méritos abierto</v>
          </cell>
        </row>
        <row r="112">
          <cell r="C112" t="str">
            <v>Contratación directa</v>
          </cell>
        </row>
        <row r="113">
          <cell r="C113" t="str">
            <v>Selección abreviada menor cuantía</v>
          </cell>
        </row>
        <row r="114">
          <cell r="C114" t="str">
            <v>Selección abreviada subasta inversa</v>
          </cell>
        </row>
        <row r="115">
          <cell r="C115" t="str">
            <v>Selección abreviada subasta inversa (No disponible)</v>
          </cell>
        </row>
        <row r="116">
          <cell r="C116" t="str">
            <v>Mínima cuantía</v>
          </cell>
        </row>
        <row r="117">
          <cell r="C117" t="str">
            <v>Publicación contratación régimen especial - Selección de comisionista</v>
          </cell>
        </row>
        <row r="118">
          <cell r="C118" t="str">
            <v>Publicación contratación régimen especial - Enajenación de bienes para intermediarios idóneos</v>
          </cell>
        </row>
        <row r="119">
          <cell r="C119" t="str">
            <v>Publicación contratación régimen especial - Régimen especial</v>
          </cell>
        </row>
        <row r="120">
          <cell r="C120" t="str">
            <v>Publicación contratación régimen especial - Banco multilateral y organismos multilaterales</v>
          </cell>
        </row>
        <row r="121">
          <cell r="C121" t="str">
            <v>Selección abreviada - acuerdo marco</v>
          </cell>
        </row>
        <row r="125">
          <cell r="C125" t="str">
            <v>Propios - 20 Ingresos corrientes</v>
          </cell>
        </row>
        <row r="126">
          <cell r="C126" t="str">
            <v>Propios - 21 Otros recursos de tesorería</v>
          </cell>
        </row>
        <row r="127">
          <cell r="C127" t="str">
            <v>Nación 10 - Recursos Corrientes</v>
          </cell>
        </row>
        <row r="131">
          <cell r="C131" t="str">
            <v>N/A</v>
          </cell>
        </row>
        <row r="132">
          <cell r="C132" t="str">
            <v>No solicitadas</v>
          </cell>
        </row>
        <row r="133">
          <cell r="C133" t="str">
            <v>Solicitadas</v>
          </cell>
        </row>
        <row r="134">
          <cell r="C134" t="str">
            <v>Aprobadas</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01-F12"/>
    </sheetNames>
    <sheetDataSet>
      <sheetData sheetId="0">
        <row r="90">
          <cell r="E90" t="str">
            <v>Solicitud de información a los Proveedores</v>
          </cell>
        </row>
        <row r="107">
          <cell r="E107" t="str">
            <v>Propios - 20 Ingresos corrientes</v>
          </cell>
        </row>
        <row r="108">
          <cell r="E108" t="str">
            <v>Propios - 21 Otros recursos de tesorería</v>
          </cell>
        </row>
        <row r="109">
          <cell r="E109" t="str">
            <v>Nación 10 - Recursos Corrientes</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 Indicadores"/>
      <sheetName val="TABLERO DE CONTROL"/>
      <sheetName val="HV METODOLOGIA"/>
      <sheetName val="TABLA DE CONTENIDO"/>
      <sheetName val="DEPENDENCIA-tipo"/>
      <sheetName val="DEPENDENCIA"/>
      <sheetName val="TIPO"/>
      <sheetName val="PROYECTO"/>
      <sheetName val="PROCESO"/>
      <sheetName val="Indicadores por Proceso"/>
      <sheetName val="PERSPECTIVA"/>
      <sheetName val="Indicadores por perspectiva"/>
      <sheetName val="I-1"/>
      <sheetName val="I-2"/>
      <sheetName val="I-3"/>
      <sheetName val="I-4"/>
      <sheetName val="I-5"/>
      <sheetName val="I-6"/>
      <sheetName val="I-7"/>
      <sheetName val="I-8"/>
      <sheetName val="I-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listas"/>
    </sheetNames>
    <sheetDataSet>
      <sheetData sheetId="0" refreshError="1">
        <row r="6">
          <cell r="C6" t="str">
            <v xml:space="preserve">Cumplimiento Plan de Acción </v>
          </cell>
        </row>
        <row r="7">
          <cell r="C7" t="str">
            <v>Eficiencia en el cumplimiento del Plan de Acción</v>
          </cell>
        </row>
        <row r="8">
          <cell r="C8" t="str">
            <v>Eficacia en la actualización de la documentación asociada a los sistemas de Gestión</v>
          </cell>
        </row>
        <row r="9">
          <cell r="C9" t="str">
            <v xml:space="preserve">Valoración de riesgos </v>
          </cell>
        </row>
        <row r="10">
          <cell r="C10" t="str">
            <v xml:space="preserve">% municipios con informaciòn inconsistente </v>
          </cell>
        </row>
        <row r="11">
          <cell r="C11" t="str">
            <v xml:space="preserve">Proyectos que superan controles para formulación </v>
          </cell>
        </row>
        <row r="12">
          <cell r="C12" t="str">
            <v>% de documentos que cuentan con viabilidad presupuestal, juridica y tecnica.</v>
          </cell>
        </row>
        <row r="13">
          <cell r="C13" t="str">
            <v>% de documentos “borrador CONPES” que no requiere ajustes</v>
          </cell>
        </row>
        <row r="14">
          <cell r="C14" t="str">
            <v>% de Informes asociados al proceso que fueron aprobados</v>
          </cell>
        </row>
        <row r="15">
          <cell r="C15" t="str">
            <v>Cumplimiento actividades del proceso registradas en el Plan de Acciòn</v>
          </cell>
        </row>
        <row r="16">
          <cell r="C16" t="str">
            <v xml:space="preserve">Actualización de Información Social </v>
          </cell>
        </row>
        <row r="17">
          <cell r="C17" t="str">
            <v>Eficiencia en la emisión de Conceptos para la modificaciòn y autorizacion de la ejecuciòn del PGN</v>
          </cell>
        </row>
        <row r="18">
          <cell r="C18" t="str">
            <v xml:space="preserve">Eficiencia en la emisión de Conceptos relacionados con la ejecución del presupuesto de inversión para EICE y SEM </v>
          </cell>
        </row>
        <row r="19">
          <cell r="C19" t="str">
            <v xml:space="preserve">Cumplimiento de términos para la liquidación excedentes financieros y utilidades </v>
          </cell>
        </row>
        <row r="20">
          <cell r="C20" t="str">
            <v>Satisfacción del cliente en procesos de capacitación y apoyo en la gestión de proyectos</v>
          </cell>
        </row>
        <row r="21">
          <cell r="C21" t="str">
            <v>Efectividad en el proceso para la distribución del SGP</v>
          </cell>
        </row>
        <row r="22">
          <cell r="C22" t="str">
            <v xml:space="preserve">% de solicitudes de crédito sin garantía soberana con concepto favorable </v>
          </cell>
        </row>
        <row r="23">
          <cell r="C23" t="str">
            <v xml:space="preserve">Tiempo promedio de elaboración del concepto crédito sin garantía soberana </v>
          </cell>
        </row>
        <row r="24">
          <cell r="C24" t="str">
            <v xml:space="preserve">% de solicitudes de proyectos de Cooperación internacional con concepto favorable </v>
          </cell>
        </row>
        <row r="25">
          <cell r="C25" t="str">
            <v>Tiempo promedio de elaboración de concepto de proyectos de Cooperación internacional</v>
          </cell>
        </row>
        <row r="26">
          <cell r="C26" t="str">
            <v>Oportunidad en el reporte de indicadores del Sistema de Seguimiento a Metas del Gobierno -SISMEG</v>
          </cell>
        </row>
        <row r="27">
          <cell r="C27" t="str">
            <v>Cumplimiento en el avance fìsico del proyecto(s) asignado a la dependencia</v>
          </cell>
        </row>
        <row r="28">
          <cell r="C28" t="str">
            <v>Cumplimiento en el Avance de gestión del proyecto(s) asignado a la dependencia</v>
          </cell>
        </row>
        <row r="29">
          <cell r="C29" t="str">
            <v>Cumplimiento en el  avance financiero del proyecto(s) asignado a la dependencia</v>
          </cell>
        </row>
        <row r="30">
          <cell r="C30" t="str">
            <v>Modificaciones en proyecto(s) asignado a la dependencia</v>
          </cell>
        </row>
        <row r="31">
          <cell r="C31" t="str">
            <v>Eficiencia en el registro de información de seguimiento de proyectos</v>
          </cell>
        </row>
        <row r="32">
          <cell r="C32" t="str">
            <v>Cumplimiento de la agenda anual de evaluaciones</v>
          </cell>
        </row>
        <row r="33">
          <cell r="C33" t="str">
            <v xml:space="preserve">Oportunidad en entrega de información para la Evaluaciòn del componente Requisitos Legales </v>
          </cell>
        </row>
        <row r="34">
          <cell r="C34" t="str">
            <v xml:space="preserve">% entidades territoriales que presentan informaciòn  para la Evaluaciòn del componente Requisitos Legales </v>
          </cell>
        </row>
        <row r="35">
          <cell r="C35" t="str">
            <v>% entidades territoriales con informaciòn completa y consistente</v>
          </cell>
        </row>
        <row r="36">
          <cell r="C36" t="str">
            <v xml:space="preserve">Pocentaje de recomendaciones actualizadas en documentos CONPES </v>
          </cell>
        </row>
        <row r="37">
          <cell r="C37" t="str">
            <v xml:space="preserve">Cumplimiento Plan anual de Bienestar </v>
          </cell>
        </row>
        <row r="38">
          <cell r="C38" t="str">
            <v xml:space="preserve">Cobertura Plan anual de Bienestar </v>
          </cell>
        </row>
        <row r="39">
          <cell r="C39" t="str">
            <v>Valoración eventos de bienestar</v>
          </cell>
        </row>
        <row r="40">
          <cell r="C40" t="str">
            <v>Valoración  eventos de capacitación</v>
          </cell>
        </row>
        <row r="41">
          <cell r="C41" t="str">
            <v>Cumplimiento Programa Salud Ocupacional</v>
          </cell>
        </row>
        <row r="42">
          <cell r="C42" t="str">
            <v>Beneficiarios programa Salud Ocupacional</v>
          </cell>
        </row>
        <row r="43">
          <cell r="C43" t="str">
            <v xml:space="preserve">Desempeño de los funcionarios de Planta </v>
          </cell>
        </row>
        <row r="44">
          <cell r="C44" t="str">
            <v>Atención a quejas</v>
          </cell>
        </row>
        <row r="45">
          <cell r="C45">
            <v>0</v>
          </cell>
        </row>
        <row r="46">
          <cell r="C46">
            <v>0</v>
          </cell>
        </row>
        <row r="47">
          <cell r="C47">
            <v>0</v>
          </cell>
        </row>
        <row r="48">
          <cell r="C48" t="str">
            <v xml:space="preserve">Oportunidad de las acciones del Plan de Mejoramiento </v>
          </cell>
        </row>
        <row r="49">
          <cell r="C49" t="str">
            <v xml:space="preserve">Efectividad Acciones Plan de Mejoramiento </v>
          </cell>
        </row>
        <row r="50">
          <cell r="C50" t="str">
            <v>Avance porcentual en cronograma de conceptuación inversión EICE y SEM</v>
          </cell>
        </row>
        <row r="51">
          <cell r="C51" t="str">
            <v>Porcentaje de giros autorizados a proyectos activos del FNR en Liquidación</v>
          </cell>
        </row>
        <row r="52">
          <cell r="C52" t="str">
            <v>Eficacia en la realización de Informes de Seguimiento a la utilización de Recursos de Regalías Directas</v>
          </cell>
        </row>
        <row r="53">
          <cell r="C53" t="str">
            <v>Eficacia en el reporte de las presuntas irregularidades allegadas a la Subdirección de Procedimientos Correctivos.</v>
          </cell>
        </row>
        <row r="54">
          <cell r="C54" t="str">
            <v xml:space="preserve">Eficacia en la publicación de informes de seguimiento a Entidades territoriales </v>
          </cell>
        </row>
        <row r="55">
          <cell r="C55" t="str">
            <v>Atención a comisiones</v>
          </cell>
        </row>
        <row r="56">
          <cell r="C56">
            <v>0</v>
          </cell>
        </row>
        <row r="57">
          <cell r="C57">
            <v>0</v>
          </cell>
        </row>
        <row r="58">
          <cell r="C58" t="str">
            <v>Ajuste de PAC</v>
          </cell>
        </row>
        <row r="59">
          <cell r="C59" t="str">
            <v>Consistencia de Solicitud de CDP</v>
          </cell>
        </row>
        <row r="60">
          <cell r="C60" t="str">
            <v>Eficiencia en el tramite de CDP</v>
          </cell>
        </row>
        <row r="61">
          <cell r="C61" t="str">
            <v>Eficiencia en el tramite de RP</v>
          </cell>
        </row>
        <row r="62">
          <cell r="C62" t="str">
            <v xml:space="preserve">Eficiencia en la realización de pagos </v>
          </cell>
        </row>
        <row r="63">
          <cell r="C63" t="str">
            <v>Consistencia de documentación para pagos</v>
          </cell>
        </row>
        <row r="64">
          <cell r="C64" t="str">
            <v>Eficiencia en el cumplimiento de las actividades del cronograma</v>
          </cell>
        </row>
        <row r="65">
          <cell r="C65" t="str">
            <v>Modificaciones al Plan de Adquisiciones de Bienes y Servicios</v>
          </cell>
        </row>
        <row r="66">
          <cell r="C66" t="str">
            <v>Eficiencia en la modificaciones al Plan de Adquisiciones de Bienes y Servicios</v>
          </cell>
        </row>
        <row r="67">
          <cell r="C67" t="str">
            <v>Eficiencia en proceso de contratación de prestación de servicios CPS</v>
          </cell>
        </row>
        <row r="68">
          <cell r="C68" t="str">
            <v xml:space="preserve">Tiempo promedio liquidación de contratos </v>
          </cell>
        </row>
        <row r="69">
          <cell r="C69" t="str">
            <v xml:space="preserve">Atención a requerimiento de suministros </v>
          </cell>
        </row>
        <row r="70">
          <cell r="C70" t="str">
            <v>Eficacia en la prestación de servicio de transporte</v>
          </cell>
        </row>
        <row r="71">
          <cell r="C71" t="str">
            <v xml:space="preserve">Atención en Servicios de cafetería y apoyo administrativo </v>
          </cell>
        </row>
        <row r="72">
          <cell r="C72" t="str">
            <v>Atención en  servicios de mantenimiento locativo y telefonía</v>
          </cell>
        </row>
        <row r="73">
          <cell r="C73" t="str">
            <v>Tiempo promedio de revisión del cumplimiento de requisitos para expediciíon de decretos</v>
          </cell>
        </row>
        <row r="74">
          <cell r="C74" t="str">
            <v>Información actualizada en LITIGOB</v>
          </cell>
        </row>
        <row r="75">
          <cell r="C75" t="str">
            <v>Actualización de la base de datos de proyectos de Ley y de Acto Legislativo</v>
          </cell>
        </row>
        <row r="76">
          <cell r="C76">
            <v>0</v>
          </cell>
        </row>
        <row r="77">
          <cell r="C77" t="str">
            <v xml:space="preserve">Desarrollo Tecnológico </v>
          </cell>
        </row>
        <row r="78">
          <cell r="C78" t="str">
            <v xml:space="preserve">Asistencia en Servicios de TIC (Eficacia en la atención de incidentes) </v>
          </cell>
        </row>
        <row r="79">
          <cell r="C79" t="str">
            <v>Satisfacción en Asistencia por Servicios de Tecnología de información y comunicaciones</v>
          </cell>
        </row>
        <row r="80">
          <cell r="C80">
            <v>0</v>
          </cell>
        </row>
        <row r="81">
          <cell r="C81" t="str">
            <v xml:space="preserve">Hallazgos del Sistema de seguridad de la información </v>
          </cell>
        </row>
        <row r="82">
          <cell r="C82" t="str">
            <v xml:space="preserve">Replique de información en medios nacionales y regionales </v>
          </cell>
        </row>
        <row r="83">
          <cell r="C83">
            <v>0</v>
          </cell>
        </row>
        <row r="84">
          <cell r="C84" t="str">
            <v>Oportunidad en la atención de peticiones</v>
          </cell>
        </row>
        <row r="85">
          <cell r="C85" t="str">
            <v>Oportunidad en la atención de quejas Reclamos y sugerencias</v>
          </cell>
        </row>
        <row r="86">
          <cell r="C86" t="str">
            <v xml:space="preserve">% recursos comprometidos por área </v>
          </cell>
        </row>
        <row r="87">
          <cell r="C87" t="str">
            <v>% recursos obligados por área</v>
          </cell>
        </row>
        <row r="88">
          <cell r="C88" t="str">
            <v xml:space="preserve">Actualización y Seguimiento Tablero de indicadores </v>
          </cell>
        </row>
        <row r="89">
          <cell r="C89">
            <v>0</v>
          </cell>
        </row>
        <row r="90">
          <cell r="C90" t="str">
            <v>Efectividad de los informes de evaluación.</v>
          </cell>
        </row>
        <row r="91">
          <cell r="C91" t="str">
            <v>Efectividad en la asistencia técnica y negociación de contratos</v>
          </cell>
        </row>
        <row r="92">
          <cell r="C92" t="str">
            <v>Eficiencia en la emisión de conceptos técnicos y financieros</v>
          </cell>
        </row>
        <row r="93">
          <cell r="C93" t="str">
            <v>Efectividad en la asistencia técnica y negociación de contratos de créditos externos de la nación</v>
          </cell>
        </row>
        <row r="94">
          <cell r="C94" t="str">
            <v>Eficiencia en la emisión de conceptos para proyectos de cooperación internacional</v>
          </cell>
        </row>
        <row r="95">
          <cell r="C95" t="str">
            <v>% de recomendaciones a ser impartidas como instrucciones</v>
          </cell>
        </row>
        <row r="96">
          <cell r="C96" t="str">
            <v>Precisiòn en la Liquidación de excedentes financieros y destinación de utilidades.</v>
          </cell>
        </row>
        <row r="97">
          <cell r="C97" t="str">
            <v>Porcentaje de Solicitudes que se materializan en contratos de crédito aprobados</v>
          </cell>
        </row>
        <row r="98">
          <cell r="C98" t="str">
            <v>% de solicitudes que no cumplen con los requerimientos establecidos</v>
          </cell>
        </row>
        <row r="99">
          <cell r="C99" t="str">
            <v>Tiempo promedio de elaboración de contrato de crédito</v>
          </cell>
        </row>
        <row r="100">
          <cell r="C100" t="str">
            <v>% de documentos “borrador CONPES” que no requiere ajustes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row r="4">
          <cell r="B4" t="str">
            <v>PROCESO</v>
          </cell>
        </row>
        <row r="5">
          <cell r="M5" t="str">
            <v>ECONÓMICA  - PRESUPUESTAL</v>
          </cell>
          <cell r="O5" t="str">
            <v>Fortalecer la formulación, evaluación y seguimiento a las políticas, planes, programas y proyectos previstos en la planeación institucional.</v>
          </cell>
        </row>
        <row r="6">
          <cell r="M6" t="str">
            <v>CLIENTE</v>
          </cell>
          <cell r="O6" t="str">
            <v>Implementar un mecanismo que permita realizar el seguimiento a la elaboración de estudios adelantados por el DNP.</v>
          </cell>
        </row>
        <row r="7">
          <cell r="M7" t="str">
            <v>INTERNA - PROCESOS Y PRODUCTOS</v>
          </cell>
          <cell r="O7" t="str">
            <v>Fortalecer la planeación, implementación de políticas, evaluación, control y seguimiento relacionados con la ejecución  de los recursos de regalías.</v>
          </cell>
        </row>
        <row r="8">
          <cell r="M8" t="str">
            <v>INNOVACIÓN - APRENDIZAJE</v>
          </cell>
          <cell r="O8" t="str">
            <v>Implementar estrategias de servicio al ciudadano para fortalecer la imagen institucional del DNP.</v>
          </cell>
        </row>
        <row r="9">
          <cell r="O9" t="str">
            <v>Mejorar continuamente el Sistema de Gestión de Calidad en el DNP.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2.1 (en construc)"/>
      <sheetName val="Contenido"/>
      <sheetName val="Balance de Metas PAI"/>
      <sheetName val="1111"/>
      <sheetName val="1112"/>
      <sheetName val="1113"/>
      <sheetName val="1121"/>
      <sheetName val="1121 anexo"/>
      <sheetName val="1122"/>
      <sheetName val="1131"/>
      <sheetName val="1141"/>
      <sheetName val="1211"/>
      <sheetName val="1212"/>
      <sheetName val="1221"/>
      <sheetName val="1222"/>
      <sheetName val="1231"/>
      <sheetName val="1232"/>
      <sheetName val="1233"/>
      <sheetName val="1233 Anexo"/>
      <sheetName val="1234"/>
      <sheetName val="1241"/>
      <sheetName val="2111"/>
      <sheetName val="2211"/>
      <sheetName val="3111"/>
      <sheetName val="3111 Anexo"/>
      <sheetName val="3112"/>
      <sheetName val="3211"/>
      <sheetName val="3231"/>
      <sheetName val="3232"/>
      <sheetName val="3233"/>
      <sheetName val="3241"/>
      <sheetName val="3242"/>
      <sheetName val="3243"/>
      <sheetName val="3244"/>
      <sheetName val="3245"/>
      <sheetName val="3245 Anexo"/>
      <sheetName val="3246"/>
      <sheetName val="3311"/>
      <sheetName val="3411"/>
      <sheetName val="3421"/>
      <sheetName val="3422"/>
      <sheetName val="3423"/>
      <sheetName val="3431"/>
      <sheetName val="3441"/>
      <sheetName val="3442"/>
      <sheetName val="3443"/>
      <sheetName val="3444"/>
      <sheetName val="3451"/>
      <sheetName val="soportecnicos"/>
      <sheetName val="ejecpresup"/>
      <sheetName val="No conformes"/>
      <sheetName val="Compras"/>
      <sheetName val="PQR OPORTUNAS"/>
      <sheetName val="Correctivo"/>
      <sheetName val="Preventivo"/>
      <sheetName val="Contratos"/>
    </sheetNames>
    <sheetDataSet>
      <sheetData sheetId="0"/>
      <sheetData sheetId="1"/>
      <sheetData sheetId="2"/>
      <sheetData sheetId="3"/>
      <sheetData sheetId="4">
        <row r="30">
          <cell r="C30" t="str">
            <v>Instancias gubernamentales que incorporan temas relacionados con la planificación y conservación del Sistema de Parques Nacionales Naturales.</v>
          </cell>
        </row>
        <row r="37">
          <cell r="B37" t="str">
            <v xml:space="preserve">Este indicador se debe incluir en el POA de la Oficina Asesora de Planeación </v>
          </cell>
        </row>
      </sheetData>
      <sheetData sheetId="5">
        <row r="36">
          <cell r="B36" t="str">
            <v>Los planes de trabajo con los sectores de 
Agencia Nacional Minera
Agencia Nacional de Hidrocarburos
ANLA - Ministerio de Ambiente y Desarrollo Territorial.
Ministerio de Desarrollo Rural</v>
          </cell>
        </row>
        <row r="39">
          <cell r="B39" t="str">
            <v xml:space="preserve">El POA de SINAP contempla el indicador con un logro primeer trimestre de 3 y uno para elcuarto trimestre </v>
          </cell>
        </row>
      </sheetData>
      <sheetData sheetId="6">
        <row r="36">
          <cell r="B36" t="str">
            <v xml:space="preserve">Por la cual se expide  el reglamento interno para los centros de documentación  de Parques Nacionales Naturales de Colombia y se dictán otras  disposiciones
Por medio de la cual  se establece el cobro por recuperación de costos de monitoreo para embarcaciones que transitan por el Parque Nacional Natural Los Corales del Rosario
Por medio de la cual  se cierra un sector del Parque Nacional Natural VIA PARQUE ISLA DE SALAMANCA y en consecuencia se prohíbe el ingreso al mismo de visitantes y de personas no autorizadas
Resolución de Compra de Bienes  Inmuebles
Por medio de la cual  se modifica parcialmente  la Resolución No.434 del 28 de Noviembre de 2014, la cual modificó la Resolución  No.057 del 31 de Octubre de 2011”Por la cual  se crea el Comité de Dirección y se dictan otras disposiciones
Por medio de la cual se reglamenta  el Encuentro Nacional  de Jefes de áreas Protegidas
Por la cual se adopta el Plan de Manejo del Santuario de Fauna y Flora Galeras
</v>
          </cell>
        </row>
        <row r="39">
          <cell r="B39" t="str">
            <v>En el reporte no se evidencia cuales son Instrumentos de politica gestionados  (lineamientos institucionales), cuales con Instrumentos normativos gestionados  y cuantos son Instrumentos de Politica y Normativos necesarios, se registra la información enviada por la Doctora Lila Sabarain</v>
          </cell>
        </row>
      </sheetData>
      <sheetData sheetId="7"/>
      <sheetData sheetId="8">
        <row r="34">
          <cell r="B34" t="str">
            <v xml:space="preserve">Por la cual se expide  el reglamento interno para los centros de documentación  de Parques Nacionales Naturales de Colombia y se dictán otras  disposiciones
Por medio de la cual  se establece el cobro por recuperación de costos de monitoreo para embarcaciones que transitan por el Parque Nacional Natural Los Corales del Rosario
Por medio de la cual  se cierra un sector del Parque Nacional Natural VIA PARQUE ISLA DE SALAMANCA y en consecuencia se prohíbe el ingreso al mismo de visitantes y de personas no autorizadas
Resolución de Compra de Bienes  Inmuebles
Por medio de la cual  se modifica parcialmente  la Resolución No.434 del 28 de Noviembre de 2014, la cual modificó la Resolución  No.057 del 31 de Octubre de 2011”Por la cual  se crea el Comité de Dirección y se dictan otras disposiciones
Por medio de la cual se reglamenta  el Encuentro Nacional  de Jefes de áreas Protegidas
Por la cual se adopta el Plan de Manejo del Santuario de Fauna y Flora Galeras
</v>
          </cell>
        </row>
        <row r="37">
          <cell r="B37" t="str">
            <v>LA información del reporte a junio s etom e información suministrada por la Doctora Lila Sabarain</v>
          </cell>
        </row>
      </sheetData>
      <sheetData sheetId="9">
        <row r="33">
          <cell r="B33" t="str">
            <v xml:space="preserve">La SNNA tiene previsto meta (1). Se esta estructurando documento de estrategia que permita valorar el servicio de regulación climático en las Áreas Protegidas de Colombia. </v>
          </cell>
        </row>
        <row r="36">
          <cell r="B36">
            <v>0</v>
          </cell>
        </row>
      </sheetData>
      <sheetData sheetId="10">
        <row r="35">
          <cell r="B35" t="str">
            <v>Se reportaron evidencias en medio magnético para cada una de las variables contempladas en el Indicador, Los avances descriptivos corresponden con los medios de verificación (soportes) anexados, los cuales se encuentran clasificados de acuerdo con cada uno de los componentes contemplados, sobre los cuales se realiza evaluación individual al avance de cada uno de los elementos contemplados por el GSIR</v>
          </cell>
        </row>
        <row r="38">
          <cell r="B38" t="str">
            <v>Teniendo en cuenta que la meta resultado (incremental) para el 2015 es de 50%, con linea base del 2014 del 35%, se observa inconsistencia con la sumatoria de la trimestralización que suma 16% la cual no esta definida de manera incremental siendo el máximo 6%</v>
          </cell>
        </row>
      </sheetData>
      <sheetData sheetId="11">
        <row r="36">
          <cell r="B36">
            <v>0</v>
          </cell>
        </row>
        <row r="39">
          <cell r="B39" t="str">
            <v xml:space="preserve">El GPM no meta ni seguimiento dentro del POA - Se envio correo realizando el requerimiento </v>
          </cell>
        </row>
      </sheetData>
      <sheetData sheetId="12">
        <row r="36">
          <cell r="B36">
            <v>0</v>
          </cell>
        </row>
        <row r="39">
          <cell r="B39" t="str">
            <v>El GPM no contempla el indicador dentro del POA - Se envio correo realizando el requerimiento</v>
          </cell>
        </row>
      </sheetData>
      <sheetData sheetId="13">
        <row r="36">
          <cell r="B36" t="str">
            <v xml:space="preserve">Para este semestre se cuenta con el 95% de las áreas de Parques Nacionales Naturales con planes de contingencia para la gestión del riesgo generado por el ejercicio de la autoridad ambiental. Solo faltando tres áreas nuevas (Bahía Portete, Corales de Profundidad  y Acandí Playón y Playona) en las cuales se espera las fechas en que las estas tengan el personal para de esta forma seguir el conducto para la implementación del plan de contingencia  </v>
          </cell>
        </row>
        <row r="39">
          <cell r="B39">
            <v>0</v>
          </cell>
        </row>
      </sheetData>
      <sheetData sheetId="14">
        <row r="39">
          <cell r="B39" t="str">
            <v xml:space="preserve">En el semestre no se reportó avance de esta meta, por tanto en el comité ampliado del día 06 de Abril de 2015 se acordó que la Oficina de Gestión del Riesgo, enviaría la justificación de la eliminación de esta meta del PAI.  </v>
          </cell>
        </row>
        <row r="42">
          <cell r="B42">
            <v>0</v>
          </cell>
        </row>
      </sheetData>
      <sheetData sheetId="15">
        <row r="38">
          <cell r="B38" t="str">
            <v>SIRAP : Han realizado reuniones los SIRAPs Pacifico,  Eje Cafetero, Macizo Colombiano y Orinoquia.
Se preparó y convocó a reunión del CONAP, pero por agendas del Sr. Ministro se cancelo.
Se realizó dos (2) reuniones de Secretarios del Mde.
Este indicador es de reporte anual.</v>
          </cell>
        </row>
        <row r="41">
          <cell r="B41" t="str">
            <v xml:space="preserve">Ni el indicador ni sus variables se encuentran registrados en el POA </v>
          </cell>
        </row>
      </sheetData>
      <sheetData sheetId="16">
        <row r="47">
          <cell r="B47" t="str">
            <v>SIRAP PACÍFICO: Se desarrollo el primer Comité Técnico del año 2015 en donde se avanzón en la formulación conjunta del proyecto en gestión con el GEF (sexto aprovisionamiento), para financiar el desarrollo del Plan de Acción del SIRAP Pacífico y se concerto el Plan de trabajo para el 2015.   
  En el marco del Comité técnico del SIRAP Macizo, se adelantó principalmente en la revisión del documento CONPES “Lineamientos de política y estrategias para el desarrollo integral del Macizo colombiano”, y el   Plan de Acción y Seguimiento del mismo,  documentos a ser presentado en el Consejo de Ministros a celebrarse en Nieva a mediados del mes de marzo de 2015 El otro punto fue la definición de la participación en la expedición al macizo, para lo cual se decidió que los participantes debería llenar la ficha de inscripción.            
En relación con el SIRAP Eje Cafetero, Los temas que se manejaron fueron: 1. Convenio entre las corporaciones Autónomas Regionales socias de slRAp Eje cafetero para la ejecución del plan operativo del año 2015. 2. Avances en el Convenio CARDER_WCS 3' Diseño de una estrategia de comunicación y participación del SlRAP Eje cafetero y 4' Incidencia regional en el consejo Nacional de Áreas protegidas - CONAP  
Con respecto al SAMP se viene apoyando la definición de una propuesta de plan de accion articulado a los SIRAPs Pacifico y Caribe, para ello se realizó una videoconferencia con los profesionalde del SAMP y se les remitio la información que sobre el plan de accion del SINAP y las propuesta de ajuste y seguimiento, se han generado por el GGIS.
En el marco del SIDAP Tolima,  se adelantó los días 4 y 5  de marzo el taller Las reservas naturales de la Sociedad Civil en el Tolima con la presencia de los propietarios dee RNSC del Tolima, oficina de negocios verdes del MAD,  y varias otras entidades de la región. 
SIRAP Orinoquia: Se planea en el marco del primer Comité Técnico del Subsistema, avanzar en la evaluación del POA 2014 y la formulación y ajuste del Plan de Trabajo para el año 2015.</v>
          </cell>
        </row>
        <row r="50">
          <cell r="B50" t="str">
            <v xml:space="preserve">El POA repota una meta de 9 con un cumplimiento de 5. No es claro el calculo del indicador, mientras el nombre se refiere a Número, el calculo hace referencia a porcentaje, y los historicos estan calculados de manera porcentual, se trato de hacer el calculo de acuerdo a la hoja metodologica pero no se conto con información. </v>
          </cell>
        </row>
      </sheetData>
      <sheetData sheetId="17">
        <row r="35">
          <cell r="B35" t="str">
            <v xml:space="preserve">El RUNAP reportaba 750 áreas del SINAP inscritas, correspondientes a 57 áreas del SPNN, 52 reservas forestales protectoras nacionales, 176 áreas protegidas regionales y 307 reservas de la sociedad civil. y un total de 16.914.299,34 hectáreas.
Se apoyó a las Autoridades Ambientales en los trámites pertinentes relacionados con el Registro Único Nacional de Áreas Protegidas - RUNAP, de acuerdo con los lineamientos del Decreto 2372 de 2010. </v>
          </cell>
        </row>
        <row r="38">
          <cell r="B38" t="str">
            <v>De acuerdo con informacion reportada por la profesional Luz Nelly Niño el seguimiento a este in</v>
          </cell>
        </row>
      </sheetData>
      <sheetData sheetId="18"/>
      <sheetData sheetId="19">
        <row r="39">
          <cell r="B39" t="str">
            <v xml:space="preserve">Se agotaron las dos primeras etapas durante el año 2013.  La adopción no es competencia de PNN, se  continua con la gestión del proyecto de ley ante el Ministerio de Ambiente para el análisis y presentación de la iniciativa legislativa ante el congreso.,  </v>
          </cell>
        </row>
        <row r="42">
          <cell r="B42" t="str">
            <v>Ya se cumplieron la etapas que concienen a las competencias de PNN, el indicador no se contempla en el POA para el año 2015</v>
          </cell>
        </row>
      </sheetData>
      <sheetData sheetId="20">
        <row r="35">
          <cell r="B35" t="str">
            <v xml:space="preserve">El avance descriptivo relaciona gestiones pero no están relacionadas con la encuesta virtual cuya aplicación y consolidación anual permite determinar el avance en la variable contemplada.     </v>
          </cell>
        </row>
        <row r="38">
          <cell r="B38" t="str">
            <v>La meta de resultado es incremental, pero la trimestralización realizada no lo es. Solo se proyectó para los dos primeros trimestres/15. El avance de meta no es coherente con los medios de verificación requeridos "Encuesta virtual para el seguimiento a la implementación de las acciones de educacion ambiental", lo cual no permite inferir el avance alcanzado en esta meta</v>
          </cell>
        </row>
      </sheetData>
      <sheetData sheetId="21">
        <row r="38">
          <cell r="B38" t="str">
            <v>Se realizó el  Estudio Escala Nacional cumpliendo con todas las etapas 
Terminos de Referencia y formatos para recopilación de autorizaciones para el uso de información de portafolios a diferentes escalas de gestión.</v>
          </cell>
        </row>
        <row r="41">
          <cell r="B41" t="str">
            <v>Esta meta ya esta cumplida al 100%</v>
          </cell>
        </row>
      </sheetData>
      <sheetData sheetId="22">
        <row r="35">
          <cell r="B35" t="str">
            <v>El SPNN conserva 139 de 240 Unidades de análisis no representados o subrepresentados en el país. En el primer trimestre con la declaratoria de Corales de Profundidad no se incrementó la representatividad de unidades, pero sí la extensión de Area protegida para el país.  Agosto 22/2013 - Declaratoria de la ampliación del PNN Chiribiquete en una extensión de   1'483.399 Has  y pasa de tener 2'782.35  hectáreas.  Una unidad nueva y mejora la representación de 8 unidades.
Con la ampliación del PNN Chiribiquete se aportó UNA unidd de anáilisis quedando en 140 y que permitió mover el indicador a 58.33%. Con la Declaración del Santuario de Fauna Acandí-Playón-Playona se incrementó en 3 UNIDADES quedando en 143 con una variación porcentual de representatividad de 59.58%
Se incrementó una unidad por la ampliación del PNN Chiribiquete. (140)
Corales de Profundida no incluye nuevas unidades, incrementa la meta de tres unidades.</v>
          </cell>
        </row>
        <row r="38">
          <cell r="B38" t="str">
            <v xml:space="preserve">El POA no contempla meta para el año 2015, para el año 2014 solo alcanzo el 59,58% y tenia una meta del 85%, en este sentido se contempla la misma meta </v>
          </cell>
        </row>
      </sheetData>
      <sheetData sheetId="23">
        <row r="44">
          <cell r="B44" t="str">
            <v xml:space="preserve">De acuerdo a las modificaciones solicitadas a la hoja metodológica del indicador para el año 2015, las cuáles fueron aprobadas por la Oficina Asesora de Planeación, el resultado debe ser ajustado por el siguiente: "% de avance de los Programas de manejo de valores objeto de conservación definidos para el sistema a nivel de especie en proceso de implementación en el SPNN".
Para el primer semestre de 2015 se priorizó la implementación el Programa de conservacion de Oso Andino para PNN. Para este periodo, se realizaron las siguientes acciones:                                                                                                                                                                     
- Concertación plan de trabajo para la implementación de acciones en el PNN Chingaza y socialización de los resultados del segundo monitoreo de oso andino en el Parque.
-  Implementación del Programa Regional para el Manejo y Conservación del Oso Andino (Tremarctos ornatus) en el Territorio del Macizo Chingaza y su zona de influencia.                                                                                                                                                                                                                                                                                           
-  Avances en el ajuste del manual de Monitoreo de Oso Andino para PNN.                                                                                                                      
- Formulación y gestión del Proyecto de conservacion de Oso Andino para los PNN Munchique, PNN Farallones y  PNN Tatamá, con la participación de la Oficina de Cooperación, Comunicaciones, DT Pacifico, DT Andes Occidentales, WCS y Fundación Argos.                                                                  
- Elaboración de un artículo para el periodico El Tiempo, dirigido a la divulgación del trabajo que hace PNN para la conservación del Oso Andino.                                                                      
- Se inició el proyecto de Liberación de dos individuos de Oso Andino en el PNN Churumbelos, proyecto propuesto por la Fundación Bioandina.
En relación al Programa de conservación de Frailejones (Subtribu Espeletiinae), durante este semestre se desarrolló el formato de registro de información para diagnóstico del estado de afectación de frailejones con su respectivo instructivo, el cual será remitido a las áreas protegidas para su aplicación en campo. Igualmente se avanzó en la Guía para la recolección de frailejones, esto como aporte para la generación de información de línea base respecto a distribución y estado de conservación.  </v>
          </cell>
        </row>
        <row r="47">
          <cell r="B47">
            <v>0</v>
          </cell>
        </row>
      </sheetData>
      <sheetData sheetId="24"/>
      <sheetData sheetId="25">
        <row r="38">
          <cell r="B38" t="str">
            <v>No se encuentra incluido en el POA - De acuerdo con el PAI este indicador se debe cumplir en el año 2019</v>
          </cell>
        </row>
      </sheetData>
      <sheetData sheetId="26">
        <row r="35">
          <cell r="B35">
            <v>0</v>
          </cell>
        </row>
        <row r="38">
          <cell r="B38" t="str">
            <v xml:space="preserve">Este indicador no esta contemplado en el POA </v>
          </cell>
        </row>
      </sheetData>
      <sheetData sheetId="27">
        <row r="38">
          <cell r="B38" t="str">
            <v xml:space="preserve">Esta meta PAI, ya se encuentra terminada; Actualmente, se cuenta con un Plan de Acción en implementación para el control de dos especies invasoras:
 a) Pez león (Pterois volitans) en el Caribe Colombiano 
 b) Matandrea (Hedychium coronarium) en el Santuario de Fauna y Flora Otún Quimbaya.      
Respecto al pez león se ha articulado el proceso con el Ministerio de Ambiente y Desarrollo Sostenible para la socialización del plan de acción para el control de Pez león. Adicional, se participo en la socialización llevada a cabo por el Ministerio en la ciudad de Cartagena. 
Para las áreas que realizan acciones para el control del pez león el avance es el siguiente:
1) PNN Corales del Rosario: Se realizaron seis (6) jornadas de extracción de Pez León, una de ellas en el marco del torneo comunitario en San Bernardo.  El día 3 de noviembre de 2014 se realizó una charla informativa sobre el Pez León, incluyendo una capacitación a los pescadores de isla Múcura (archipiélago de San Bernardo), para la realización del torneo contemplado dentro del "Encuentro comunitario para la conservación de especies marinas amenazadas".                                                             
2) PNN Old Providence: Se realizaron tres jornadas de extracción del pez león con la captura de 25 ejemplares. 
3) PNN Tayrona: Se cuenta con una propuesta para captura de Pez Leon, empleando NASAS de Mersales, dado que estas actuan autonomamente a altas profundidades.
Para la extraccion a profundidades adsequibles por los busos, se tiene propuesta para realizar la extraccion con  arpones y ganchos, actividad esta que sera realizada por los pescadores, con el fin de disminuir la presion por pesca y que estos hagan reconversion productiva a la extraccion y aprovechamiento del Pez Leon. En el marco de la implementacion del protocolo nacional de extraccion de especies invasoras (Pez Leon) se han venido adelantando las siguientes acciones:
* Recorridos marinos y/o una actividad subacuática donde se han extaido 7 individuos.
* Organización del segundo torneo de Pez Leon.
* Socialización del documento borrador "Reconversión productiva y/o tecnológica hacia la extracción de pez león como estrategia de conservación, acorde con los objetivos del PNN Tayrona y los lineamientos de país hacia esta especie"con el equipo tecnico del AP.
Respecto a la Matandrea en el SFF Otún se reportan las siguientes acciones: 
Para el ultimo trimestre del presente año se produjeron 250 plantulas, para un total de 1073 para 2014. El total de individios producidos seran sembrado a medida que se vayan realizando nuevas intervenciones sobre el área invadida por Matandrea u otras especies invasoras o exoticas, segun la estrategia de restauracion formulada. El proyecto "Evaluación  y seguimiento de parcelas de matandrea (Hedychium coronarium J. Koening) intervenidas con control manual en el SFFOQ", en conjunto con dos estudiantes de biologia de la Universidad del Quindio, en el marco del Convenio 007 de 2011, se culmino con exito en el anterior trimestre; el documento final sera presentado como trabajo de grado.
Finalmente, se ha avanzado en el diagnóstico de  las invasoras en el sistema de PNN, revisando los planes de manejo, matrices de análisis de riesgo de las áreas protegidas.   </v>
          </cell>
        </row>
        <row r="41">
          <cell r="B41">
            <v>0</v>
          </cell>
        </row>
      </sheetData>
      <sheetData sheetId="28">
        <row r="35">
          <cell r="B35" t="str">
            <v xml:space="preserve">Se recibió el tema mediante el acta realizada de la reunión sostenida entre el Grupo de Planeación y Manejo (Sandra Rodríguez) y la Oficina de Gestión del Riesgo (Diego Chacón) los días 17, 18, 26 y 30 de marzo y 9 de abril de 2015 en la cual se concluyó que:
8 planes de emergencia y contingencia han sido aprobados en lo corrido del año, sin embargo la OGR no ha recibido evidencias de socilaización de los mismos ante los concejos territiriales de gestion del riesgo, por esta razon aun no se cuentan para la meta PAI. 7 fueron aprobados en vigencias anteriores y se tiene evidencia de 4 socializados que son Tatama, Hermosas, Katios y munchique.
Desde la Subdirección de gestión y manejo  están por aprobar 17 Planes de Emergencia </v>
          </cell>
        </row>
        <row r="38">
          <cell r="B38" t="str">
            <v xml:space="preserve">La información suministrada por el Grupo de Gestion de Risgo difiere de la registrada en el POA, se hace necesario ajustar el seguimiento </v>
          </cell>
        </row>
      </sheetData>
      <sheetData sheetId="29">
        <row r="36">
          <cell r="B36" t="str">
            <v xml:space="preserve">Se recibió el tema mediante el acta realizada de la reunión sostenida entre el Grupo de Planeación y Manejo (Sandra Rodríguez) y la Oficina de Gestión del Riesgo (Diego Chacón) los días 17, 18, 26 y 30 de marzo y 9 de abril de 2015 en la cual se concluyó que:
8 planes de emergencia y contingencia han sido aprobados en lo corrido del año, sin embargo la OGR no ha recibido evidencias de socilaización de los mismos ante los concejos territiriales de gestion del riesgo, por esta razon aun no se cuentan para la meta PAI. 7 fueron aprobados en vigencias anteriores y se tiene evidencia de 4 socializados que son Tatama, Hermosas, Katios y munchique.
Desde la Subdirección de gestión y manejo  están por aprobar 17 Planes de Emergencia </v>
          </cell>
        </row>
      </sheetData>
      <sheetData sheetId="30">
        <row r="1">
          <cell r="A1">
            <v>0</v>
          </cell>
        </row>
        <row r="37">
          <cell r="B37" t="str">
            <v>Se contempla el indicador en el POA sin embarrgo no se programa meta para el año 2015</v>
          </cell>
        </row>
      </sheetData>
      <sheetData sheetId="31">
        <row r="36">
          <cell r="B36" t="str">
            <v>Se presenta un avance del 5% para la meta establecida para el 2015 con el siguiente análisis descriptivo: De acuerdo a lo establecido en la hoja metodológica del indicador,  dentro de las actividades encaminadas al desarrollo y aporte a procesos de ordenamiento de RHB tanto a nivel regional como de las AP, se encuentran:
a) Reuniones preparatorias con la AUNAP (OAJ, DTIV, Oficina de Administración y Fomento, Dirección seccional Medellín) y el equipo de PNN (GPM, DTPA, EU -PNN), para la suscripción de un convenio de cooperación que permita la formulación e implementación de acciones de los recursos hidrobiológicos y pesqueros tanto al interior como en las zonas aledañas a las áreas protegidas.
b) Política Integral de pesca: PNN a través de las DTCA , DTPA y GPM participó en la formulación de las estrategias relacionadas con los lineamientos establecidos en la formulación de la Política Integral de pesca, en especial lo referente a Sostenibilidad de los recursos pesqueros, planificación y ordenamiento y seguimiento, control y vigilancia.
c) Iniciativa CMAR: Para la formulación del Proyecto de Prefactibilidad del CMAR se recopiló y remitió información sobre el aprovechamiento de RHB en el área CMAR como insumo para la elaboración del Proyecto de inversión.
d) Mesa de RHB: Reunión con la participación de los jefes de AP de las DTCA, DTPA, DTAM, DTOR, GPM, OAJ, GTEA, en la cual se trataron los temas referentes al establecimiento de la mesa de Recursos Hidrobiológicos y su incorporación como instancia adjunta a la mesa de UOT, la cual permitirá abarcar diferentes aspectos relacionados con el uso y aprovechamiento de RHB en las AP, enfocándose inicialmente en recursos pesqueros, pero teniendo en cuenta otros factores de estrés que los afectan no solo en términos de sostenibilidad del recurso, sino de calidad, acceso y soberanía sobre el mismo. 
e) Procesos de ordenamiento regional:
PNN Utría: En la DTPA  fue fundamental el lanzamiento oficial del DRMI el 12 de marzo del año en curso, para lo que el PNN Utría participó en diferentes escenarios para la socialización de la propuesta de ordenamiento pesquero del Golfo de Tribugá, así como en la revisión, discusión y propuesta de ajuste del proyecto de Ley de Pesca gestionada por el MADR. Igualmente PNN ha participado en el establecimiento de estrategias que permitan el desarrollo de actividades de investigación de recursos pesqueros (CAP y pesca blanca) y en diferentes sectores pesqueros (Industriales y artesanales).
SFFCGSM: Levantamiento de información para la caracterización socioeconómica de las comunidades palafiticas y las actividades que realizan de aprovechamiento de RHB tanto al interior del AP como en su zona de influencia. 
SFF Corchal:  Se desarrollaron investigaciones con el objetivo de contribuir al conocimiento de los recursos hidrobiológicos del sistema hídrico del AP evidenciándose la presión que se ejerce actualmente sobre estos recursos. Por otra parte, se realizaron reuniones  de coordinación interinstitucional para la conservación y usos  sostenible del recurso pequero, el cual ha venido disminuyendo de manera sostenida en los últimos años.
Por último, se finalizó el proyecto: “Conservando Recursos Hidrobiológicos y Pesqueros en las Áreas Protegidas”, en el cual se compilan y consolidan los resultados de las diferentes líneas de acción establecidas:
• DTCA: Proyectos productivos, investigación y monitoreo, comunicación y educación ambiental, señalización en AP y control y vigilancia.
• DTPA: Ordenamiento, investigación y monitoreo y  comunicación y educación ambiental.
De acuerdo a lo establecido en la hoja metodológica del indicador, las áreas protegidas que han adelantado acciones de manejo conjuntas con los demás actores involucrados en el proceso de ordenamiento de los recursos hidrobiológicos y pesqueros, son:
 -PNN Uramba – Bahía Málaga SFF Los Flamencos, Vía Parque Isla de Salamanca (VIPIS), PNN Los Corales del Rosario y San Bernardo, PNN Old Providence McBean Lagoon y PNN Tayrona, PNN Sanquianga y PNN Gorgona PNN Katios, el PNN Uramba, SFF Malpelo,</v>
          </cell>
        </row>
        <row r="44">
          <cell r="B44" t="str">
            <v>El POA no reporta avance numerico, este es un indicador incremental que viene con un avance del 47,72 con una meta preevista para el año 2015 de 50%, en este sentido, se debe reportar el avance historico.</v>
          </cell>
        </row>
      </sheetData>
      <sheetData sheetId="32">
        <row r="36">
          <cell r="B36" t="str">
            <v>La meta de este indicador esta programada para el año 2019</v>
          </cell>
        </row>
        <row r="39">
          <cell r="B39" t="str">
            <v>Esta meta esta programada para el año 2019</v>
          </cell>
        </row>
      </sheetData>
      <sheetData sheetId="33">
        <row r="9">
          <cell r="B9" t="str">
            <v>La meta hace referencia al otorgamiento de permisos, autorizaciones y concesiones, sin embargo luego de revisar una valoración de las presiones que estos generan en conjunto con las áreas protegidas, se priorizó la captación del recurso agua que es regulado mediante el otorgamiento de concesiones. Se considera que los permisos de filmación y fotografìa no generan presiones considerables sobre el SPNN por lo que se excluye de la medición del indicador. Las estructuras de antenas existentes en el SPNN generan presiones permanentes, sin embargo se abstiene de realizar su integración al presente indicador hasta tanto se cuente con el anàlisis jurídico que permita determinar la pertinencia o no de mantener este tipo de estructuras al interior del sistema.
Para el cumplimiento del indicador se deberá contemplar el avance en las siguientes etapas, acorde a competencias institucionales en este tema: 
1. Cuantificación: Para cuantificar las presiones por el otorgamiento de concesiones de agua se determinará la cantidad de captaciones de agua, su ubicación precisa y la del sitio donde se le da uso, nombre de la fuente, si la captación es legal o ilegal y datos del responsable. Corresponde a las Direcciones Territoriales y las áreas protegidas, consolida el nivel central (Inventario de uso de agua en los parques por DT). Peso: 40%, se divide en función de la entrega de los consolidados de Inventarios por parte de las DT para su jurisdicción.
2. Cualificación: Para cualificar las presiones por el otorgamiento de concesiones de agua se realizará la clasificaciòn del uso del recurso hìdrico, caudales en la fuente y los captados, caracterización de calidad del agua (por lo menos DBO5 y SST) y descripción básica del tipo de captación. Corresponde a las Direcciones Territoriales y las áreas protegidas, consolida el nivel central  (Inventario de uso de agua en los parques por DT que incluya información cualitativa). Peso: 30%</v>
          </cell>
        </row>
        <row r="40">
          <cell r="B40" t="str">
            <v xml:space="preserve">El seguimiento registrado en el POA no muestra el caclulo del indicador ni reporta las variables para realizar el calculo </v>
          </cell>
        </row>
      </sheetData>
      <sheetData sheetId="34">
        <row r="41">
          <cell r="B41">
            <v>0</v>
          </cell>
        </row>
        <row r="44">
          <cell r="B44" t="str">
            <v>El POA de la GTEA no contempla la información requerida para el reporte y/o calculo del indicador</v>
          </cell>
        </row>
      </sheetData>
      <sheetData sheetId="35"/>
      <sheetData sheetId="36">
        <row r="38">
          <cell r="B38" t="str">
            <v>De acuerdo al reporte final de 2014, las áreas que han realizado sus ejercicios de planificación del ecoturismo  a través de la construcción de los planes de uso público-ecoturismo son 8 áreas protegidas (PNN Utría, SFF Flamencos, PNN Cocuy, PNN Old Providence, PNN Corales del Rosario, SFF Otún Quimbaya, Macarena y Vipis).
Por su parte, las áreas protegidas que tienen diseñado el monitoreo de impactos del ecoturismo son: (15 Ap) PNN Utría, SFF Flamencos, PNN Cocuy, PNN Old Providence, PNN Corales del Rosario, SFF Otún Quimbaya, PNN Gorgona (área terrestre y Marina), SFF Malpelo, PNN Sierra Nevada de Santa Marta (Sector Teyuna), PNN Tayrona, PNN Nevados, Vipis, PNN Macarena, PNN Cueva de los Guacharos y SFF Isla Corota.
A pesar de lo anterior, las áreas que actualmente implementan los ejercicios de planificación y ordenamiento  del ecoturismo incluido el monitoreo de impactos a través del cual se podría conocer si el ecoturismo esta contribuyendo a mantener o mejorar los valores objeto de conservación son:  (4 Ap) Vipis, Macarena, Otún y Utria. Todos estos ejercicios fueron trabajados de manera conjunta con las Direcciones Territoriales Caribe, Pacifico y Andes Occidentales, segun el caso. 
Los avances para el 2015, se reportarán de acuerdo a la periodicidad del indicador.</v>
          </cell>
        </row>
        <row r="41">
          <cell r="B41" t="str">
            <v>El POA de GPM contempla información del indicador correspondiente al año 2014 por tratarse de un indicador incremental</v>
          </cell>
        </row>
      </sheetData>
      <sheetData sheetId="37">
        <row r="36">
          <cell r="B36">
            <v>0</v>
          </cell>
        </row>
        <row r="39">
          <cell r="B39" t="str">
            <v xml:space="preserve">Este indicador no esta contemplado en ningun POA </v>
          </cell>
        </row>
      </sheetData>
      <sheetData sheetId="38">
        <row r="38">
          <cell r="B38" t="str">
            <v xml:space="preserve">No se presenta avance cuantitativo de esta meta, sin embargo en el análisis descritivo se menciona que en un comite directivo se adicionaron dos VOC para este indicador, por lo que se debe analisar si deben inluirse en el cálculo del indicador. Teniendo encuenta que estos VOCs nuevos no cuentan con información de línea base. </v>
          </cell>
        </row>
        <row r="41">
          <cell r="B41" t="str">
            <v>la meta de resultado no esta trimestralizada</v>
          </cell>
        </row>
      </sheetData>
      <sheetData sheetId="39">
        <row r="60">
          <cell r="B60" t="str">
            <v>Se verificó con el Grupo de Gestión Humana y para el 2014 en el segundo semestre se presentó documento técnico para solicitud de nuevos cargos al DAF de acuerdo a los oficios  No. 20144400052051 de fecha 2014-09-03 mediante el cual solicitan la aprobación de 22 cargos, oficio  No. 20144400061041 de fecha 2014-10-08, donde se solicita la creación ya no de 22 cargos si no de 13 cargos  y el oficio  No. 20144400079911 de fecha 2014-12-23donde solicitan la aprobación de 5 cargos mas, para un total de 18 cargos solicitados (13+5), por lo tanto el porcentaje de avance es del 74% y no 0% como aparece en el POA. 
Se incorpora anexo de cálculo a diciembre 31 de 2014, se cuenta con las siguientes evidencias: documento técnico el cual incluye las variables definidas en el indicador quedando pendiente la aprobación por parte de la entidad competente.</v>
          </cell>
        </row>
        <row r="63">
          <cell r="B63" t="str">
            <v>Este es un indicador tipo incremental que tiene un cumplimiento del 70% que correspone a las etapas que son competencia y en las que tiene ingerencia PNN</v>
          </cell>
        </row>
      </sheetData>
      <sheetData sheetId="40">
        <row r="44">
          <cell r="B44" t="str">
            <v xml:space="preserve">Porcentaje correspondiente a la cobertura abarcada en la ejecución de las temáticas de capacitación.
A continuación se discrimina el % de la cobertura abarcada por temática
Encuentro de Jefes (34,9%), inducción (1,7%), competencias laborales (0,1%), primeros auxilios (0,5%) temas juridicos (0,5%), temas misionales (1,5%) y capacitación con otras entidades (0,9%). 
Se realizó Inducción a un Funcionario de la SAF indicando los aspectos básicos de la entidad
"Reunión certificación de competencias constructores diseño de instrumentos con el SENA y donde participaron  Grupo Gestión E Integración SINAP, Grupo Participación social y GGH 
Reunión taller sobre el proceso de Certificación de competencias laborales fase de construcción y diseño de instrumentos para la NCL 220201005 donde participaron GGH y GPS   (NO SE REGISTRA EN EL CONTEO A GGH, GPS  YA TENIAN REGISTRO DE DE PARTICIPACION  EN EL TRIMESTRE ANTERIOR. "
"Churumbelos: Se realizó  un taller con acompañamiento de la DFC de Mocoa sobre Primeros Auxilios y Manejo del Pánico
Orito: Capacitar al personal del SFPM-OIA, como aplicar  los primeros auxilios frente a una crisis."
Chiribiquete: Diplomado Instrumentos de Gestión socio ambiental
"1. Capacitación al jefe oficina Control Interno, ""Actualizaciòn de roles y funciones de la oficina de control interno, el estatuto anticorrupción y acceso a la información, la ley de transparencia y actualización de la pagina WEB"" 
2. Taller sobre Finanzas Personales (SGM, Grupo procesos corporativos, Grupo de Control Interno, Grupo de Asusntos internacionales y cooperación, Grupo de Participación social, Oficina Asesora Juridica, Grupo de infraestructura, Grupo de Gestión Humana, Grupo de Sistema de Información y Radiocomunicaciones)
3. DTAM, RNN Nukak, Chiribiquete:  Seguridad vial, normas y procedimientos dictada por la secretaria de Transito y transporte de San José del Guaviare.  Capacitación en emergencias, incendios y evacuación dictada por el Cuerpo de Bomberos del Guaviare
4. DTAO: Seguridad Vial dictado por la ARL
5. DTPA: Capacitación en en inteligencia emocional para llevar una vida saludable. (Delima Marsh)
</v>
          </cell>
        </row>
        <row r="47">
          <cell r="B47" t="str">
            <v xml:space="preserve">Se ingreso información obtenida del POA y enviada por la SF </v>
          </cell>
        </row>
      </sheetData>
      <sheetData sheetId="41">
        <row r="59">
          <cell r="B59" t="str">
            <v>Porcentaje correspondiente a la cobertura abarcada en la ejecución de las temáticas de bienestar.
A continuación se discrimina el % de la cobertura abarcada por temática
Procesos de comunicación equipos de trabajo (27,8%), Entrega de incentivos mejores equipos (5%), Asignación de tiquetes (2,5%), Programas preventivos en manejo de riesgos psicioscial (2%),  Intervenciones psicologicas individuales (6,9%), Fechas especiales (2,8%), Actividades deportivas (0,6%), Examenes médicos (1,6%),  Elementos de protección personal (2,9%), Elementos de seguridad industrial (2,9%), Reuniones de copaso (3%), Pausas activas (3%), Capacitación brigadistas (0,1%).
Para las siguientes temáticas no se presentaron reportes: Talleres medición riesgo psicosocial, incentivos no pecuniarios, vigias de salud ocupacional</v>
          </cell>
        </row>
        <row r="62">
          <cell r="B62">
            <v>0</v>
          </cell>
        </row>
      </sheetData>
      <sheetData sheetId="42">
        <row r="65">
          <cell r="B65" t="str">
            <v>Se han cumplido al 100% las estrategias de:  
Sistema de Gestión de Calidad
Formulación, actualización o reformulación de los planes de manejo.
Formulación, seguimiento y evaluación de proyectos 
Seguimiento y evaluación de la gestión institucional a partir de la formalización del sistema de indicadores de la entidad.
Se ha avanzado unn 48% en la estrategia de Modelo Estandar de Control Interno; 67% en la articulación de las herramientas de planeación institucional; entre si, con las del sector y el gobierno en general ; y 60.9% en  Areas Protegidas en la aplicación del AEMAPPS</v>
          </cell>
        </row>
        <row r="68">
          <cell r="B68" t="str">
            <v xml:space="preserve">La informacion de calculo del indicador fue suministrada por los reesponsables de la realización de las actividades </v>
          </cell>
        </row>
      </sheetData>
      <sheetData sheetId="43">
        <row r="38">
          <cell r="B38" t="str">
            <v xml:space="preserve">Los datos consignados difieren y no permiten el cálculo de las variables definidas para el indicador. No están determinados los datos de la población total, ni de la informada por diferentes medios. Es preciso anotar sinembargo, que la descripción realizada da cuenta de la gestión y realizaciones a través de diferentes canales de comunicación   </v>
          </cell>
        </row>
        <row r="41">
          <cell r="B41" t="str">
            <v xml:space="preserve">La Oficina de Comuniaciones no programó meta para este indicador para el año 2015 </v>
          </cell>
        </row>
      </sheetData>
      <sheetData sheetId="44">
        <row r="34">
          <cell r="B34" t="str">
            <v>Durante el II trimestre semestre de 2015 se participó en 11 eventos de carácter regional, multilateral y bilateral fronterizo que incidieron en terminos de negociación y posicionamiento de la gestión del PNN:
1. UICN: Reunión Comité Directivo de la Comisión Mundial de Áreas Protegidas del 12-18 de abril de 2015: Memorando de Entendimiento entre PNN y Servicio de Parques de Finlandia, derivado de la gestión en el marco del Congreso Mundial de Parques de la UICN en 2014.
2. UNESCO: 39 sesión del Comité de Patrimonio Mundial del 28 de junio al 9 de julio de 2015. Objetivo sacar de la Lista de Patrimonio en Peligro al PNN Katios. 
3. CMAR: Reunión del Comite Técnico Regional del CMAR realizado de forma virtual el 30 de abril de 2015. PNN es el punto focal del CMAR ante Colombia relacionandose con los MInisterios de Ambiente de Ecuador, Panama y Costa Rica.
4. TRATATO ANTARTICO: Comité Técnico Nacional de la Antartica  1ra. sesión 23 de feb. 2da sesión mayo 7 : Plan estratégico del Comité de Asuntos Antárticos, incluyendo subcomités y propuesta de proyecto de investigación.
5. UNESCO: Convenio entre el Ministerio de Cultura y la Fundación Herencia Ambiental para el desarrollo del dossier de nominación del PNN Serranía de Chiribiquete como sitio Patrimonio Mundial.
6. RAMSAR:  Reuniones interinstitucionales de preparatoria del  para la 12 Conferencia de las Partes de la Convención sobre los Humedales  de Importancia Internacional Ramsar,  realizadas el 9 de abril y 6 de mayo de 2015: Insumos preparados para las reuniones.
7. REDPARQUES: Reuniones elaboración  y validación documento propuesto para la declaratoria en la COP 21 realizadas el 21 y 25 de marzo, 10 y 30 de abril, 25 de mayo, 17 de junio.
8. COMISION DE VECINDAD-COVIEC: El pasado  27 de mayo se llevó a cabo el V Comité Técnico Binacional de Asuntos Ambientales-CTBAA- en Quito, Ecuador.
9. BILATERAL COLOMBIA-ECUADOR: EL 17 de marzo se realizó virtualmente la reunión de Autoridades de Areas Protegidas de dicha reunión se cuenta con el Acta Taller de Áreas Protegidas Marino-costeras de Ecuador y Colombia en el marco del mecanismo de Reunión Bilateral para la Pesca Ilegal NDNR y Pesca Ilegal.
10. BILATERAL GABINETE: Documento Borrador de Acuerdo Interinstitucional SERNANP-PNN de Colombia en el marco del Gabinete Ministerial entre Perú y Colombia.
11. PLAN BINACIONAL DE DESARROLLO DE LA ZONA DE INTEGRACIÓN FRONTERIZA ECUADOR-COLOMBIA:, PIFEC-ZIF. Capítulo Ambiental : Formulación de indicadores de áreas protegidas. Ecuador aceptó que se mantenga un contacto permanente con el punto focal para indicadores en PNN (Oficina Asesora de Planeación-Marcela Tamayo) para la construcción de indicadores en áreas protegidas, y, mediante un trabajo cotidiano con el punto focal designado por el MAE.
11. PROGRAMA TRINACIONAL: Acta del Comité Coordinador del Programa Trinacional, 26 de febrero</v>
          </cell>
        </row>
        <row r="37">
          <cell r="B37" t="str">
            <v>El POA 2015 no establece meta para este indicador</v>
          </cell>
        </row>
      </sheetData>
      <sheetData sheetId="45">
        <row r="35">
          <cell r="B35" t="str">
            <v>Los datos consignados difieren y no permiten el cálculo de las variables definidas para el indicador. Es importante anotar que si bien la descripción relaciona acciones relacionadas con los talleres de comunicación en dos Áreas protegidas no describe ni relaciona el acta que debió levantarse conformando el colectivo de reporteros Farallones y Cocuy.</v>
          </cell>
        </row>
        <row r="38">
          <cell r="B38" t="str">
            <v>La meta de resultado es incremental con valor asignado del 40 (valor absoluto) para el año 2015, sin embargo la trimestralización asignada no es incremental, está representada en porcentaje y solo se realizó para los dos primeros trimestres. El avance de meta no es coherente con los medios de verificación requeridos "Acta de conformación del colectivo"</v>
          </cell>
        </row>
      </sheetData>
      <sheetData sheetId="46">
        <row r="36">
          <cell r="B36" t="str">
            <v xml:space="preserve"> El avance descriptivo relaciona las acciones y gestión informativa desplegadas a traves de los diferentes medios de comunicación interna haciendo uso de medios físicos y electrónicos, pero no relaciona en número los funcionarios y contratistas beneficiados, en consecuencia los datos consignados difieren y no permiten el cálculo de las variables definidas para el indicador.No se aportaron evidencias relacionadas con la encuesta virtual que debe ser aplicada como medio de verificación.</v>
          </cell>
        </row>
        <row r="39">
          <cell r="B39" t="str">
            <v>La meta de resultado es constante, sin embargo fue asignada en términos de porcentaje para el año 2015 (100%) la trimestralización asignada es del 100%, no obstante los datos consignados no permiten el cálculo la determinación según las variables definidas en el indicador.</v>
          </cell>
        </row>
      </sheetData>
      <sheetData sheetId="47">
        <row r="44">
          <cell r="B44" t="str">
            <v>La Oficina de Planeación aún no cuenta con información financiera de los ingresos  (propios y del Gobierno Nacional), los ingresos por proyectos de cooperación nacional e internacional y los costos de funcionamiento y operación de la entidad. Estos reportes de información se realizan de manera semestral y/o anual lo que implica que en el primer trimestre del año no se cuente con estos reportes (por no ser aún significativa)</v>
          </cell>
        </row>
        <row r="47">
          <cell r="B47" t="str">
            <v xml:space="preserve">Este indicador es contemplado por la SSNA (10%), GRUPO ASUNTOS INTERNACIONALES Y COPERACIÓN (3%).
Solo la SSNA eporto seguimiento en el POA </v>
          </cell>
        </row>
      </sheetData>
      <sheetData sheetId="48">
        <row r="36">
          <cell r="B36">
            <v>0</v>
          </cell>
        </row>
      </sheetData>
      <sheetData sheetId="49">
        <row r="37">
          <cell r="B37">
            <v>0</v>
          </cell>
        </row>
        <row r="40">
          <cell r="B40" t="str">
            <v>El 39% corresponde al promedio de ejecución de los siguientes rubros
*Gastos de personal se ejecuto el 21% con relación a la apropiacion vigente, y se refleja una modificación en los gastos de personal por $80.000.000 para aprobación del Ministerio de Hacienda en los rubros de Sueldos - FNA con destino a Indemnización de vacaciones y prima tecnica para cubrir los gastos inherentes a los retiros de los funcionarios.  
*Impuestos y multas 4 de 7 territoriales obligaron los impuestos predial y de vehiculos para un total del 58% de ejecución.     
* Gastos Generales se ha ejecutado el 20% el cual es un porcentaje bajo debido a los recursos libres de afectación en los rubros de arrendamiento de bienes inmuebles con 2% de ejecución - proyectado para el arrendamiento de la sede para el nivel central y el rubro de seguros generales con el 6% de ejecución debido a que no se han adjudicado los demas gastos corresponden a los gastos administrativos como vigilancia - aseo y cafeteria y arrendamiento de computadores que hicieron parte de las vigencias futuras aprobadas en la vigencia pasada;                                                                                                                
* Transferencias: al sector público tiene una ejecucion del 1% debido a que el rubro de sentencias y conciliaciones cuya apropiacion se prevee a nivel de decreto para cumplir con las responsabilidades juridicas de la entidad a la fecha no se han surtido tramite presupuestal y el rubro de cuota de auditaje la Contraloria General de la Nación liquida aproximadamente en el segundo semestre de la vigencia.                                             
Para los proyectos de inversion se ha ejecutado un 55%, 69% corresponde al fuente de FONAM y el 53% a la fuente PGN la menor ejecución se refleja para los objetos de gasto tiquetes y convenios los cuales no se ha realizado el proceso de precontractual.</v>
          </cell>
        </row>
      </sheetData>
      <sheetData sheetId="50">
        <row r="37">
          <cell r="B37" t="str">
            <v xml:space="preserve"> Se hizo control a la conformidad del producto y/o servicio de 63  expedientes del trámite de REGISTRO DE RESERVAS NATURALES DE LA SOCIEDAD CIVIL, de los cuales 48 corresponden a trámites solicitados durante el periodo comprendido entre julio 23 de 2014 a diciembre 31 de 2014 y 15 solicitudes resueltas mediante otorgamiento del registro. Teniendo en cuenta los requisitos del producto y/o servicio, se encontraron observaciones en 58 de ellos; 5 trámites resueltos a conformidad; 15 trámites resueltos a conformidad de manera parcial, teniendo en cuenta que de los tres requisitos del usuario se cumplió en la respuesta de fondo: La respuesta al usuario fue coherente con lo solicitado inicialmente por él, el segundo y tercer requisito se refiere al incumplimiento de los tiempos del procedimiento y notificación y publicación de actos administrativos.
Se hizo control a la conformidad del producto y/o servicio de 25 expedientes del trámite de Permisos de Filmación y Fotografía y Uso Posterior,  todos resueltos durante 2014,  es decir se encuentran en fase de seguimiento. 
De las 25 solicitudes revisadas, todas están no conformes de acuerdo con la ficha de requisitos definida para el trámite dentro del procedimiento del Producto y/o Servicio No Conforme con 42 incumplimientos. De las 25 solicitudes revisadas, todas están no conformes de acuerdo con la ficha de requisitos definida para el trámite dentro del procedimiento del Producto y/o Servicio No Conforme con 42 incumplimientos
Se hizo control a la conformidad del producto y/o servicio de 45 expedientes del trámite de CONCESION DE AGUAS SUPERFICIALES, de los cuales 42 ya han sido otorgados (durante el periodo desde 2002 a 2014), es decir se encuentran en fase de seguimiento y 3 trámites que se encuentran en trámite ( en el SFF Galeras - zona intangible, se espera la actualización del Plan de Manejo del AP para definir la localización de la captación y uno en el PNN Farallones). 
De las 45 solicitudes revisadas se encuentran conformes 11 de ellas; mientras que las 34 restantes están no conformes de acuerdo con la ficha de requisitos definida para el trámite dentro del procedimiento del Producto y/o Servicio No Conforme.
Se hizo control a la conformidad del producto y/o servicio de 13 expedientes del trámite de solicitud de PERMISOS DE INVESTIGACIÓN CIENTIFICA, NO COMERCIAL para el periodo comprendido: desde  Julio 19 de 2014 a Diciembre 31 de 2014  de los cuales 12  han sido otorgados y se delegó el seguimiento al Área Protegida y uno se archivó por desistimiento. 
Teniendo en cuenta los requisitos del producto y/o servicio, se encontró que dos de ellos están conformes a los requisitos establecidos; también se hallaron incumplimientos  en 11 trámites 
</v>
          </cell>
        </row>
      </sheetData>
      <sheetData sheetId="51">
        <row r="36">
          <cell r="B36">
            <v>0</v>
          </cell>
        </row>
      </sheetData>
      <sheetData sheetId="52">
        <row r="37">
          <cell r="B37" t="str">
            <v>Conforme al reporte generado por el Sistema de gestión documental orfeo y al hacer la revisión del mismo, de un total de 78 Derechos de Petición recibidos durante el segundo trimestre de 2015 un 86% se respondió oportunamente es decir 67 PQRS, encontrándose este dato en el nivel satisfactorio de acuerdo a lo definido en la Hoja metodológica del Indicador. El  14% se refleja en la matriz como respondidas  fuera de los tiempos (es decir 11 PQRS), lo cual una vez revisado se tomará las respectivas acciones correctivas, remitiendo memorandos a las áreas competentes. Respecto al resultado del trimestre anterior, el indicador presentó una disminución del 2%. De otra parte es de anotar que el volumen total no es el real, toda vez que se evidenció que la Direccion Territorial Andes Occidentales por error al incorporar los derechos de peticion al sistema no reflejó lo remitido por el Parque Nacional Natural de los Nevados, correspondiente a 140 Derechos de peticion.Para corregir dicha situación se requirió a esta Territorial mediante memorandos 20154600004303 del 07/07/2015 y 20154600005483 del 19/08/2015.</v>
          </cell>
        </row>
      </sheetData>
      <sheetData sheetId="53"/>
      <sheetData sheetId="54">
        <row r="35">
          <cell r="B35">
            <v>0</v>
          </cell>
        </row>
      </sheetData>
      <sheetData sheetId="55">
        <row r="37">
          <cell r="B37">
            <v>0</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ciones Dependencias (2)"/>
      <sheetName val="listas"/>
      <sheetName val="CONSUL ASOCIACIONES"/>
      <sheetName val="Inventarios"/>
      <sheetName val="CONTENIDO"/>
      <sheetName val="Sabana planes Actualizados "/>
      <sheetName val="Consulta Mod"/>
      <sheetName val="Consolidado Modi"/>
      <sheetName val="Resumen Evaluación"/>
      <sheetName val="cronogramas"/>
      <sheetName val="Ranking"/>
      <sheetName val="Evaluaciones Dependencias"/>
      <sheetName val="CONSULTA"/>
      <sheetName val="SIGI MES SEPTIEMBRE"/>
      <sheetName val="Sabana EVALUACION"/>
      <sheetName val="1.1"/>
      <sheetName val="1.2"/>
      <sheetName val="2,1"/>
      <sheetName val="2,2"/>
      <sheetName val="3"/>
      <sheetName val="4"/>
      <sheetName val="5"/>
      <sheetName val="6"/>
      <sheetName val="7,1"/>
      <sheetName val="7,2"/>
      <sheetName val="7.3"/>
      <sheetName val="7,4"/>
      <sheetName val="8,1"/>
      <sheetName val="8.2"/>
      <sheetName val="8.3"/>
      <sheetName val="9,1"/>
      <sheetName val="9,2"/>
      <sheetName val="9,3"/>
      <sheetName val="9,4"/>
      <sheetName val="10,1"/>
      <sheetName val="10.2"/>
      <sheetName val="10.3"/>
      <sheetName val="10,4"/>
      <sheetName val="10,5"/>
      <sheetName val="10,6"/>
      <sheetName val="10,7"/>
      <sheetName val="11"/>
      <sheetName val="12.1"/>
      <sheetName val="12.2"/>
      <sheetName val="12.3"/>
      <sheetName val="13"/>
    </sheetNames>
    <sheetDataSet>
      <sheetData sheetId="0" refreshError="1"/>
      <sheetData sheetId="1">
        <row r="112">
          <cell r="AC112" t="str">
            <v>1.1</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
          <cell r="BG12" t="str">
            <v xml:space="preserve">Enero </v>
          </cell>
        </row>
        <row r="13">
          <cell r="BG13" t="str">
            <v>Febrero</v>
          </cell>
        </row>
        <row r="14">
          <cell r="BG14" t="str">
            <v>Marzo</v>
          </cell>
        </row>
        <row r="15">
          <cell r="BG15" t="str">
            <v>Abril</v>
          </cell>
        </row>
        <row r="16">
          <cell r="BG16" t="str">
            <v>Mayo</v>
          </cell>
        </row>
        <row r="17">
          <cell r="BG17" t="str">
            <v>Junio</v>
          </cell>
        </row>
        <row r="18">
          <cell r="BG18" t="str">
            <v>Julio</v>
          </cell>
        </row>
        <row r="19">
          <cell r="BG19" t="str">
            <v>Agosto</v>
          </cell>
        </row>
        <row r="20">
          <cell r="BG20" t="str">
            <v>Septiembre</v>
          </cell>
        </row>
        <row r="21">
          <cell r="BG21" t="str">
            <v>Octubre</v>
          </cell>
        </row>
        <row r="22">
          <cell r="BG22" t="str">
            <v>Noviembre</v>
          </cell>
        </row>
        <row r="23">
          <cell r="BG23" t="str">
            <v>Diciembre</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I 2025 GPS (2)"/>
      <sheetName val="LISTAS POLITICA"/>
      <sheetName val="Plan de acción consolidado  (2)"/>
      <sheetName val="Codigos"/>
      <sheetName val="pnd DIEGO "/>
      <sheetName val="POLITICAS"/>
      <sheetName val="OBJETIVOS"/>
      <sheetName val="repetidas"/>
      <sheetName val="Hoja6"/>
      <sheetName val="Hoja7"/>
      <sheetName val="PAI 2025 GPS"/>
    </sheetNames>
    <sheetDataSet>
      <sheetData sheetId="0"/>
      <sheetData sheetId="1">
        <row r="1">
          <cell r="B1" t="str">
            <v>Política de Gestión Estratégica del Talento Humano _DIMENSIÓN Talento humano</v>
          </cell>
        </row>
        <row r="2">
          <cell r="B2" t="str">
            <v>Política de Integridad _DIMENSIÓN Talento humano</v>
          </cell>
        </row>
        <row r="3">
          <cell r="B3" t="str">
            <v>Política Planeación Institucional _DIMENSIÓN Direccionamiento Estratégico y Planeación</v>
          </cell>
        </row>
        <row r="4">
          <cell r="B4" t="str">
            <v>Política Gestión Presupuestal y Eficiencia del Gasto Público _DIMENSIÓN Direccionamiento Estratégico y Planeación</v>
          </cell>
        </row>
        <row r="5">
          <cell r="B5" t="str">
            <v>Política Compras y contratación pública _DIMENSIÓN Direccionamiento Estratégico y Planeación</v>
          </cell>
        </row>
        <row r="6">
          <cell r="B6" t="str">
            <v>Política Fortalecimiento Organizacional y Simplificación de Procesos _DIMENSIÓN Gestión con Valores para Resultados</v>
          </cell>
        </row>
        <row r="7">
          <cell r="B7" t="str">
            <v>Política Servicio al Ciudadano_DIMENSIÓN Gestión con Valores para Resultados</v>
          </cell>
        </row>
        <row r="8">
          <cell r="B8" t="str">
            <v>Política Simplificación, Racionalización y Estandarización de trámites _DIMENSIÓN Gestión con Valores para Resultados</v>
          </cell>
        </row>
        <row r="9">
          <cell r="B9" t="str">
            <v>Política Participación Ciudadana en la Gestión Pública _DIMENSIÓN Gestión con Valores para Resultados</v>
          </cell>
        </row>
        <row r="10">
          <cell r="B10" t="str">
            <v>Política Gobierno Digital _DIMENSIÓN Gestión con Valores para Resultados</v>
          </cell>
        </row>
        <row r="11">
          <cell r="B11" t="str">
            <v>Política Transparencia, acceso a la información pública y lucha contra la corrupción _DIMENSIÓN Gestión con Valores para Resultados</v>
          </cell>
        </row>
        <row r="12">
          <cell r="B12" t="str">
            <v>Política Seguridad Digital _DIMENSIÓN Gestión con Valores para Resultados</v>
          </cell>
        </row>
        <row r="13">
          <cell r="B13" t="str">
            <v>Política Defensa Jurídica _DIMENSIÓN Gestión con Valores para Resultados</v>
          </cell>
        </row>
        <row r="14">
          <cell r="B14" t="str">
            <v>Política Mejora Normativa _DIMENSIÓN Gestión con Valores para Resultados</v>
          </cell>
        </row>
        <row r="15">
          <cell r="B15" t="str">
            <v>Política Seguimiento y evaluación de la gestión institucional _DIMENSIÓN Evaluación de Resultados</v>
          </cell>
        </row>
        <row r="16">
          <cell r="B16" t="str">
            <v>Política Gestión Documental _DIMENSIÓN Información y Comunicación</v>
          </cell>
        </row>
        <row r="17">
          <cell r="B17" t="str">
            <v>Política Gestión de la información estadística _DIMENSIÓN Información y Comunicación</v>
          </cell>
        </row>
        <row r="18">
          <cell r="B18" t="str">
            <v>Política Gestión del Conocimiento y la Innovación _DIMENSIÓN Gestión del conocimiento y la innovación</v>
          </cell>
        </row>
        <row r="19">
          <cell r="B19" t="str">
            <v>Política Control Interno _DIMENSIÓN Control Interno</v>
          </cell>
        </row>
        <row r="20">
          <cell r="B20" t="str">
            <v>N/A</v>
          </cell>
        </row>
        <row r="21">
          <cell r="B21"/>
        </row>
      </sheetData>
      <sheetData sheetId="2"/>
      <sheetData sheetId="3"/>
      <sheetData sheetId="4"/>
      <sheetData sheetId="5"/>
      <sheetData sheetId="6"/>
      <sheetData sheetId="7"/>
      <sheetData sheetId="8"/>
      <sheetData sheetId="9"/>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desplegables"/>
      <sheetName val="F-GP-31-Hoja_2"/>
    </sheetNames>
    <sheetDataSet>
      <sheetData sheetId="0">
        <row r="3">
          <cell r="B3" t="str">
            <v>Atención a requerimientos internos y externos</v>
          </cell>
        </row>
        <row r="4">
          <cell r="B4" t="str">
            <v>Direccionamiento estrategico</v>
          </cell>
        </row>
        <row r="5">
          <cell r="B5" t="str">
            <v>Finanzas públicas</v>
          </cell>
        </row>
        <row r="6">
          <cell r="B6" t="str">
            <v>Gestión administrativa y logística</v>
          </cell>
        </row>
        <row r="7">
          <cell r="B7" t="str">
            <v>Gestión de calidad</v>
          </cell>
        </row>
        <row r="8">
          <cell r="B8" t="str">
            <v>Gestión de información</v>
          </cell>
        </row>
        <row r="9">
          <cell r="B9" t="str">
            <v>Gestión de recursos humanos</v>
          </cell>
        </row>
        <row r="10">
          <cell r="B10" t="str">
            <v>Gestión de TIC´s</v>
          </cell>
        </row>
        <row r="11">
          <cell r="B11" t="str">
            <v>Gestión financiera</v>
          </cell>
        </row>
        <row r="12">
          <cell r="B12" t="str">
            <v>Gestión jurídica</v>
          </cell>
        </row>
        <row r="13">
          <cell r="B13" t="str">
            <v>Mejora continua</v>
          </cell>
        </row>
        <row r="14">
          <cell r="B14" t="str">
            <v>Planeación de mediano y largo plazo</v>
          </cell>
        </row>
        <row r="15">
          <cell r="B15" t="str">
            <v>Seguimiento a la gestión</v>
          </cell>
        </row>
        <row r="16">
          <cell r="B16" t="str">
            <v>Seguimiento y evaluación de PPPP</v>
          </cell>
        </row>
      </sheetData>
      <sheetData sheetId="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DE01-F11"/>
      <sheetName val="TABLA DINÁMICA"/>
      <sheetName val="LISTAS"/>
    </sheetNames>
    <sheetDataSet>
      <sheetData sheetId="0"/>
      <sheetData sheetId="1"/>
      <sheetData sheetId="2"/>
      <sheetData sheetId="3">
        <row r="7">
          <cell r="A7" t="str">
            <v>Solicitud de información a los Proveedores</v>
          </cell>
        </row>
        <row r="8">
          <cell r="A8" t="str">
            <v>Licitación pública</v>
          </cell>
        </row>
        <row r="9">
          <cell r="A9" t="str">
            <v>Concurso de méritos con precalificación</v>
          </cell>
        </row>
        <row r="10">
          <cell r="A10" t="str">
            <v>Concurso de méritos abierto</v>
          </cell>
        </row>
        <row r="11">
          <cell r="A11" t="str">
            <v>Contratación directa</v>
          </cell>
        </row>
        <row r="12">
          <cell r="A12" t="str">
            <v>Selección abreviada menor cuantía</v>
          </cell>
        </row>
        <row r="13">
          <cell r="A13" t="str">
            <v>Selección abreviada subasta inversa</v>
          </cell>
        </row>
        <row r="14">
          <cell r="A14" t="str">
            <v>Selección abreviada subasta inversa (No disponible)</v>
          </cell>
        </row>
        <row r="15">
          <cell r="A15" t="str">
            <v>Mínima cuantía</v>
          </cell>
        </row>
        <row r="16">
          <cell r="A16" t="str">
            <v>Publicación contratación régimen especial - Selección de comisionista</v>
          </cell>
        </row>
        <row r="17">
          <cell r="A17" t="str">
            <v>Publicación contratación régimen especial - Enajenación de bienes para intermediarios idóneos</v>
          </cell>
        </row>
        <row r="18">
          <cell r="A18" t="str">
            <v>Publicación contratación régimen especial - Régimen especial</v>
          </cell>
        </row>
        <row r="19">
          <cell r="A19" t="str">
            <v>Publicación contratación régimen especial - Banco multilateral y organismos multilaterales</v>
          </cell>
        </row>
        <row r="20">
          <cell r="A20" t="str">
            <v>Selección abreviada - acuerdo marco</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Personales"/>
      <sheetName val="Consumidor"/>
      <sheetName val="OTI"/>
      <sheetName val="RTyML"/>
      <sheetName val="Red"/>
      <sheetName val="Cámaras"/>
      <sheetName val="Jurisdiccional"/>
      <sheetName val="Propiedad Industrial"/>
      <sheetName val="Ciudadano"/>
      <sheetName val="Adecuación Sede"/>
      <sheetName val="Servicios personales e indirect"/>
      <sheetName val="Gest Documental"/>
      <sheetName val="Talento Humano"/>
      <sheetName val="Códigos UNSPSC"/>
      <sheetName val="Validador"/>
      <sheetName val="Competencia"/>
      <sheetName val="Base consolidada"/>
      <sheetName val="TD"/>
      <sheetName val="Archivo de datos"/>
      <sheetName val="OBSERVACIONES"/>
      <sheetName val="cargue"/>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3"/>
      <sheetName val="anexo 5"/>
      <sheetName val="anexo 4"/>
      <sheetName val="anexo 7"/>
      <sheetName val="anexo 6"/>
      <sheetName val="anexo9"/>
      <sheetName val="anexo 12"/>
      <sheetName val="ANEXO 8"/>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I-9"/>
      <sheetName val="I-9GPE"/>
      <sheetName val="I-9SDS"/>
      <sheetName val="I-9STDIP"/>
      <sheetName val="I-9SRH"/>
      <sheetName val="I-9SG"/>
      <sheetName val="I-9SF"/>
      <sheetName val="I-9DG"/>
      <sheetName val="I-9GRUPOSGR"/>
      <sheetName val="I-9SDAS"/>
      <sheetName val="I-9SA"/>
      <sheetName val="I-9PNSC"/>
      <sheetName val="I-9OI"/>
      <sheetName val="I-9OCI"/>
      <sheetName val="I-9GP"/>
      <sheetName val="I-9GCT"/>
      <sheetName val="I-9GCRP"/>
      <sheetName val="I-9DR"/>
      <sheetName val="I-9DJSG"/>
      <sheetName val="I-9DIFP"/>
      <sheetName val="I-9DIES"/>
      <sheetName val="I-9DSEPP"/>
      <sheetName val="I-9DEE"/>
      <sheetName val="I-9DDU"/>
      <sheetName val="I-9DDTS"/>
      <sheetName val="I-9DDS"/>
      <sheetName val="I-9DDRS"/>
      <sheetName val="I-9DDE"/>
      <sheetName val="I-9OAJ"/>
      <sheetName val="I-2"/>
      <sheetName val="I-2SDAS"/>
      <sheetName val="I-2DR"/>
      <sheetName val="I-2DIFP"/>
      <sheetName val="I-2DDTS"/>
      <sheetName val="I-2STDIP"/>
      <sheetName val="I-2PROFIIP"/>
      <sheetName val="I-2DG"/>
      <sheetName val="I-2GP"/>
      <sheetName val="I-2GRUPOSGR"/>
      <sheetName val="I-2GCT"/>
      <sheetName val="I-2SRH"/>
      <sheetName val="I-2SF"/>
      <sheetName val="I-2SA"/>
      <sheetName val="I-2SG"/>
      <sheetName val="I-2DDU"/>
      <sheetName val="I-2DDE"/>
      <sheetName val="I-2DJSG"/>
      <sheetName val="I-2DDRS"/>
      <sheetName val="I-2DDS"/>
      <sheetName val="I-2DIES"/>
      <sheetName val="I-2DSEPP"/>
      <sheetName val="I-2DEE"/>
      <sheetName val="I-2SDS"/>
      <sheetName val="I-2GPE"/>
      <sheetName val="I-2OCI"/>
      <sheetName val="I-2GCRP"/>
      <sheetName val="I-2OI"/>
      <sheetName val="I-2OAJ"/>
      <sheetName val="I-1"/>
      <sheetName val="I-1SDAS"/>
      <sheetName val="I-1DR"/>
      <sheetName val="I-1DIFP"/>
      <sheetName val="I-1STDIP"/>
      <sheetName val="I-1PNSC"/>
      <sheetName val="I-1DDTS"/>
      <sheetName val="I-1GP"/>
      <sheetName val="I-1GCT"/>
      <sheetName val="I-1SRH"/>
      <sheetName val="I-1SF"/>
      <sheetName val="I-1SA"/>
      <sheetName val="I-1SG"/>
      <sheetName val="I-1DDU"/>
      <sheetName val="I-1DDE"/>
      <sheetName val="I-1DJSG"/>
      <sheetName val="I-1DDRS"/>
      <sheetName val="I-1DDS"/>
      <sheetName val="I-1DIES"/>
      <sheetName val="I-1DSEPP"/>
      <sheetName val="I-1DEE"/>
      <sheetName val="I-1SDS"/>
      <sheetName val="I-1GPE"/>
      <sheetName val="I-1OCI"/>
      <sheetName val="I-1GCRP"/>
      <sheetName val="I-1OI"/>
      <sheetName val="I-1OAJ"/>
      <sheetName val="I-1GRUPOSGR"/>
      <sheetName val="I-1DG"/>
      <sheetName val="I-6"/>
      <sheetName val="I-8"/>
      <sheetName val="I-8GPE"/>
      <sheetName val="I-8SDS"/>
      <sheetName val="I-8STDIP"/>
      <sheetName val="I-8SRH"/>
      <sheetName val="I-8SG"/>
      <sheetName val="I-8SF"/>
      <sheetName val="I-8DG"/>
      <sheetName val="I-8GRUPOSGR"/>
      <sheetName val="I-8SDAS"/>
      <sheetName val="I-8SA"/>
      <sheetName val="I-8PNSC"/>
      <sheetName val="I-8OI"/>
      <sheetName val="I-8OCI"/>
      <sheetName val="I-8GP"/>
      <sheetName val="I-8GCT"/>
      <sheetName val="I-8GCRP"/>
      <sheetName val="I-8DR"/>
      <sheetName val="I-8DJSG"/>
      <sheetName val="I-8DIFP"/>
      <sheetName val="I-8DIES"/>
      <sheetName val="I-8DSEPP"/>
      <sheetName val="I-8DEE"/>
      <sheetName val="I-8DDU"/>
      <sheetName val="I-8DDTS"/>
      <sheetName val="I-8DDS"/>
      <sheetName val="I-8DDRS"/>
      <sheetName val="I-8DDE"/>
      <sheetName val="I-8OAJ"/>
      <sheetName val="Procesos"/>
      <sheetName val="Dependencias"/>
      <sheetName val="Objetivos"/>
      <sheetName val="Proy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row r="5">
          <cell r="A5" t="str">
            <v>Diseñar e implementar herramientas de planeación y liderar la formulación de políticas de mediano y largo plazo en el marco de la agenda de desarrollo del país.</v>
          </cell>
        </row>
        <row r="6">
          <cell r="A6" t="str">
            <v>Liderar el desarrollo territorial con visión de país.</v>
          </cell>
        </row>
        <row r="7">
          <cell r="A7" t="str">
            <v xml:space="preserve">Articular las diferentes fuentes de inversión, y garantizar la distribución de los recursos bajo </v>
          </cell>
        </row>
        <row r="8">
          <cell r="A8" t="str">
            <v>Incorporar al ciclo de planeación la información proveniente del seguimiento y la evaluación de las políticas públicas.</v>
          </cell>
        </row>
        <row r="9">
          <cell r="A9" t="str">
            <v>Fortalecer al DNP a través de mejores prácticas en la gestión de procesos administrativos, financieros, tecnológicos y de talento humano, para mejorar el desempeño y la conformidad de los productos y servicios de la Entidad.</v>
          </cell>
        </row>
        <row r="10">
          <cell r="A10" t="str">
            <v>Mantener integralmente los sistemas de gestión institucional, con un enfoque de mejora continua orientado a la eficacia, eficiencia y efectividad de la gestión.</v>
          </cell>
        </row>
        <row r="11">
          <cell r="A11" t="str">
            <v>Asegurar la efectiva prestación de trámites y servicios a nuestros clientes, promoviendo prácticas de eficiencia y buen gobierno.</v>
          </cell>
        </row>
      </sheetData>
      <sheetData sheetId="12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 Gasto (2)"/>
      <sheetName val="contratos"/>
      <sheetName val="central"/>
      <sheetName val="Hoja1"/>
      <sheetName val="presu COMPARA 2014 (2)"/>
      <sheetName val="Disminiciones totales"/>
      <sheetName val="tabla TERRI"/>
      <sheetName val="FONAM"/>
      <sheetName val="Hoja3"/>
      <sheetName val="Hoja4"/>
      <sheetName val="Hoja6"/>
      <sheetName val="mantenim"/>
      <sheetName val="terri central"/>
      <sheetName val="Espejo TERRI"/>
      <sheetName val="dtam"/>
      <sheetName val="dtan"/>
      <sheetName val="dtao"/>
      <sheetName val="dpa"/>
      <sheetName val="dtor"/>
      <sheetName val="dtca"/>
      <sheetName val="presu 2014"/>
      <sheetName val="Obj_Gasto_(2)"/>
      <sheetName val="presu_COMPARA_2014_(2)"/>
      <sheetName val="Disminiciones_totales"/>
      <sheetName val="tabla_TERRI"/>
      <sheetName val="terri_central"/>
      <sheetName val="Espejo_TERRI"/>
      <sheetName val="presu_2014"/>
      <sheetName val="Obj_Gasto_(2)1"/>
      <sheetName val="presu_COMPARA_2014_(2)1"/>
      <sheetName val="Disminiciones_totales1"/>
      <sheetName val="tabla_TERRI1"/>
      <sheetName val="terri_central1"/>
      <sheetName val="Espejo_TERRI1"/>
      <sheetName val="presu_20141"/>
      <sheetName val="Obj_Gasto_(2)2"/>
      <sheetName val="presu_COMPARA_2014_(2)2"/>
      <sheetName val="Disminiciones_totales2"/>
      <sheetName val="tabla_TERRI2"/>
      <sheetName val="terri_central2"/>
      <sheetName val="Espejo_TERRI2"/>
      <sheetName val="presu_20142"/>
      <sheetName val="Obj_Gasto_(2)3"/>
      <sheetName val="presu_COMPARA_2014_(2)3"/>
      <sheetName val="Disminiciones_totales3"/>
      <sheetName val="tabla_TERRI3"/>
      <sheetName val="terri_central3"/>
      <sheetName val="Espejo_TERRI3"/>
      <sheetName val="presu_20143"/>
      <sheetName val="Obj_Gasto_(2)4"/>
      <sheetName val="presu_COMPARA_2014_(2)4"/>
      <sheetName val="Disminiciones_totales4"/>
      <sheetName val="tabla_TERRI4"/>
      <sheetName val="terri_central4"/>
      <sheetName val="Espejo_TERRI4"/>
      <sheetName val="presu_20144"/>
      <sheetName val="Obj_Gasto_(2)6"/>
      <sheetName val="presu_COMPARA_2014_(2)6"/>
      <sheetName val="Disminiciones_totales6"/>
      <sheetName val="tabla_TERRI6"/>
      <sheetName val="terri_central6"/>
      <sheetName val="Espejo_TERRI6"/>
      <sheetName val="presu_20146"/>
      <sheetName val="Obj_Gasto_(2)5"/>
      <sheetName val="presu_COMPARA_2014_(2)5"/>
      <sheetName val="Disminiciones_totales5"/>
      <sheetName val="tabla_TERRI5"/>
      <sheetName val="terri_central5"/>
      <sheetName val="Espejo_TERRI5"/>
      <sheetName val="presu_20145"/>
      <sheetName val="Obj_Gasto_(2)7"/>
      <sheetName val="presu_COMPARA_2014_(2)7"/>
      <sheetName val="Disminiciones_totales7"/>
      <sheetName val="tabla_TERRI7"/>
      <sheetName val="terri_central7"/>
      <sheetName val="Espejo_TERRI7"/>
      <sheetName val="presu_20147"/>
      <sheetName val="Obj_Gasto_(2)9"/>
      <sheetName val="presu_COMPARA_2014_(2)9"/>
      <sheetName val="Disminiciones_totales9"/>
      <sheetName val="tabla_TERRI9"/>
      <sheetName val="terri_central9"/>
      <sheetName val="Espejo_TERRI9"/>
      <sheetName val="presu_20149"/>
      <sheetName val="Obj_Gasto_(2)8"/>
      <sheetName val="presu_COMPARA_2014_(2)8"/>
      <sheetName val="Disminiciones_totales8"/>
      <sheetName val="tabla_TERRI8"/>
      <sheetName val="terri_central8"/>
      <sheetName val="Espejo_TERRI8"/>
      <sheetName val="presu_20148"/>
    </sheetNames>
    <sheetDataSet>
      <sheetData sheetId="0">
        <row r="2">
          <cell r="A2" t="str">
            <v>Arrendamientos</v>
          </cell>
        </row>
        <row r="3">
          <cell r="A3" t="str">
            <v>Capacitación y eventos</v>
          </cell>
        </row>
        <row r="4">
          <cell r="A4" t="str">
            <v>Compra de equipo</v>
          </cell>
        </row>
        <row r="5">
          <cell r="A5" t="str">
            <v>Compra de semovientes</v>
          </cell>
        </row>
        <row r="6">
          <cell r="A6" t="str">
            <v xml:space="preserve">Comunicaciones y transporte </v>
          </cell>
        </row>
        <row r="7">
          <cell r="A7" t="str">
            <v>Consultorias</v>
          </cell>
        </row>
        <row r="8">
          <cell r="A8" t="str">
            <v>Contrataciones</v>
          </cell>
        </row>
        <row r="9">
          <cell r="A9" t="str">
            <v>Defensa de hacienda pública</v>
          </cell>
        </row>
        <row r="10">
          <cell r="A10" t="str">
            <v>Enseres y equipos de oficina</v>
          </cell>
        </row>
        <row r="11">
          <cell r="A11" t="str">
            <v>Gastos financieros</v>
          </cell>
        </row>
        <row r="12">
          <cell r="A12" t="str">
            <v>Impresos y publicaciones</v>
          </cell>
        </row>
        <row r="13">
          <cell r="A13" t="str">
            <v>Impuestos y multas</v>
          </cell>
        </row>
        <row r="14">
          <cell r="A14" t="str">
            <v>Mantenimientos</v>
          </cell>
        </row>
        <row r="15">
          <cell r="A15" t="str">
            <v>Materiales y suministros</v>
          </cell>
        </row>
        <row r="16">
          <cell r="A16" t="str">
            <v>Seguros</v>
          </cell>
        </row>
        <row r="17">
          <cell r="A17" t="str">
            <v>Servicios publicos</v>
          </cell>
        </row>
        <row r="18">
          <cell r="A18" t="str">
            <v>Sostenimiento de semovientes</v>
          </cell>
        </row>
        <row r="19">
          <cell r="A19" t="str">
            <v>Viáticos y gastos de viaje</v>
          </cell>
        </row>
      </sheetData>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ow r="2">
          <cell r="A2" t="str">
            <v>Arrendamientos</v>
          </cell>
        </row>
      </sheetData>
      <sheetData sheetId="22"/>
      <sheetData sheetId="23"/>
      <sheetData sheetId="24"/>
      <sheetData sheetId="25"/>
      <sheetData sheetId="26"/>
      <sheetData sheetId="27"/>
      <sheetData sheetId="28">
        <row r="2">
          <cell r="A2" t="str">
            <v>Arrendamientos</v>
          </cell>
        </row>
      </sheetData>
      <sheetData sheetId="29"/>
      <sheetData sheetId="30"/>
      <sheetData sheetId="31"/>
      <sheetData sheetId="32"/>
      <sheetData sheetId="33"/>
      <sheetData sheetId="34"/>
      <sheetData sheetId="35">
        <row r="2">
          <cell r="A2" t="str">
            <v>Arrendamientos</v>
          </cell>
        </row>
      </sheetData>
      <sheetData sheetId="36"/>
      <sheetData sheetId="37"/>
      <sheetData sheetId="38"/>
      <sheetData sheetId="39"/>
      <sheetData sheetId="40"/>
      <sheetData sheetId="41"/>
      <sheetData sheetId="42">
        <row r="2">
          <cell r="A2" t="str">
            <v>Arrendamientos</v>
          </cell>
        </row>
      </sheetData>
      <sheetData sheetId="43"/>
      <sheetData sheetId="44"/>
      <sheetData sheetId="45"/>
      <sheetData sheetId="46"/>
      <sheetData sheetId="47"/>
      <sheetData sheetId="48"/>
      <sheetData sheetId="49">
        <row r="2">
          <cell r="A2" t="str">
            <v>Arrendamientos</v>
          </cell>
        </row>
      </sheetData>
      <sheetData sheetId="50"/>
      <sheetData sheetId="51"/>
      <sheetData sheetId="52"/>
      <sheetData sheetId="53"/>
      <sheetData sheetId="54"/>
      <sheetData sheetId="55"/>
      <sheetData sheetId="56">
        <row r="2">
          <cell r="A2" t="str">
            <v>Arrendamientos</v>
          </cell>
        </row>
      </sheetData>
      <sheetData sheetId="57"/>
      <sheetData sheetId="58"/>
      <sheetData sheetId="59"/>
      <sheetData sheetId="60"/>
      <sheetData sheetId="61"/>
      <sheetData sheetId="62"/>
      <sheetData sheetId="63">
        <row r="2">
          <cell r="A2" t="str">
            <v>Arrendamientos</v>
          </cell>
        </row>
      </sheetData>
      <sheetData sheetId="64"/>
      <sheetData sheetId="65"/>
      <sheetData sheetId="66"/>
      <sheetData sheetId="67"/>
      <sheetData sheetId="68"/>
      <sheetData sheetId="69"/>
      <sheetData sheetId="70">
        <row r="2">
          <cell r="A2" t="str">
            <v>Arrendamientos</v>
          </cell>
        </row>
      </sheetData>
      <sheetData sheetId="71" refreshError="1"/>
      <sheetData sheetId="72" refreshError="1"/>
      <sheetData sheetId="73" refreshError="1"/>
      <sheetData sheetId="74"/>
      <sheetData sheetId="75" refreshError="1"/>
      <sheetData sheetId="76" refreshError="1"/>
      <sheetData sheetId="77">
        <row r="2">
          <cell r="A2" t="str">
            <v>Arrendamientos</v>
          </cell>
        </row>
      </sheetData>
      <sheetData sheetId="78"/>
      <sheetData sheetId="79"/>
      <sheetData sheetId="80"/>
      <sheetData sheetId="81"/>
      <sheetData sheetId="82"/>
      <sheetData sheetId="83"/>
      <sheetData sheetId="84">
        <row r="2">
          <cell r="A2" t="str">
            <v>Arrendamientos</v>
          </cell>
        </row>
      </sheetData>
      <sheetData sheetId="85"/>
      <sheetData sheetId="86"/>
      <sheetData sheetId="87"/>
      <sheetData sheetId="88"/>
      <sheetData sheetId="89"/>
      <sheetData sheetId="90"/>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Focos y resultados 2012-2014"/>
      <sheetName val="Marco estratégico 2011-2014"/>
      <sheetName val="Marco estratégico"/>
      <sheetName val="Proyectos inversión 2012"/>
    </sheetNames>
    <sheetDataSet>
      <sheetData sheetId="0"/>
      <sheetData sheetId="1"/>
      <sheetData sheetId="2"/>
      <sheetData sheetId="3">
        <row r="1">
          <cell r="B1" t="str">
            <v>1-Adelantarse a la realidad y liderar la planeación para el largo plazo</v>
          </cell>
        </row>
        <row r="2">
          <cell r="B2" t="str">
            <v>2-Administrar el sistema de información gerencial del Estado</v>
          </cell>
        </row>
        <row r="3">
          <cell r="B3" t="str">
            <v>3-Coordinar la formulación, puesta en marcha y monitoreo de las políticas públicas, planes y programas para el cumplimiento del PND 2010-2014</v>
          </cell>
        </row>
        <row r="4">
          <cell r="B4" t="str">
            <v>4-Consolidar el documento CONPES como instrumento estratégico de política</v>
          </cell>
        </row>
        <row r="5">
          <cell r="B5" t="str">
            <v xml:space="preserve">5- Articular la Planeación Nacional con la Regional </v>
          </cell>
        </row>
        <row r="6">
          <cell r="B6" t="str">
            <v>6-Fomentar procesos de desarrollo regional</v>
          </cell>
        </row>
        <row r="7">
          <cell r="B7" t="str">
            <v>7-Incorporar los resultados del seguimiento y evaluación de políticas públicas en el proceso de toma de decisiones</v>
          </cell>
        </row>
        <row r="8">
          <cell r="B8" t="str">
            <v>8-Hacer simulaciones de política pública, planes y programas</v>
          </cell>
        </row>
        <row r="9">
          <cell r="B9" t="str">
            <v>9-Promover una mayor eficiencia del gasto público</v>
          </cell>
        </row>
        <row r="10">
          <cell r="B10" t="str">
            <v>10-Liderar la construcción del portafolio de proyectos del País e impulsar la estructuración de estos proyectos</v>
          </cell>
        </row>
        <row r="11">
          <cell r="B11" t="str">
            <v>11-Liderar cuando se le asigne, las respuestas a temas puntuales y urgentes del Estado</v>
          </cell>
        </row>
        <row r="12">
          <cell r="B12" t="str">
            <v>12-Institucionalizar los temas una vez estos se hayan diseñado</v>
          </cell>
        </row>
        <row r="13">
          <cell r="B13" t="str">
            <v>13-Asegurar que la estructura institucional responda al rol del DNP</v>
          </cell>
        </row>
        <row r="14">
          <cell r="B14" t="str">
            <v>14-Desarrollar una estrategia de gestión del talento humano</v>
          </cell>
        </row>
        <row r="15">
          <cell r="B15" t="str">
            <v>15-Optimizar los tiempos de ejecución de los planes de trabajo</v>
          </cell>
        </row>
      </sheetData>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s de Costos"/>
      <sheetName val="PLAN DE ACCIÓN"/>
      <sheetName val="Costos "/>
      <sheetName val="Hoja2"/>
    </sheetNames>
    <sheetDataSet>
      <sheetData sheetId="0"/>
      <sheetData sheetId="1"/>
      <sheetData sheetId="2"/>
      <sheetData sheetId="3">
        <row r="1">
          <cell r="G1" t="str">
            <v>No aplica</v>
          </cell>
        </row>
        <row r="2">
          <cell r="G2" t="str">
            <v>Elaboración, publicación y socialización del Plan Nacional de Desarrollo</v>
          </cell>
        </row>
        <row r="3">
          <cell r="G3" t="str">
            <v>Seguimiento al Plan Nacional de Desarrollo</v>
          </cell>
        </row>
        <row r="4">
          <cell r="G4" t="str">
            <v>Formulación y seguimiento a la planeación institucional</v>
          </cell>
        </row>
        <row r="5">
          <cell r="G5" t="str">
            <v xml:space="preserve">Evaluación de Políticas Estratégicas </v>
          </cell>
        </row>
        <row r="6">
          <cell r="G6" t="str">
            <v>Gestión de Proyectos</v>
          </cell>
        </row>
        <row r="7">
          <cell r="G7" t="str">
            <v>Gestión documental</v>
          </cell>
        </row>
        <row r="8">
          <cell r="G8" t="str">
            <v>Contratación de bienes y servicios</v>
          </cell>
        </row>
        <row r="9">
          <cell r="G9" t="str">
            <v>Programación presupuestal</v>
          </cell>
        </row>
        <row r="10">
          <cell r="G10" t="str">
            <v>Evaluación integral de  las entidades territoriales</v>
          </cell>
        </row>
        <row r="11">
          <cell r="G11" t="str">
            <v>Contratación de créditos externos con garantía de la nación</v>
          </cell>
        </row>
        <row r="12">
          <cell r="G12" t="str">
            <v>Contratación de créditos externos de la nación</v>
          </cell>
        </row>
        <row r="13">
          <cell r="G13" t="str">
            <v>Contratación de crédito sin garantía soberana</v>
          </cell>
        </row>
        <row r="14">
          <cell r="G14" t="str">
            <v>Emisión de conceptos para proyectos de cooperación internacional</v>
          </cell>
        </row>
        <row r="15">
          <cell r="B15" t="str">
            <v>Si</v>
          </cell>
          <cell r="G15" t="str">
            <v>Distribución del sistema general de participaciones</v>
          </cell>
        </row>
        <row r="16">
          <cell r="B16" t="str">
            <v>No</v>
          </cell>
          <cell r="G16" t="str">
            <v>Seguimiento al sistema general de participaciones</v>
          </cell>
        </row>
        <row r="17">
          <cell r="G17" t="str">
            <v>Documentación de los Sistemas de Gestión</v>
          </cell>
        </row>
        <row r="18">
          <cell r="G18" t="str">
            <v>Elaboración de informes de gestion gubernamental estudios y/o DNP</v>
          </cell>
        </row>
        <row r="19">
          <cell r="G19" t="str">
            <v>Comisiones</v>
          </cell>
        </row>
        <row r="20">
          <cell r="G20" t="str">
            <v>Elaboración de indicadores de coyuntura económica</v>
          </cell>
        </row>
        <row r="21">
          <cell r="G21" t="str">
            <v xml:space="preserve">Quejas, Reclamos y Sugerencias </v>
          </cell>
        </row>
        <row r="22">
          <cell r="G22" t="str">
            <v>Atención a peticiones</v>
          </cell>
        </row>
        <row r="23">
          <cell r="G23" t="str">
            <v>Control disciplinario interno</v>
          </cell>
        </row>
        <row r="24">
          <cell r="G24" t="str">
            <v>Emisión de conceptos previos para modificaciones, afectaciones y autorizaciones relacionadas con la ejecución del presupuesto de inversión</v>
          </cell>
        </row>
        <row r="25">
          <cell r="G25" t="str">
            <v xml:space="preserve">Emisión conceptos previos modificaciones EICE  Y SEM con el régimen de aquellas </v>
          </cell>
        </row>
        <row r="26">
          <cell r="G26" t="str">
            <v>Capacitación y apoyo en gestión de proyectos</v>
          </cell>
        </row>
        <row r="27">
          <cell r="G27" t="str">
            <v>Gestion del Talento Humano</v>
          </cell>
        </row>
        <row r="28">
          <cell r="G28" t="str">
            <v>Evaluación y Seguimiento al Sistema de Control Interno</v>
          </cell>
        </row>
        <row r="29">
          <cell r="G29" t="str">
            <v xml:space="preserve">Servicios de Tecnología de Información y Comunicaciones </v>
          </cell>
        </row>
        <row r="30">
          <cell r="G30" t="str">
            <v>Proyectos de tics</v>
          </cell>
        </row>
        <row r="31">
          <cell r="G31" t="str">
            <v>Programación presupuestal de la inversión de las Empresas Industriales y Comerciales del Estado y Sociedades de Economía Mixta con el régimen de aquellas</v>
          </cell>
        </row>
        <row r="32">
          <cell r="G32" t="str">
            <v>Procesamiento y Consolidación de Información social</v>
          </cell>
        </row>
        <row r="33">
          <cell r="G33" t="str">
            <v>Elaboración de Documentos CONPES</v>
          </cell>
        </row>
        <row r="34">
          <cell r="G34" t="str">
            <v>Seguimiento a documentos CONPES</v>
          </cell>
        </row>
        <row r="35">
          <cell r="G35" t="str">
            <v>Programación presupuestal de la inversión del presupuesto General de la Nación</v>
          </cell>
        </row>
        <row r="36">
          <cell r="G36" t="str">
            <v>Liquidación y distribución de  excedentes financieros y destinación de utilidades</v>
          </cell>
        </row>
        <row r="37">
          <cell r="G37" t="str">
            <v>Seguimiento a proyectos de inversión publica del PGN</v>
          </cell>
        </row>
        <row r="38">
          <cell r="G38" t="str">
            <v>Gestión Judicial</v>
          </cell>
        </row>
        <row r="39">
          <cell r="G39" t="str">
            <v>Seguimiento agenda legislativa</v>
          </cell>
        </row>
        <row r="40">
          <cell r="G40" t="str">
            <v>Regalías</v>
          </cell>
        </row>
        <row r="41">
          <cell r="G41" t="str">
            <v>Gestión de la seguridad de la información</v>
          </cell>
        </row>
        <row r="42">
          <cell r="G42" t="str">
            <v>Publicaciones</v>
          </cell>
        </row>
        <row r="43">
          <cell r="G43" t="str">
            <v>Control y seguimiento a la ejecución de recursos financieros</v>
          </cell>
        </row>
        <row r="44">
          <cell r="G44" t="str">
            <v>Elaboración de informes</v>
          </cell>
        </row>
        <row r="45">
          <cell r="G45" t="str">
            <v>Divulgación de información</v>
          </cell>
        </row>
        <row r="46">
          <cell r="G46" t="str">
            <v>Administración de bienes</v>
          </cell>
        </row>
        <row r="47">
          <cell r="G47" t="str">
            <v>Administración logística</v>
          </cell>
        </row>
        <row r="48">
          <cell r="G48" t="str">
            <v xml:space="preserve">Seguimiento a los Sistemas de Gestión </v>
          </cell>
        </row>
        <row r="49">
          <cell r="G49" t="str">
            <v>Administración de riesgos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uesta formato "/>
      <sheetName val="INDICADOR"/>
      <sheetName val="PE-2"/>
      <sheetName val="PE-3"/>
      <sheetName val="PE-4"/>
      <sheetName val="PE-5"/>
      <sheetName val="PE-6"/>
      <sheetName val="PE - 10 "/>
      <sheetName val="PE - 11"/>
      <sheetName val="PE-12"/>
      <sheetName val="PE-13"/>
      <sheetName val="PE-14"/>
      <sheetName val="PE-15"/>
      <sheetName val="PE-16"/>
      <sheetName val="PE-17"/>
      <sheetName val="PE-19"/>
      <sheetName val="PE-25"/>
      <sheetName val="PE-29"/>
      <sheetName val="PE-31"/>
      <sheetName val="base de datos"/>
      <sheetName val="PE-21"/>
      <sheetName val="PE-23"/>
      <sheetName val="PE-33"/>
      <sheetName val="DE01-F19 - PEI "/>
      <sheetName val="PE-20"/>
    </sheetNames>
    <sheetDataSet>
      <sheetData sheetId="0" refreshError="1"/>
      <sheetData sheetId="1" refreshError="1"/>
      <sheetData sheetId="2">
        <row r="32">
          <cell r="B32" t="str">
            <v>Eficiencia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ow r="5">
          <cell r="A5" t="str">
            <v>Automatización de procesos en el Sistema de Información de Propiedad Industrial - SIPI.</v>
          </cell>
        </row>
        <row r="51">
          <cell r="A51" t="str">
            <v>Incremental</v>
          </cell>
        </row>
        <row r="52">
          <cell r="A52" t="str">
            <v xml:space="preserve">Decremental </v>
          </cell>
        </row>
        <row r="53">
          <cell r="A53" t="str">
            <v>Suma</v>
          </cell>
        </row>
        <row r="54">
          <cell r="A54" t="str">
            <v>Constante</v>
          </cell>
        </row>
      </sheetData>
      <sheetData sheetId="20" refreshError="1"/>
      <sheetData sheetId="21" refreshError="1"/>
      <sheetData sheetId="22" refreshError="1"/>
      <sheetData sheetId="23">
        <row r="10">
          <cell r="E10" t="str">
            <v>Automatización de procesos en el Sistema de Información de Propiedad Industrial - SIPI.</v>
          </cell>
        </row>
      </sheetData>
      <sheetData sheetId="2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monización"/>
      <sheetName val="PdA Final"/>
      <sheetName val="Observaciones"/>
      <sheetName val="10 Cron Estrat Nal Innov"/>
      <sheetName val="Procesos SGC"/>
    </sheetNames>
    <sheetDataSet>
      <sheetData sheetId="0" refreshError="1"/>
      <sheetData sheetId="1" refreshError="1"/>
      <sheetData sheetId="2" refreshError="1"/>
      <sheetData sheetId="3" refreshError="1"/>
      <sheetData sheetId="4">
        <row r="2">
          <cell r="A2" t="str">
            <v>Atención a peticiones</v>
          </cell>
        </row>
        <row r="3">
          <cell r="A3" t="str">
            <v>Elaboración de Documentos CONPES</v>
          </cell>
        </row>
        <row r="4">
          <cell r="A4" t="str">
            <v>Elaboración de informes</v>
          </cell>
        </row>
        <row r="5">
          <cell r="A5" t="str">
            <v>Elaboración, publicación y socialización del Plan Nacional de Desarrollo</v>
          </cell>
        </row>
        <row r="6">
          <cell r="A6" t="str">
            <v>Evaluación de políticas estratégicas</v>
          </cell>
        </row>
        <row r="7">
          <cell r="A7" t="str">
            <v>Formulación y seguimiento a la planeación institucional</v>
          </cell>
        </row>
        <row r="8">
          <cell r="A8" t="str">
            <v>Gestión de proyectos</v>
          </cell>
        </row>
        <row r="9">
          <cell r="A9" t="str">
            <v>Seguimiento al Plan Nacional de Desarrollo</v>
          </cell>
        </row>
        <row r="10">
          <cell r="A10" t="str">
            <v>No aplica</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dena de valor"/>
      <sheetName val="Indicador de producto"/>
      <sheetName val="Tipo de fuente"/>
      <sheetName val="Indicador de Gestión"/>
      <sheetName val="Productos"/>
      <sheetName val="LISTAS"/>
    </sheetNames>
    <sheetDataSet>
      <sheetData sheetId="0" refreshError="1"/>
      <sheetData sheetId="1" refreshError="1"/>
      <sheetData sheetId="2" refreshError="1"/>
      <sheetData sheetId="3" refreshError="1"/>
      <sheetData sheetId="4">
        <row r="2">
          <cell r="A2" t="str">
            <v>Archivo histórico inventariado</v>
          </cell>
        </row>
        <row r="3">
          <cell r="A3" t="str">
            <v>Derecho de beneficio fiduciario</v>
          </cell>
        </row>
        <row r="4">
          <cell r="A4" t="str">
            <v>Documento de Sistema de Gestión</v>
          </cell>
        </row>
        <row r="5">
          <cell r="A5" t="str">
            <v>Documentos de lineamientos técnicos</v>
          </cell>
        </row>
        <row r="6">
          <cell r="A6" t="str">
            <v xml:space="preserve">Documentos de planeación   </v>
          </cell>
        </row>
        <row r="7">
          <cell r="A7" t="str">
            <v>Documentos metodológicos</v>
          </cell>
        </row>
        <row r="8">
          <cell r="A8" t="str">
            <v>Documentos normativos</v>
          </cell>
        </row>
        <row r="9">
          <cell r="A9" t="str">
            <v>Documentos normativos y reglamentarios de información financiera</v>
          </cell>
        </row>
        <row r="10">
          <cell r="A10" t="str">
            <v>Estudio Técnico de Rediseño Institucional</v>
          </cell>
        </row>
        <row r="11">
          <cell r="A11" t="str">
            <v>Sedes adecuadas</v>
          </cell>
        </row>
        <row r="12">
          <cell r="A12" t="str">
            <v>Sedes adquiridas</v>
          </cell>
        </row>
        <row r="13">
          <cell r="A13" t="str">
            <v>Sedes ampliadas</v>
          </cell>
        </row>
        <row r="14">
          <cell r="A14" t="str">
            <v>Sedes con reforzamiento estructural</v>
          </cell>
        </row>
        <row r="15">
          <cell r="A15" t="str">
            <v>Sedes construidas</v>
          </cell>
        </row>
        <row r="16">
          <cell r="A16" t="str">
            <v>Sedes mantenidas</v>
          </cell>
        </row>
        <row r="17">
          <cell r="A17" t="str">
            <v>Sedes modificadas</v>
          </cell>
        </row>
        <row r="18">
          <cell r="A18" t="str">
            <v>Sedes restauradas</v>
          </cell>
        </row>
        <row r="19">
          <cell r="A19" t="str">
            <v>Servicio de almacenamiento de datos</v>
          </cell>
        </row>
        <row r="20">
          <cell r="A20" t="str">
            <v xml:space="preserve">Servicio de Apoyo Financiero para el Fortalecimiento del Talento Humano </v>
          </cell>
        </row>
        <row r="21">
          <cell r="A21" t="str">
            <v>Servicio de atención al ciudadano</v>
          </cell>
        </row>
        <row r="22">
          <cell r="A22" t="str">
            <v>Servicio de divulgación de temas misionales de la SIC</v>
          </cell>
        </row>
        <row r="23">
          <cell r="A23" t="str">
            <v>Servicio de educación informal en información financiera y herramientas de inclusión financiera</v>
          </cell>
        </row>
        <row r="24">
          <cell r="A24" t="str">
            <v>Servicio de Educación informal para la gestión Administrativa</v>
          </cell>
        </row>
        <row r="25">
          <cell r="A25" t="str">
            <v>Servicio de gestión de calidad</v>
          </cell>
        </row>
        <row r="26">
          <cell r="A26" t="str">
            <v>Servicio de Gestión Documental</v>
          </cell>
        </row>
        <row r="27">
          <cell r="A27" t="str">
            <v>Servicio de gestión documental</v>
          </cell>
        </row>
        <row r="28">
          <cell r="A28" t="str">
            <v>Servicio de Implementación Sistema de Gestión</v>
          </cell>
        </row>
        <row r="29">
          <cell r="A29" t="str">
            <v>Servicio de Registro Único de Facturas Electrónicas</v>
          </cell>
        </row>
        <row r="30">
          <cell r="A30" t="str">
            <v>Servicio de seguimiento y evaluación de la gestión institucional</v>
          </cell>
        </row>
        <row r="31">
          <cell r="A31" t="str">
            <v>Servicio de transporte de personal</v>
          </cell>
        </row>
        <row r="32">
          <cell r="A32" t="str">
            <v>Servicio de vigilancia y control dentro de las competencias de la SIC en el marco del Subsistema Nacional de Calidad (SICAL)</v>
          </cell>
        </row>
        <row r="33">
          <cell r="A33" t="str">
            <v>Servicio jurisdiccionales para la protección del consumidor, la competencia y la propiedad industrial</v>
          </cell>
        </row>
        <row r="34">
          <cell r="A34" t="str">
            <v>Servicio para la protección de la competencia</v>
          </cell>
        </row>
        <row r="35">
          <cell r="A35" t="str">
            <v>Servicio para promover la propiedad industrial y su registro</v>
          </cell>
        </row>
        <row r="36">
          <cell r="A36" t="str">
            <v>Servicios administrativos orientados a matener un adecuado ambiente laboral</v>
          </cell>
        </row>
        <row r="37">
          <cell r="A37" t="str">
            <v>Servicios bibliotecarios</v>
          </cell>
        </row>
        <row r="38">
          <cell r="A38" t="str">
            <v>Servicios de apoyo para la consolidación de la red nacional de protección al consumidor</v>
          </cell>
        </row>
        <row r="39">
          <cell r="A39" t="str">
            <v>Servicios de comunicación</v>
          </cell>
        </row>
        <row r="40">
          <cell r="A40" t="str">
            <v>Servicios de conectividad</v>
          </cell>
        </row>
        <row r="41">
          <cell r="A41" t="str">
            <v>Servicios de educación informal en temas de la Superintendencia de Industria y Comercio</v>
          </cell>
        </row>
        <row r="42">
          <cell r="A42" t="str">
            <v>Servicios de formación para el trabajo y desarrollo humano</v>
          </cell>
        </row>
        <row r="43">
          <cell r="A43" t="str">
            <v>Servicios de información para la gestión administrativa</v>
          </cell>
        </row>
        <row r="44">
          <cell r="A44" t="str">
            <v>Servicios de información para la gestión administrativa</v>
          </cell>
        </row>
        <row r="45">
          <cell r="A45" t="str">
            <v>Servicios de inspección y vigilancia a contadores públicos y sociedades prestadoras de servicios contables</v>
          </cell>
        </row>
        <row r="46">
          <cell r="A46" t="str">
            <v>Servicios de inspección, vigilancia y control para la protección de los datos personales.</v>
          </cell>
        </row>
        <row r="47">
          <cell r="A47" t="str">
            <v>Servicios de inspección,vigilancia y control a las cámaras de comercio y comerciantes</v>
          </cell>
        </row>
        <row r="48">
          <cell r="A48" t="str">
            <v>Servicios de Interoperabilidad</v>
          </cell>
        </row>
        <row r="49">
          <cell r="A49" t="str">
            <v>Servicios de investigación en asuntos de comercio exterior, industria y turismo</v>
          </cell>
        </row>
        <row r="50">
          <cell r="A50" t="str">
            <v>Servicios de protección al consumidor dentro de las competencias de la SIC</v>
          </cell>
        </row>
      </sheetData>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EAMIENTOS DNP"/>
      <sheetName val="OBJETIVOS DNP"/>
      <sheetName val="RESUL - PRIO - INST"/>
      <sheetName val="FOCALIZACIÓN DNP"/>
      <sheetName val="FORMATO PLAN ACCIÓN"/>
      <sheetName val="Act Prioritarias Proyectos"/>
    </sheetNames>
    <sheetDataSet>
      <sheetData sheetId="0"/>
      <sheetData sheetId="1"/>
      <sheetData sheetId="2">
        <row r="3">
          <cell r="A3" t="str">
            <v>OTRO</v>
          </cell>
        </row>
        <row r="4">
          <cell r="A4" t="str">
            <v>REESTRUCTURACIÓN DNP</v>
          </cell>
        </row>
        <row r="5">
          <cell r="A5" t="str">
            <v>MOJANA</v>
          </cell>
        </row>
        <row r="6">
          <cell r="A6" t="str">
            <v>ALTILLANURA</v>
          </cell>
        </row>
        <row r="7">
          <cell r="A7" t="str">
            <v>CAMBIO CLIMATICO</v>
          </cell>
        </row>
        <row r="8">
          <cell r="A8" t="str">
            <v>INNOVACIÓN</v>
          </cell>
        </row>
      </sheetData>
      <sheetData sheetId="3"/>
      <sheetData sheetId="4"/>
      <sheetData sheetId="5"/>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01-F12"/>
      <sheetName val="PAA"/>
      <sheetName val="Hoja1"/>
    </sheetNames>
    <sheetDataSet>
      <sheetData sheetId="0">
        <row r="101">
          <cell r="E101" t="str">
            <v>No</v>
          </cell>
        </row>
        <row r="102">
          <cell r="E102" t="str">
            <v>SI</v>
          </cell>
        </row>
        <row r="103">
          <cell r="E103" t="str">
            <v>N/A</v>
          </cell>
        </row>
      </sheetData>
      <sheetData sheetId="1"/>
      <sheetData sheetId="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s de Costos"/>
      <sheetName val="PLAN DE ACCIÓN"/>
      <sheetName val="Costos "/>
      <sheetName val="Hoja2"/>
    </sheetNames>
    <sheetDataSet>
      <sheetData sheetId="0" refreshError="1"/>
      <sheetData sheetId="1" refreshError="1"/>
      <sheetData sheetId="2" refreshError="1"/>
      <sheetData sheetId="3">
        <row r="15">
          <cell r="B15" t="str">
            <v>Si</v>
          </cell>
        </row>
        <row r="16">
          <cell r="B16" t="str">
            <v>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cion PA"/>
    </sheetNames>
    <sheetDataSet>
      <sheetData sheetId="0">
        <row r="92">
          <cell r="A92" t="str">
            <v>Delegatura para la Protección de la Competencia</v>
          </cell>
          <cell r="G92" t="str">
            <v>Reconocer los derechos de propiedad industrial de los inventores y empresarios a través de la concesión oportuna de nuevas creaciones y registro y depósito de signos distintivos así como difundir y transmitir la información tecnológica contenida en los do</v>
          </cell>
          <cell r="Y92" t="str">
            <v>Delegatura para Asuntos  Jurisdiccionales</v>
          </cell>
        </row>
        <row r="93">
          <cell r="A93" t="str">
            <v>Dirección de Cámaras de Comercio</v>
          </cell>
          <cell r="G93" t="str">
            <v>Vigilar y promover el cumplimiento de las normas que protegen los derechos de los consumidores, la defensa de los derechos fundamentales relacionados con la correcta administración de datos personales y que regulen la metrología legal.</v>
          </cell>
          <cell r="Y93" t="str">
            <v>Delegatura para el Control y Verificación de los Reglamentos Técnicos y Metrología Legal</v>
          </cell>
        </row>
        <row r="94">
          <cell r="A94" t="str">
            <v>Dirección de Investigaciones Administrativas de Protección del Consumidor</v>
          </cell>
          <cell r="G94" t="str">
            <v xml:space="preserve">Ejercer control y vigilancia a las Cámaras de Comercio, sus federaciones y confederaciones y a los comerciantes </v>
          </cell>
          <cell r="Y94" t="str">
            <v>Delegatura para la Propiedad Industrial</v>
          </cell>
        </row>
        <row r="95">
          <cell r="A95" t="str">
            <v>Dirección de Investigaciones de Protección de Usuarios de Servicios de Comunicaciones</v>
          </cell>
          <cell r="G95" t="str">
            <v>Vigilar y promover la sana y libre competencia en el mercado colombiano.</v>
          </cell>
          <cell r="Y95" t="str">
            <v>Delegatura para la Protección de Datos Personales</v>
          </cell>
        </row>
        <row r="96">
          <cell r="A96" t="str">
            <v>Grupo de Trabajo de Apoyo a la Red Nacional de Protección al Consumidor</v>
          </cell>
          <cell r="G96" t="str">
            <v>Atender las demandas presentadas en materia de garantías de bienes y servicios establecidas en las normas de protección al consumidor, competencia Desleal y Propiedad industrial  de acuerdo con lo establecido por la ley</v>
          </cell>
          <cell r="Y96" t="str">
            <v>Delegatura para la Protección de la Competencia</v>
          </cell>
        </row>
        <row r="97">
          <cell r="A97" t="str">
            <v>Delegatura para la Protección de Datos Personales</v>
          </cell>
          <cell r="G97" t="str">
            <v xml:space="preserve">Desarrollar mecanismos y herramientas que permitan optimizar la capacidad administrativa para el cumplimiento de las metas institucionales </v>
          </cell>
          <cell r="Y97" t="str">
            <v>Delegatura para la Protección del Consumidor</v>
          </cell>
        </row>
        <row r="98">
          <cell r="A98" t="str">
            <v>Delegatura para el Control y Verificación de los Reglamentos Técnicos y Metrología Legal</v>
          </cell>
          <cell r="Y98" t="str">
            <v xml:space="preserve">Secretaría General </v>
          </cell>
        </row>
        <row r="99">
          <cell r="A99" t="str">
            <v>Delegatura para Asuntos  Jurisdiccionales</v>
          </cell>
          <cell r="Y99" t="str">
            <v>Oficina Asesora de Planeación</v>
          </cell>
        </row>
        <row r="100">
          <cell r="A100" t="str">
            <v>Delegatura para la Propiedad Industrial</v>
          </cell>
          <cell r="Y100" t="str">
            <v xml:space="preserve">Oficina Asesora Jurídica </v>
          </cell>
        </row>
        <row r="101">
          <cell r="A101" t="str">
            <v>Dirección Signos Distintivos</v>
          </cell>
          <cell r="Y101" t="str">
            <v>Oficina de Control Interno</v>
          </cell>
        </row>
        <row r="102">
          <cell r="A102" t="str">
            <v xml:space="preserve"> Dirección de Nuevas Creaciones</v>
          </cell>
          <cell r="Y102" t="str">
            <v>Oficina de Servicios al Consumidor y de Apoyo Empresarial</v>
          </cell>
        </row>
        <row r="103">
          <cell r="A103" t="str">
            <v>Grupo de Trabajo de Centro de Información Tecnológica y Apoyo a la Gestión de la Propiedad Industrial</v>
          </cell>
          <cell r="Y103" t="str">
            <v>Oficina de Tecnología e Informática</v>
          </cell>
        </row>
        <row r="104">
          <cell r="A104" t="str">
            <v>Oficina Asesora de Planeación</v>
          </cell>
          <cell r="Y104" t="str">
            <v>Grupo de Trabajo de Apoyo a la Red Nacional de Protección al Consumidor</v>
          </cell>
        </row>
        <row r="105">
          <cell r="A105" t="str">
            <v>Grupo de Trabajo de Estudios Económicos</v>
          </cell>
        </row>
        <row r="106">
          <cell r="A106" t="str">
            <v>Grupo de Trabajo de Asuntos Internacionales</v>
          </cell>
        </row>
        <row r="107">
          <cell r="A107" t="str">
            <v>Grupo de Trabajo de atención Ciudadano</v>
          </cell>
        </row>
        <row r="108">
          <cell r="A108" t="str">
            <v>Grupo de Trabajo de Formación</v>
          </cell>
        </row>
        <row r="109">
          <cell r="A109" t="str">
            <v>Grupo de Trabajo de Comunicaciones</v>
          </cell>
        </row>
        <row r="110">
          <cell r="A110" t="str">
            <v>Grupo de Trabajo Aula de Propiedad Industrial</v>
          </cell>
        </row>
        <row r="111">
          <cell r="A111" t="str">
            <v>Grupo de Trabajo de Talento Humano</v>
          </cell>
        </row>
        <row r="112">
          <cell r="A112" t="str">
            <v>Grupo de Trabajo de  Control Disciplinario Interno</v>
          </cell>
        </row>
        <row r="113">
          <cell r="A113" t="str">
            <v>Grupo de Notificaciones y Certificaciones</v>
          </cell>
        </row>
        <row r="114">
          <cell r="A114" t="str">
            <v>Grupo de Trabajo de Gestión Documental y Recursos Físicos</v>
          </cell>
        </row>
        <row r="115">
          <cell r="A115" t="str">
            <v>Grupo Trabajo de Contratación</v>
          </cell>
        </row>
        <row r="116">
          <cell r="A116" t="str">
            <v>Dirección Financiera</v>
          </cell>
        </row>
        <row r="117">
          <cell r="A117" t="str">
            <v>Oficina de Tecnología e Informática</v>
          </cell>
        </row>
        <row r="118">
          <cell r="A118" t="str">
            <v>Grupo de Trabajo de Cobro Coactivo</v>
          </cell>
        </row>
        <row r="119">
          <cell r="A119" t="str">
            <v>Grupo de Trabajo de Gestión Judicial</v>
          </cell>
        </row>
        <row r="120">
          <cell r="A120" t="str">
            <v>Grupo de trabajo de Regulación</v>
          </cell>
        </row>
        <row r="121">
          <cell r="A121" t="str">
            <v>Oficina de Control Interno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sheetName val="LISTAS"/>
      <sheetName val="Hoja1"/>
    </sheetNames>
    <sheetDataSet>
      <sheetData sheetId="0"/>
      <sheetData sheetId="1"/>
      <sheetData sheetId="2"/>
      <sheetData sheetId="3"/>
      <sheetData sheetId="4"/>
      <sheetData sheetId="5">
        <row r="3">
          <cell r="AK3" t="str">
            <v>DIMENSIÓN Talento humano_Política de Gestión Estratégica del Talento Humano</v>
          </cell>
          <cell r="AL3" t="str">
            <v>Plan Estrategico Sectorial_PES</v>
          </cell>
        </row>
        <row r="4">
          <cell r="I4" t="str">
            <v>10-OFICINA  ASESORA JURÍDICA</v>
          </cell>
          <cell r="AK4" t="str">
            <v>DIMENSIÓN Talento humano_Política de Integridad</v>
          </cell>
          <cell r="AL4" t="str">
            <v xml:space="preserve">Plan de Gobierno-Plan de Desarrollo </v>
          </cell>
        </row>
        <row r="5">
          <cell r="I5" t="str">
            <v>11-GRUPO DE TRABAJO DE COBRO COACTIVO</v>
          </cell>
          <cell r="AK5" t="str">
            <v>DIMENSIÓN Direccionamiento Estratégico y Planeación_Política Planeación Institucional</v>
          </cell>
          <cell r="AL5" t="str">
            <v>PND_TRANSF_ Productiva, internacionalización y acción clímatica _ c. políticas de competencia, consumidor e infraestructura de la calidad modernas C_COMPETENCIA 1. Reducir el comportamiento rentista de los agentes, sujetos de inspección, vigilancia y control por parte de esta Superintendencia.</v>
          </cell>
        </row>
        <row r="6">
          <cell r="I6" t="str">
            <v>12-GRUPO DE TRABAJO DE REGULACIÓN</v>
          </cell>
          <cell r="AK6" t="str">
            <v>DIMENSIÓN Direccionamiento Estratégico y Planeación _Política Gestión Presupuestal y Eficiencia del Gasto Público</v>
          </cell>
          <cell r="AL6" t="str">
            <v>PND_TRANSF_ Productiva, internacionalización y acción clímatica _ c. políticas de competencia, consumidor e infraestructura de la calidad modernas C_COMPETENCIA 2. Reducir la ineficiencia en el mercado por relaciones de consumo asimétricas</v>
          </cell>
        </row>
        <row r="7">
          <cell r="I7" t="str">
            <v>20-OFICINA DE TECNOLOGÍA E INFORMÁTICA</v>
          </cell>
          <cell r="AK7" t="str">
            <v>DIMENSIÓN Direccionamiento Estratégico y Planeación _Compras y contratación pública</v>
          </cell>
          <cell r="AL7" t="str">
            <v>PND_TRANSF_ Productiva, internacionalización y acción clímatica _ c. políticas de competencia, consumidor e infraestructura de la calidad modernas C_COMPETENCIA 3. Fortalecer la autoridad de competencia</v>
          </cell>
        </row>
        <row r="8">
          <cell r="I8" t="str">
            <v>30-OFICINA ASESORA DE PLANEACIÓN</v>
          </cell>
          <cell r="AK8" t="str">
            <v>DIMENSIÓN Gestión con Valores para Resultados_Política Fortalecimiento Organizacional y Simplificación de Procesos</v>
          </cell>
          <cell r="AL8" t="str">
            <v xml:space="preserve">PND_TRANSF_ Productiva, internacionalización y acción clímatica _ c. políticas de competencia, consumidor e infraestructura de la calidad modernas C_COMPETENCIA 4. Reconocer la economía popular como fuente de valor </v>
          </cell>
        </row>
        <row r="9">
          <cell r="I9" t="str">
            <v>37-GRUPO DE TRABAJO DE ESTUDIOS ECONÓMICOS</v>
          </cell>
          <cell r="AK9" t="str">
            <v>DIMENSIÓN Gestión con Valores para Resultados_Política Servicio al Ciudadano</v>
          </cell>
          <cell r="AL9" t="str">
            <v>PND_TRANSF_ Productiva, internacionalización y acción clímatica _ c. políticas de competencia, consumidor e infraestructura de la calidad modernas C_COMPETENCIA  5. Fortalecer capacidades y conocimiento sobre derechos y deberes de las relaciones de consumo mediante, entre otros, programas voluntarios de cumplimiento en libre competencia económica.</v>
          </cell>
        </row>
        <row r="10">
          <cell r="I10" t="str">
            <v>38-GRUPO DE TRABAJO DE ASUNTOS INTERNACIONALES</v>
          </cell>
          <cell r="AK10" t="str">
            <v>DIMENSIÓN Gestión con Valores para Resultados_Política Simplificación, Racionalización y Estandarización de trámites</v>
          </cell>
          <cell r="AL10" t="str">
            <v>PND_TRANSF_ Productiva, internacionalización y acción clímatica _ c. políticas de competencia, consumidor e infraestructura de la calidad modernas C_COMPETENCIA 6. Masificar las evaluaciones de la competencia para eliminar barreras regulatorias.</v>
          </cell>
        </row>
        <row r="11">
          <cell r="I11" t="str">
            <v>50-OFICINA DE CONTROL INTERNO</v>
          </cell>
          <cell r="AK11" t="str">
            <v>DIMENSIÓN Gestión con Valores para Resultados_Política Participación Ciudadana en la Gestión Pública</v>
          </cell>
          <cell r="AL11" t="str">
            <v>PND_TRANSF_ Productiva, internacionalización y acción clímatica _ c. políticas de competencia, consumidor e infraestructura de la calidad modernas C_COMPETENCIA 7. Hacer análisis y monitoreos de mercados digitales.</v>
          </cell>
        </row>
        <row r="12">
          <cell r="I12" t="str">
            <v>60-GRUPO DE TRABAJO DE GESTIÓN JUDICIAL ADSCRITO A LA OFICINA ASESORA JURÍDICA</v>
          </cell>
          <cell r="AK12" t="str">
            <v>DIMENSIÓN Gestión con Valores para Resultados_Política Gobierno Digital</v>
          </cell>
          <cell r="AL12" t="str">
            <v>PND_TRANSF_ Productiva, internacionalización y acción clímatica _ c. políticas de competencia, consumidor e infraestructura de la calidad modernas C_COMPETENCIA 8. Construir mecanismos de autorregulación que fortalezcan la protección del consumidor y de la competencia</v>
          </cell>
        </row>
        <row r="13">
          <cell r="I13" t="str">
            <v>71-GRUPO DE TRABAJO DE FORMACION</v>
          </cell>
          <cell r="AK13" t="str">
            <v>DIMENSIÓN Gestión con Valores para Resultados_Política Transparencia, acceso a la información pública y lucha contra la corrupción</v>
          </cell>
          <cell r="AL13" t="str">
            <v>PND_TRANSF_ Productiva, internacionalización y acción clímatica _ c. políticas de competencia, consumidor e infraestructura de la calidad modernas C_COMPETENCIA 9. Sensibilizar a los empresarios que utilizan plataformas como nichos de mercado</v>
          </cell>
        </row>
        <row r="14">
          <cell r="I14" t="str">
            <v>72-GRUPO DE TRABAJO DE ATENCION AL CIUDADANO</v>
          </cell>
          <cell r="AK14" t="str">
            <v>DIMENSIÓN Gestión con Valores para Resultados_Política Seguridad Digital</v>
          </cell>
          <cell r="AL14" t="str">
            <v>PND_TRANSF_ Productiva, internacionalización y acción clímatica _ c. políticas de competencia, consumidor e infraestructura de la calidad modernas C_COMPETENCIA 10. Promover el uso de tecnologías avanzadas para modernizar el Subsistema Nacional de la Calidad y sus componentes de metrología</v>
          </cell>
        </row>
        <row r="15">
          <cell r="I15" t="str">
            <v>73-GRUPO DE TRABAJO DE COMUNICACION</v>
          </cell>
          <cell r="AK15" t="str">
            <v>DIMENSIÓN Gestión con Valores para Resultados_Política Defensa Jurídica</v>
          </cell>
          <cell r="AL15" t="str">
            <v>PND_TRANSF_ Productiva, internacionalización y acción clímatica _ c. políticas de competencia, consumidor e infraestructura de la calidad modernas C_COMPETENCIA  11. Ampliar los mecanismos de inspección, vigilancia y control de la Superintendencia</v>
          </cell>
        </row>
        <row r="16">
          <cell r="I16" t="str">
            <v>100-SECRETARIA GENERAL</v>
          </cell>
          <cell r="AK16" t="str">
            <v>DIMENSIÓN Gestión con Valores para Resultados_Política Mejora Normativa</v>
          </cell>
          <cell r="AL16" t="str">
            <v>PND_TRANSF_ Productiva, internacionalización y acción clímatica _ c. políticas de competencia, consumidor e infraestructura de la calidad modernas C_COMPETENCIA 12. Actualizar el marco regulatorio para la investigación y la innovación.</v>
          </cell>
        </row>
        <row r="17">
          <cell r="I17" t="str">
            <v>103-GRUPO DE CONTROL DISCIPLINARIO INTERNO</v>
          </cell>
          <cell r="AK17" t="str">
            <v>DIMENSIÓN Evaluación de Resultados_Política Seguimiento y evaluación de la gestión institucional</v>
          </cell>
          <cell r="AL17" t="str">
            <v>PND_TRANSF_ Productiva, internacionalización y acción clímatica _ c. políticas de competencia, consumidor e infraestructura de la calidad modernas C_COMPETENCIA 13. Fortalecer la plataforma digital, a través de que estrategias que involucren aspectos técnicos, de financiamiento, cultura empresarial, emprendimiento e innovación</v>
          </cell>
        </row>
        <row r="18">
          <cell r="I18" t="str">
            <v>104-GRUPO DE TRABAJO DE NOTIFICACIONES Y CERTIFICACIONES</v>
          </cell>
          <cell r="AK18" t="str">
            <v>DIMENSIÓN Información y Comunicación _Política Gestión Documental</v>
          </cell>
          <cell r="AL18" t="str">
            <v>PND_TRANSF _ Seguridad humana y justicia social _ b. aprovechamiento de la propiedad intelectual (pi) B_APROVECHAMIENTO 1. Fomentar estrategias de sensibilización para el aprovechamiento y uso responsable de los derechos de propiedad intelectual (PI)</v>
          </cell>
        </row>
        <row r="19">
          <cell r="I19" t="str">
            <v>105-GRUPO DE TRABAJO DE CONTRATACIÓN</v>
          </cell>
          <cell r="AK19" t="str">
            <v>DIMENSIÓN Información y Comunicación _Política Gestión de la información estadística</v>
          </cell>
          <cell r="AL19" t="str">
            <v>PND_TRANSF _ Seguridad humana y justicia social _ b. aprovechamiento de la propiedad intelectual (pi) B_APROVECHAMIENTO 2, Brindar acompañamiento a inventores y promover el uso de la información de patentes</v>
          </cell>
        </row>
        <row r="20">
          <cell r="I20" t="str">
            <v>111-GRUPO DE TRABAJO DE ADMINISTRACIÓN DE PERSONAL</v>
          </cell>
          <cell r="AK20" t="str">
            <v>DIMENSIÓN Gestión del conocimiento y la innovación _Política Gestión del Conocimiento y la Innovación</v>
          </cell>
          <cell r="AL20" t="str">
            <v>PND_TRANSF _ Seguridad humana y justicia social _ c. portabilidad de datos para el empoderamiento ciudadano C_PORTABILIDAD 1. Fortalecer el empoderamiento de las personas sobre sus datos y mejorar la prestación de servicios públicos (comunicaciones).</v>
          </cell>
        </row>
        <row r="21">
          <cell r="I21" t="str">
            <v>117-GRUPO DE TRABAJO DE DESARROLLO DE TALENTO HUMANO</v>
          </cell>
          <cell r="AK21" t="str">
            <v>DIMENSIÓN Control Interno _Política Control Interno</v>
          </cell>
          <cell r="AL21" t="str">
            <v>PND_TRANSF _ Seguridad humana y justicia social _ c. portabilidad de datos para el empoderamiento ciudadano C_PORTABILIDAD 2. Promover y aumentar la reutilización y transmisión segura de la información</v>
          </cell>
        </row>
        <row r="22">
          <cell r="I22" t="str">
            <v>130-DIRECCIÓN FINANCIERA</v>
          </cell>
          <cell r="AK22" t="str">
            <v>N/A</v>
          </cell>
          <cell r="AL22" t="str">
            <v xml:space="preserve">PND_TRANSF  _ Convergencia regional _ b. entidades públicas territoriales y nacionales fortalecidas B_ENTIDADES 1. Propender por el fortalecimiento institucional como motor de cambio para recuperar la confianza de la ciudadanía (vínculo Estado_Ciudadanía). </v>
          </cell>
        </row>
        <row r="23">
          <cell r="I23" t="str">
            <v>141-GRUPO DE TRABAJO DE GESTIÓN DOCUMENTAL Y ARCHIVO</v>
          </cell>
          <cell r="AL23" t="str">
            <v>PND_TRANSF _ Convergencia regional _ d. GOB digital para la gente D_GOB 1. Generar la interacción fiable, eficiente y segura entre el Estado y los habitantes del territorio</v>
          </cell>
        </row>
        <row r="24">
          <cell r="I24" t="str">
            <v>142-GRUPO DE TRABAJO DE SERVICIOS ADMINISTRATIVOS Y RECURSOS FÍSICOS</v>
          </cell>
          <cell r="AL24" t="str">
            <v>PND_TRANSF _ Convergencia regional _ d. GOB digital para la gente D_GOB 2. Adoptar herramientas y tecnologías digitales</v>
          </cell>
        </row>
        <row r="25">
          <cell r="I25" t="str">
            <v>1000-DESPACHO DEL SUPERINTENDENTE DELEGADO PARA LA PROTECCIÓN DE LA COMPETENCIA</v>
          </cell>
          <cell r="AL25" t="str">
            <v xml:space="preserve">PND_TRANSF _ Convergencia regional _ d. GOB digital para la gente D_GOB 5. Modernizar las entidades a través de incentivos para el uso de datos </v>
          </cell>
        </row>
        <row r="26">
          <cell r="I26" t="str">
            <v>2000-DESPACHO DEL SUPERINTENDENTE DELEGADO PARA LA PROPIEDAD INDUSTRIAL</v>
          </cell>
          <cell r="AL26" t="str">
            <v>Decreto 612 del 2018_ Planes Institucionales y Estratégicos _Plan Institucional de Archivos de la Entidad –PINAR</v>
          </cell>
        </row>
        <row r="27">
          <cell r="I27" t="str">
            <v>2010-DIRECCION DE SIGNOS DISTINTIVOS</v>
          </cell>
          <cell r="AL27" t="str">
            <v>Decreto 612 del 2018_ Planes Institucionales y Estratégicos _Plan Anual de Adquisiciones</v>
          </cell>
        </row>
        <row r="28">
          <cell r="I28" t="str">
            <v>2020-DIRECCIÓN DE NUEVAS CREACIONES</v>
          </cell>
          <cell r="AL28" t="str">
            <v>Decreto 612 del 2018_ Planes Institucionales y Estratégicos _Plan Anual de Vacantes</v>
          </cell>
        </row>
        <row r="29">
          <cell r="I29" t="str">
            <v>2023-GRUPO DE TRABAJO DE CENTRO DE INFORMACIÓN TECNOLÓGICA Y APOYO A LA GESTIÓN DE PROPIEDAD LA INDUSTRIAL</v>
          </cell>
          <cell r="AL29" t="str">
            <v>Decreto 612 del 2018_ Planes Institucionales y Estratégicos _Plan de Previsión de Recursos Humanos</v>
          </cell>
        </row>
        <row r="30">
          <cell r="I30" t="str">
            <v>3000-DESPACHO DEL SUPERINTENDENTE DELEGADO PARA LA PROTECCIÓN DEL CONSUMIDOR</v>
          </cell>
          <cell r="AL30" t="str">
            <v>Decreto 612 del 2018_ Planes Institucionales y Estratégicos _Plan Estratégico de Talento Humano</v>
          </cell>
        </row>
        <row r="31">
          <cell r="I31" t="str">
            <v>3003-GRUPO DE TRABAJO DE APOYO A LA RED NACIONAL DE PROTECCIÓN  AL CONSUMIDOR</v>
          </cell>
          <cell r="AL31" t="str">
            <v>Decreto 612 del 2018_ Planes Institucionales y Estratégicos _Plan Institucional de Capacitación</v>
          </cell>
        </row>
        <row r="32">
          <cell r="I32" t="str">
            <v>3100-DIRECCION DE INVESTIGACIONES DE PROTECCION AL CONSUMIDOR</v>
          </cell>
          <cell r="AL32" t="str">
            <v>Decreto 612 del 2018_ Planes Institucionales y Estratégicos _Plan de Incentivos Institucionales</v>
          </cell>
        </row>
        <row r="33">
          <cell r="I33" t="str">
            <v>3200-DIRECCIÓN DE INVESTIGACIONES DE PROTECCIÓN DE USUARIOS DE SERVICIOS DE COMUNICACIONES</v>
          </cell>
          <cell r="AL33" t="str">
            <v>Decreto 612 del 2018_ Planes Institucionales y Estratégicos _Plan de Trabajo Anual en Seguridad y Salud en el Trabajo</v>
          </cell>
        </row>
        <row r="34">
          <cell r="I34" t="str">
            <v>4000-DESPACHO DEL SUPERINTENDENTE DELEGADO PARA ASUNTOS JURISDICCIONALES</v>
          </cell>
          <cell r="AL34" t="str">
            <v>Decreto 612 del 2018_ Planes Institucionales y Estratégicos _Plan Anticorrupción y de Atención al Ciudadano</v>
          </cell>
        </row>
        <row r="35">
          <cell r="I35" t="str">
            <v>6000-DESPACHO DEL SUPERINTENDENTE DELEGADO PARA EL CONTROL Y VERIFICACIÓN DE REGLAMENTOS TÉCNICOS Y METROLOGÍA LEGAL</v>
          </cell>
          <cell r="AL35" t="str">
            <v>Decreto 612 del 2018_ Planes Institucionales y Estratégicos _Plan Estratégico de Tecnologías de la Información y las Comunicaciones –PETI</v>
          </cell>
        </row>
        <row r="36">
          <cell r="I36" t="str">
            <v>7000-DESPACHO DEL SUPERINTENDENTE DELEGADO PARA LA PROTECCIÓN DE DATOS PERSONALES</v>
          </cell>
          <cell r="AL36" t="str">
            <v>Decreto 612 del 2018_ Planes Institucionales y Estratégicos _Plan de Tratamiento de Riesgos de Seguridad y Privacidad de la Información</v>
          </cell>
        </row>
        <row r="37">
          <cell r="I37" t="str">
            <v>7100-DIRECCIÓN DE INVESTIGACIONES DE PROTECCIÓN DE DATOS PERSONALES</v>
          </cell>
          <cell r="AL37" t="str">
            <v>Decreto 612 del 2018_ Planes Institucionales y Estratégicos _Plan de Seguridad y Privacidad de la Información</v>
          </cell>
        </row>
        <row r="38">
          <cell r="I38" t="str">
            <v>7200-DIRECCION DE HABEAS DATA</v>
          </cell>
          <cell r="AL38" t="str">
            <v xml:space="preserve">Programa de Transparencia y Ética Pública Programa de Transparencia y Ética Pública PTEP </v>
          </cell>
        </row>
        <row r="39">
          <cell r="AL39" t="str">
            <v>N/A</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sheetName val="LISTAS"/>
      <sheetName val="Hoja1"/>
    </sheetNames>
    <sheetDataSet>
      <sheetData sheetId="0"/>
      <sheetData sheetId="1"/>
      <sheetData sheetId="2"/>
      <sheetData sheetId="3"/>
      <sheetData sheetId="4"/>
      <sheetData sheetId="5">
        <row r="3">
          <cell r="AK3" t="str">
            <v>DIMENSIÓN Talento humano_Política de Gestión Estratégica del Talento Humano</v>
          </cell>
          <cell r="AL3" t="str">
            <v>Plan Estrategico Sectorial_PES</v>
          </cell>
        </row>
        <row r="4">
          <cell r="I4" t="str">
            <v>10-OFICINA  ASESORA JURÍDICA</v>
          </cell>
          <cell r="AK4" t="str">
            <v>DIMENSIÓN Talento humano_Política de Integridad</v>
          </cell>
          <cell r="AL4" t="str">
            <v xml:space="preserve">Plan de Gobierno-Plan de Desarrollo </v>
          </cell>
        </row>
        <row r="5">
          <cell r="I5" t="str">
            <v>11-GRUPO DE TRABAJO DE COBRO COACTIVO</v>
          </cell>
          <cell r="AK5" t="str">
            <v>DIMENSIÓN Direccionamiento Estratégico y Planeación_Política Planeación Institucional</v>
          </cell>
          <cell r="AL5" t="str">
            <v>PND_TRANSF_ Productiva, internacionalización y acción clímatica _ c. políticas de competencia, consumidor e infraestructura de la calidad modernas C_COMPETENCIA 1. Reducir el comportamiento rentista de los agentes, sujetos de inspección, vigilancia y control por parte de esta Superintendencia.</v>
          </cell>
        </row>
        <row r="6">
          <cell r="I6" t="str">
            <v>12-GRUPO DE TRABAJO DE REGULACIÓN</v>
          </cell>
          <cell r="AK6" t="str">
            <v>DIMENSIÓN Direccionamiento Estratégico y Planeación _Política Gestión Presupuestal y Eficiencia del Gasto Público</v>
          </cell>
          <cell r="AL6" t="str">
            <v>PND_TRANSF_ Productiva, internacionalización y acción clímatica _ c. políticas de competencia, consumidor e infraestructura de la calidad modernas C_COMPETENCIA 2. Reducir la ineficiencia en el mercado por relaciones de consumo asimétricas</v>
          </cell>
        </row>
        <row r="7">
          <cell r="I7" t="str">
            <v>20-OFICINA DE TECNOLOGÍA E INFORMÁTICA</v>
          </cell>
          <cell r="AK7" t="str">
            <v>DIMENSIÓN Direccionamiento Estratégico y Planeación _Compras y contratación pública</v>
          </cell>
          <cell r="AL7" t="str">
            <v>PND_TRANSF_ Productiva, internacionalización y acción clímatica _ c. políticas de competencia, consumidor e infraestructura de la calidad modernas C_COMPETENCIA 3. Fortalecer la autoridad de competencia</v>
          </cell>
        </row>
        <row r="8">
          <cell r="I8" t="str">
            <v>30-OFICINA ASESORA DE PLANEACIÓN</v>
          </cell>
          <cell r="AK8" t="str">
            <v>DIMENSIÓN Gestión con Valores para Resultados_Política Fortalecimiento Organizacional y Simplificación de Procesos</v>
          </cell>
          <cell r="AL8" t="str">
            <v xml:space="preserve">PND_TRANSF_ Productiva, internacionalización y acción clímatica _ c. políticas de competencia, consumidor e infraestructura de la calidad modernas C_COMPETENCIA 4. Reconocer la economía popular como fuente de valor </v>
          </cell>
        </row>
        <row r="9">
          <cell r="I9" t="str">
            <v>37-GRUPO DE TRABAJO DE ESTUDIOS ECONÓMICOS</v>
          </cell>
          <cell r="AK9" t="str">
            <v>DIMENSIÓN Gestión con Valores para Resultados_Política Servicio al Ciudadano</v>
          </cell>
          <cell r="AL9" t="str">
            <v>PND_TRANSF_ Productiva, internacionalización y acción clímatica _ c. políticas de competencia, consumidor e infraestructura de la calidad modernas C_COMPETENCIA  5. Fortalecer capacidades y conocimiento sobre derechos y deberes de las relaciones de consumo mediante, entre otros, programas voluntarios de cumplimiento en libre competencia económica.</v>
          </cell>
        </row>
        <row r="10">
          <cell r="I10" t="str">
            <v>38-GRUPO DE TRABAJO DE ASUNTOS INTERNACIONALES</v>
          </cell>
          <cell r="AK10" t="str">
            <v>DIMENSIÓN Gestión con Valores para Resultados_Política Simplificación, Racionalización y Estandarización de trámites</v>
          </cell>
          <cell r="AL10" t="str">
            <v>PND_TRANSF_ Productiva, internacionalización y acción clímatica _ c. políticas de competencia, consumidor e infraestructura de la calidad modernas C_COMPETENCIA 6. Masificar las evaluaciones de la competencia para eliminar barreras regulatorias.</v>
          </cell>
        </row>
        <row r="11">
          <cell r="I11" t="str">
            <v>50-OFICINA DE CONTROL INTERNO</v>
          </cell>
          <cell r="AK11" t="str">
            <v>DIMENSIÓN Gestión con Valores para Resultados_Política Participación Ciudadana en la Gestión Pública</v>
          </cell>
          <cell r="AL11" t="str">
            <v>PND_TRANSF_ Productiva, internacionalización y acción clímatica _ c. políticas de competencia, consumidor e infraestructura de la calidad modernas C_COMPETENCIA 7. Hacer análisis y monitoreos de mercados digitales.</v>
          </cell>
        </row>
        <row r="12">
          <cell r="I12" t="str">
            <v>60-GRUPO DE TRABAJO DE GESTIÓN JUDICIAL ADSCRITO A LA OFICINA ASESORA JURÍDICA</v>
          </cell>
          <cell r="AK12" t="str">
            <v>DIMENSIÓN Gestión con Valores para Resultados_Política Gobierno Digital</v>
          </cell>
          <cell r="AL12" t="str">
            <v>PND_TRANSF_ Productiva, internacionalización y acción clímatica _ c. políticas de competencia, consumidor e infraestructura de la calidad modernas C_COMPETENCIA 8. Construir mecanismos de autorregulación que fortalezcan la protección del consumidor y de la competencia</v>
          </cell>
        </row>
        <row r="13">
          <cell r="I13" t="str">
            <v>71-GRUPO DE TRABAJO DE FORMACION</v>
          </cell>
          <cell r="AK13" t="str">
            <v>DIMENSIÓN Gestión con Valores para Resultados_Política Transparencia, acceso a la información pública y lucha contra la corrupción</v>
          </cell>
          <cell r="AL13" t="str">
            <v>PND_TRANSF_ Productiva, internacionalización y acción clímatica _ c. políticas de competencia, consumidor e infraestructura de la calidad modernas C_COMPETENCIA 9. Sensibilizar a los empresarios que utilizan plataformas como nichos de mercado</v>
          </cell>
        </row>
        <row r="14">
          <cell r="I14" t="str">
            <v>72-GRUPO DE TRABAJO DE ATENCION AL CIUDADANO</v>
          </cell>
          <cell r="AK14" t="str">
            <v>DIMENSIÓN Gestión con Valores para Resultados_Política Seguridad Digital</v>
          </cell>
          <cell r="AL14" t="str">
            <v>PND_TRANSF_ Productiva, internacionalización y acción clímatica _ c. políticas de competencia, consumidor e infraestructura de la calidad modernas C_COMPETENCIA 10. Promover el uso de tecnologías avanzadas para modernizar el Subsistema Nacional de la Calidad y sus componentes de metrología</v>
          </cell>
        </row>
        <row r="15">
          <cell r="I15" t="str">
            <v>73-GRUPO DE TRABAJO DE COMUNICACION</v>
          </cell>
          <cell r="AK15" t="str">
            <v>DIMENSIÓN Gestión con Valores para Resultados_Política Defensa Jurídica</v>
          </cell>
          <cell r="AL15" t="str">
            <v>PND_TRANSF_ Productiva, internacionalización y acción clímatica _ c. políticas de competencia, consumidor e infraestructura de la calidad modernas C_COMPETENCIA  11. Ampliar los mecanismos de inspección, vigilancia y control de la Superintendencia</v>
          </cell>
        </row>
        <row r="16">
          <cell r="I16" t="str">
            <v>100-SECRETARIA GENERAL</v>
          </cell>
          <cell r="AK16" t="str">
            <v>DIMENSIÓN Gestión con Valores para Resultados_Política Mejora Normativa</v>
          </cell>
          <cell r="AL16" t="str">
            <v>PND_TRANSF_ Productiva, internacionalización y acción clímatica _ c. políticas de competencia, consumidor e infraestructura de la calidad modernas C_COMPETENCIA 12. Actualizar el marco regulatorio para la investigación y la innovación.</v>
          </cell>
        </row>
        <row r="17">
          <cell r="I17" t="str">
            <v>103-GRUPO DE CONTROL DISCIPLINARIO INTERNO</v>
          </cell>
          <cell r="AK17" t="str">
            <v>DIMENSIÓN Evaluación de Resultados_Política Seguimiento y evaluación de la gestión institucional</v>
          </cell>
          <cell r="AL17" t="str">
            <v>PND_TRANSF_ Productiva, internacionalización y acción clímatica _ c. políticas de competencia, consumidor e infraestructura de la calidad modernas C_COMPETENCIA 13. Fortalecer la plataforma digital, a través de que estrategias que involucren aspectos técnicos, de financiamiento, cultura empresarial, emprendimiento e innovación</v>
          </cell>
        </row>
        <row r="18">
          <cell r="I18" t="str">
            <v>104-GRUPO DE TRABAJO DE NOTIFICACIONES Y CERTIFICACIONES</v>
          </cell>
          <cell r="AK18" t="str">
            <v>DIMENSIÓN Información y Comunicación _Política Gestión Documental</v>
          </cell>
          <cell r="AL18" t="str">
            <v>PND_TRANSF _ Seguridad humana y justicia social _ b. aprovechamiento de la propiedad intelectual (pi) B_APROVECHAMIENTO 1. Fomentar estrategias de sensibilización para el aprovechamiento y uso responsable de los derechos de propiedad intelectual (PI)</v>
          </cell>
        </row>
        <row r="19">
          <cell r="I19" t="str">
            <v>105-GRUPO DE TRABAJO DE CONTRATACIÓN</v>
          </cell>
          <cell r="AK19" t="str">
            <v>DIMENSIÓN Información y Comunicación _Política Gestión de la información estadística</v>
          </cell>
          <cell r="AL19" t="str">
            <v>PND_TRANSF _ Seguridad humana y justicia social _ b. aprovechamiento de la propiedad intelectual (pi) B_APROVECHAMIENTO 2, Brindar acompañamiento a inventores y promover el uso de la información de patentes</v>
          </cell>
        </row>
        <row r="20">
          <cell r="I20" t="str">
            <v>111-GRUPO DE TRABAJO DE ADMINISTRACIÓN DE PERSONAL</v>
          </cell>
          <cell r="AK20" t="str">
            <v>DIMENSIÓN Gestión del conocimiento y la innovación _Política Gestión del Conocimiento y la Innovación</v>
          </cell>
          <cell r="AL20" t="str">
            <v>PND_TRANSF _ Seguridad humana y justicia social _ c. portabilidad de datos para el empoderamiento ciudadano C_PORTABILIDAD 1. Fortalecer el empoderamiento de las personas sobre sus datos y mejorar la prestación de servicios públicos (comunicaciones).</v>
          </cell>
        </row>
        <row r="21">
          <cell r="I21" t="str">
            <v>117-GRUPO DE TRABAJO DE DESARROLLO DE TALENTO HUMANO</v>
          </cell>
          <cell r="AK21" t="str">
            <v>DIMENSIÓN Control Interno _Política Control Interno</v>
          </cell>
          <cell r="AL21" t="str">
            <v>PND_TRANSF _ Seguridad humana y justicia social _ c. portabilidad de datos para el empoderamiento ciudadano C_PORTABILIDAD 2. Promover y aumentar la reutilización y transmisión segura de la información</v>
          </cell>
        </row>
        <row r="22">
          <cell r="I22" t="str">
            <v>130-DIRECCIÓN FINANCIERA</v>
          </cell>
          <cell r="AK22" t="str">
            <v>N/A</v>
          </cell>
          <cell r="AL22" t="str">
            <v xml:space="preserve">PND_TRANSF  _ Convergencia regional _ b. entidades públicas territoriales y nacionales fortalecidas B_ENTIDADES 1. Propender por el fortalecimiento institucional como motor de cambio para recuperar la confianza de la ciudadanía (vínculo Estado_Ciudadanía). </v>
          </cell>
        </row>
        <row r="23">
          <cell r="I23" t="str">
            <v>141-GRUPO DE TRABAJO DE GESTIÓN DOCUMENTAL Y ARCHIVO</v>
          </cell>
          <cell r="AL23" t="str">
            <v>PND_TRANSF _ Convergencia regional _ d. GOB digital para la gente D_GOB 1. Generar la interacción fiable, eficiente y segura entre el Estado y los habitantes del territorio</v>
          </cell>
        </row>
        <row r="24">
          <cell r="I24" t="str">
            <v>142-GRUPO DE TRABAJO DE SERVICIOS ADMINISTRATIVOS Y RECURSOS FÍSICOS</v>
          </cell>
          <cell r="AL24" t="str">
            <v>PND_TRANSF _ Convergencia regional _ d. GOB digital para la gente D_GOB 2. Adoptar herramientas y tecnologías digitales</v>
          </cell>
        </row>
        <row r="25">
          <cell r="I25" t="str">
            <v>1000-DESPACHO DEL SUPERINTENDENTE DELEGADO PARA LA PROTECCIÓN DE LA COMPETENCIA</v>
          </cell>
          <cell r="AL25" t="str">
            <v xml:space="preserve">PND_TRANSF _ Convergencia regional _ d. GOB digital para la gente D_GOB 5. Modernizar las entidades a través de incentivos para el uso de datos </v>
          </cell>
        </row>
        <row r="26">
          <cell r="I26" t="str">
            <v>2000-DESPACHO DEL SUPERINTENDENTE DELEGADO PARA LA PROPIEDAD INDUSTRIAL</v>
          </cell>
          <cell r="AL26" t="str">
            <v>Decreto 612 del 2018_ Planes Institucionales y Estratégicos _Plan Institucional de Archivos de la Entidad –PINAR</v>
          </cell>
        </row>
        <row r="27">
          <cell r="I27" t="str">
            <v>2010-DIRECCION DE SIGNOS DISTINTIVOS</v>
          </cell>
          <cell r="AL27" t="str">
            <v>Decreto 612 del 2018_ Planes Institucionales y Estratégicos _Plan Anual de Adquisiciones</v>
          </cell>
        </row>
        <row r="28">
          <cell r="I28" t="str">
            <v>2020-DIRECCIÓN DE NUEVAS CREACIONES</v>
          </cell>
          <cell r="AL28" t="str">
            <v>Decreto 612 del 2018_ Planes Institucionales y Estratégicos _Plan Anual de Vacantes</v>
          </cell>
        </row>
        <row r="29">
          <cell r="I29" t="str">
            <v>2023-GRUPO DE TRABAJO DE CENTRO DE INFORMACIÓN TECNOLÓGICA Y APOYO A LA GESTIÓN DE PROPIEDAD LA INDUSTRIAL</v>
          </cell>
          <cell r="AL29" t="str">
            <v>Decreto 612 del 2018_ Planes Institucionales y Estratégicos _Plan de Previsión de Recursos Humanos</v>
          </cell>
        </row>
        <row r="30">
          <cell r="I30" t="str">
            <v>3000-DESPACHO DEL SUPERINTENDENTE DELEGADO PARA LA PROTECCIÓN DEL CONSUMIDOR</v>
          </cell>
          <cell r="AL30" t="str">
            <v>Decreto 612 del 2018_ Planes Institucionales y Estratégicos _Plan Estratégico de Talento Humano</v>
          </cell>
        </row>
        <row r="31">
          <cell r="I31" t="str">
            <v>3003-GRUPO DE TRABAJO DE APOYO A LA RED NACIONAL DE PROTECCIÓN  AL CONSUMIDOR</v>
          </cell>
          <cell r="AL31" t="str">
            <v>Decreto 612 del 2018_ Planes Institucionales y Estratégicos _Plan Institucional de Capacitación</v>
          </cell>
        </row>
        <row r="32">
          <cell r="I32" t="str">
            <v>3100-DIRECCION DE INVESTIGACIONES DE PROTECCION AL CONSUMIDOR</v>
          </cell>
          <cell r="AL32" t="str">
            <v>Decreto 612 del 2018_ Planes Institucionales y Estratégicos _Plan de Incentivos Institucionales</v>
          </cell>
        </row>
        <row r="33">
          <cell r="I33" t="str">
            <v>3200-DIRECCIÓN DE INVESTIGACIONES DE PROTECCIÓN DE USUARIOS DE SERVICIOS DE COMUNICACIONES</v>
          </cell>
          <cell r="AL33" t="str">
            <v>Decreto 612 del 2018_ Planes Institucionales y Estratégicos _Plan de Trabajo Anual en Seguridad y Salud en el Trabajo</v>
          </cell>
        </row>
        <row r="34">
          <cell r="I34" t="str">
            <v>4000-DESPACHO DEL SUPERINTENDENTE DELEGADO PARA ASUNTOS JURISDICCIONALES</v>
          </cell>
          <cell r="AL34" t="str">
            <v>Decreto 612 del 2018_ Planes Institucionales y Estratégicos _Plan Anticorrupción y de Atención al Ciudadano</v>
          </cell>
        </row>
        <row r="35">
          <cell r="I35" t="str">
            <v>6000-DESPACHO DEL SUPERINTENDENTE DELEGADO PARA EL CONTROL Y VERIFICACIÓN DE REGLAMENTOS TÉCNICOS Y METROLOGÍA LEGAL</v>
          </cell>
          <cell r="AL35" t="str">
            <v>Decreto 612 del 2018_ Planes Institucionales y Estratégicos _Plan Estratégico de Tecnologías de la Información y las Comunicaciones –PETI</v>
          </cell>
        </row>
        <row r="36">
          <cell r="I36" t="str">
            <v>7000-DESPACHO DEL SUPERINTENDENTE DELEGADO PARA LA PROTECCIÓN DE DATOS PERSONALES</v>
          </cell>
          <cell r="AL36" t="str">
            <v>Decreto 612 del 2018_ Planes Institucionales y Estratégicos _Plan de Tratamiento de Riesgos de Seguridad y Privacidad de la Información</v>
          </cell>
        </row>
        <row r="37">
          <cell r="I37" t="str">
            <v>7100-DIRECCIÓN DE INVESTIGACIONES DE PROTECCIÓN DE DATOS PERSONALES</v>
          </cell>
          <cell r="AL37" t="str">
            <v>Decreto 612 del 2018_ Planes Institucionales y Estratégicos _Plan de Seguridad y Privacidad de la Información</v>
          </cell>
        </row>
        <row r="38">
          <cell r="I38" t="str">
            <v>7200-DIRECCION DE HABEAS DATA</v>
          </cell>
          <cell r="AL38" t="str">
            <v xml:space="preserve">Programa de Transparencia y Ética Pública Programa de Transparencia y Ética Pública PTEP </v>
          </cell>
        </row>
        <row r="39">
          <cell r="AL39" t="str">
            <v>N/A</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Obj 1"/>
      <sheetName val="OBJ 2"/>
      <sheetName val="OBJ 3"/>
      <sheetName val="OBJ 4"/>
      <sheetName val="OBJ 5"/>
    </sheetNames>
    <sheetDataSet>
      <sheetData sheetId="0">
        <row r="422">
          <cell r="B422" t="str">
            <v>1.1.1. Gestionar y concertar la formulación, aprobación  e implementación de instrumentos de planificación</v>
          </cell>
          <cell r="G422" t="str">
            <v>DIG</v>
          </cell>
          <cell r="I422" t="str">
            <v xml:space="preserve">DIREECCION GENERAL </v>
          </cell>
          <cell r="N422" t="str">
            <v>Arrendamientos</v>
          </cell>
          <cell r="P422" t="str">
            <v>Predial</v>
          </cell>
          <cell r="R422" t="str">
            <v>Herrramientas</v>
          </cell>
          <cell r="T422" t="str">
            <v>Equipos y maquinas de oficina</v>
          </cell>
          <cell r="V422" t="str">
            <v>Otros gastos por adquisición</v>
          </cell>
          <cell r="AA422" t="str">
            <v>Combustibles y lubricantes</v>
          </cell>
          <cell r="AC422" t="str">
            <v>Correo</v>
          </cell>
          <cell r="AE422" t="str">
            <v>Adquisición de libros y revistas</v>
          </cell>
          <cell r="AH422" t="str">
            <v>Acueducto, alcantarillado y aseo</v>
          </cell>
          <cell r="AJ422" t="str">
            <v>Arrendamiento de inmuebles</v>
          </cell>
          <cell r="AL422" t="str">
            <v>Al interior</v>
          </cell>
          <cell r="AN422" t="str">
            <v>Defensa</v>
          </cell>
          <cell r="AP422" t="str">
            <v>Compra de semovientes</v>
          </cell>
          <cell r="AR422" t="str">
            <v>Material veterinario</v>
          </cell>
          <cell r="AT422" t="str">
            <v>Capacitaciones</v>
          </cell>
          <cell r="AV422" t="str">
            <v>Comisiones bancarias</v>
          </cell>
          <cell r="AX422" t="str">
            <v>Profesionales</v>
          </cell>
          <cell r="AZ422" t="str">
            <v>Consultorias</v>
          </cell>
          <cell r="BB422" t="str">
            <v>Mantenimiento de bienes inmuebles</v>
          </cell>
          <cell r="BD422" t="str">
            <v>Seguros de accidentes personales</v>
          </cell>
        </row>
        <row r="423">
          <cell r="B423" t="str">
            <v>1.1.2. Contar con un marco de política y normativo adecuado que dinamice el cumplimiento de la misión institucional</v>
          </cell>
          <cell r="G423" t="str">
            <v>DTAM</v>
          </cell>
          <cell r="I423" t="str">
            <v>GRUPO ASUNTOS INTERNACIONALES Y COPERACIÓN</v>
          </cell>
          <cell r="N423" t="str">
            <v>Capacitación y eventos</v>
          </cell>
          <cell r="P423" t="str">
            <v>Valorización de Edificaciones</v>
          </cell>
          <cell r="R423" t="str">
            <v>Equipo de sistemas</v>
          </cell>
          <cell r="T423" t="str">
            <v>Otros enseres y equipos de oficina</v>
          </cell>
          <cell r="AA423" t="str">
            <v>Dotaciones</v>
          </cell>
          <cell r="AC423" t="str">
            <v>Embalaje y acarreo</v>
          </cell>
          <cell r="AE423" t="str">
            <v>Edición de libros y revistas, escritos y trabajos tipográficos</v>
          </cell>
          <cell r="AH423" t="str">
            <v>Energía</v>
          </cell>
          <cell r="AJ423" t="str">
            <v>Arrendamiento de muebles</v>
          </cell>
          <cell r="AL423" t="str">
            <v>Tiquetes</v>
          </cell>
          <cell r="AN423" t="str">
            <v>Gastos judiciales</v>
          </cell>
          <cell r="AR423" t="str">
            <v>Sostenimiento</v>
          </cell>
          <cell r="AT423" t="str">
            <v>Otros elementos para capacitacion y eventos</v>
          </cell>
          <cell r="AV423" t="str">
            <v>Gastos por manejo de portafolios y red swift</v>
          </cell>
          <cell r="AX423" t="str">
            <v>Tecnicos</v>
          </cell>
          <cell r="BB423" t="str">
            <v>Mantenimiento de bienes muebles equipos y enseres</v>
          </cell>
          <cell r="BD423" t="str">
            <v>seguro de vida</v>
          </cell>
        </row>
        <row r="424">
          <cell r="B424" t="str">
            <v xml:space="preserve">1.1.3. Diseñar e implementar instrumentos para la valoración, negociación y reconocimiento de los  beneficios ecosistémicos </v>
          </cell>
          <cell r="G424" t="str">
            <v>DTAN</v>
          </cell>
          <cell r="I424" t="str">
            <v>GRUPO DE COMUNICACIONES</v>
          </cell>
          <cell r="N424" t="str">
            <v>Compra de equipo</v>
          </cell>
          <cell r="P424" t="str">
            <v xml:space="preserve">Otros Impuestos </v>
          </cell>
          <cell r="R424" t="str">
            <v>Software</v>
          </cell>
          <cell r="T424" t="str">
            <v>Mobiliario y Enseres</v>
          </cell>
          <cell r="AA424" t="str">
            <v>Llantas y accesorios</v>
          </cell>
          <cell r="AC424" t="str">
            <v xml:space="preserve">Servicios de transmisión de información </v>
          </cell>
          <cell r="AE424" t="str">
            <v>Publicidad y propaganda</v>
          </cell>
          <cell r="AH424" t="str">
            <v>Gas natural</v>
          </cell>
          <cell r="AL424" t="str">
            <v>Al exterior</v>
          </cell>
          <cell r="AT424" t="str">
            <v>Eventos</v>
          </cell>
          <cell r="AX424" t="str">
            <v>Operarios</v>
          </cell>
          <cell r="BB424" t="str">
            <v>Mantenimiento de equipos de comunicación y computación</v>
          </cell>
          <cell r="BD424" t="str">
            <v>seguro de responsabilidad civil</v>
          </cell>
        </row>
        <row r="425">
          <cell r="B425" t="str">
            <v xml:space="preserve">1.1.4. Contar con un sistema de información que facilite la toma de decisiones </v>
          </cell>
          <cell r="G425" t="str">
            <v>DTAO</v>
          </cell>
          <cell r="I425" t="str">
            <v>GRUPO DE CONTROL INTERNO</v>
          </cell>
          <cell r="N425" t="str">
            <v>Compra de semovientes</v>
          </cell>
          <cell r="P425" t="str">
            <v>Vehículo</v>
          </cell>
          <cell r="R425" t="str">
            <v>Vehículos</v>
          </cell>
          <cell r="AA425" t="str">
            <v>Materiales de construcción</v>
          </cell>
          <cell r="AC425" t="str">
            <v>Otras comunicaciones y transporte</v>
          </cell>
          <cell r="AE425" t="str">
            <v>Suscripciones</v>
          </cell>
          <cell r="AH425" t="str">
            <v>Telefonía movil celular</v>
          </cell>
          <cell r="AX425" t="str">
            <v>Otros - Contrataciones</v>
          </cell>
          <cell r="BB425" t="str">
            <v>Mantenimiento de equipos de navegación y transporte</v>
          </cell>
          <cell r="BD425" t="str">
            <v>seguros generales</v>
          </cell>
        </row>
        <row r="426">
          <cell r="B426" t="str">
            <v xml:space="preserve">1.2.1. Concertar estrategias especiales de manejo  con grupos étnicos que permitan articular distintas visiones de territorio </v>
          </cell>
          <cell r="G426" t="str">
            <v>DTCA</v>
          </cell>
          <cell r="I426" t="str">
            <v>GRUPO DE PARTICIPACION</v>
          </cell>
          <cell r="N426" t="str">
            <v xml:space="preserve">Comunicaciones y transporte </v>
          </cell>
          <cell r="R426" t="str">
            <v>Equipo fluvial y maritimo</v>
          </cell>
          <cell r="AA426" t="str">
            <v>Papeleria, utiles de escritorioy oficina</v>
          </cell>
          <cell r="AC426" t="str">
            <v>Transporte</v>
          </cell>
          <cell r="AE426" t="str">
            <v>Otros gastos de impresos y publicaciones</v>
          </cell>
          <cell r="AH426" t="str">
            <v>Teléfono, fax y otros</v>
          </cell>
          <cell r="AX426" t="str">
            <v>convenios</v>
          </cell>
          <cell r="BB426" t="str">
            <v>Servicio de aseo y cafeteria</v>
          </cell>
        </row>
        <row r="427">
          <cell r="B427" t="str">
            <v>1.2.2. Prevenir, atender y mitigar situaciones de riesgo que afecten la gobernabilidad de las áreas</v>
          </cell>
          <cell r="G427" t="str">
            <v>DTOR</v>
          </cell>
          <cell r="I427" t="str">
            <v>OFICINA ASESORA JURIDICA</v>
          </cell>
          <cell r="N427" t="str">
            <v>Consultorias</v>
          </cell>
          <cell r="R427" t="str">
            <v>Equipos y accesorios de navegación</v>
          </cell>
          <cell r="AA427" t="str">
            <v>Productos de aseo y cafeteria</v>
          </cell>
          <cell r="BB427" t="str">
            <v>Servicio de seguridad y vigilancia</v>
          </cell>
        </row>
        <row r="428">
          <cell r="B428" t="str">
            <v>1.2.3. Promover la participación de actores estratégicos para el cumplimiento de la misión institucional</v>
          </cell>
          <cell r="G428" t="str">
            <v>DTPA</v>
          </cell>
          <cell r="I428" t="str">
            <v>OFICINA ASESORA PLANEACIÓN</v>
          </cell>
          <cell r="N428" t="str">
            <v>Contrataciones</v>
          </cell>
          <cell r="R428" t="str">
            <v xml:space="preserve">Equipos de investigación  </v>
          </cell>
          <cell r="AA428" t="str">
            <v>Raciones de campaña</v>
          </cell>
          <cell r="BB428" t="str">
            <v>Mantenimiento de otros bienes</v>
          </cell>
        </row>
        <row r="429">
          <cell r="B429" t="str">
            <v>1.2.4. Promover estrategias educativas que contribuyan a la valoración social de las áreas protegidas</v>
          </cell>
          <cell r="G429" t="str">
            <v>SAF</v>
          </cell>
          <cell r="I429" t="str">
            <v>OFICINA DE GESTION DEL RIESGO</v>
          </cell>
          <cell r="N429" t="str">
            <v>Defensa de hacienda pública</v>
          </cell>
          <cell r="R429" t="str">
            <v>Otras compras de equipos</v>
          </cell>
          <cell r="AA429" t="str">
            <v>Insecticidas, fungicidas y otros insumos agricolas</v>
          </cell>
        </row>
        <row r="430">
          <cell r="B430" t="str">
            <v>2.1.1. Consolidar un portafolio de país que incluya la identificación de vacíos y la definición de prioridades</v>
          </cell>
          <cell r="G430" t="str">
            <v>SGM</v>
          </cell>
          <cell r="I430" t="str">
            <v>DIRECCION TERRITORIAL AMAZONIA</v>
          </cell>
          <cell r="N430" t="str">
            <v>Enseres y equipos de oficina</v>
          </cell>
          <cell r="R430" t="str">
            <v>Audiovisuales y accesorios</v>
          </cell>
          <cell r="AA430" t="str">
            <v>Elementos de alojamiento y campaña</v>
          </cell>
        </row>
        <row r="431">
          <cell r="B431" t="str">
            <v>2.2.1. Incrementar la representatividad ecosistémica del país mediante la declaratoria o ampliación de áreas del SPNN</v>
          </cell>
          <cell r="G431" t="str">
            <v>SSNA</v>
          </cell>
          <cell r="I431" t="str">
            <v>PNN ALTO FRAGUA INDI WASI</v>
          </cell>
          <cell r="N431" t="str">
            <v>Gastos financieros</v>
          </cell>
          <cell r="AA431" t="str">
            <v>Medicamentos y productos farmacéutidos</v>
          </cell>
        </row>
        <row r="432">
          <cell r="B432" t="str">
            <v>3.1.1. Adelantar procesos para el manejo de poblaciones silvestres de especies priorizadas</v>
          </cell>
          <cell r="I432" t="str">
            <v>PNN AMACAYACU</v>
          </cell>
          <cell r="N432" t="str">
            <v>Impresos y publicaciones</v>
          </cell>
          <cell r="AA432" t="str">
            <v>Repuestos</v>
          </cell>
        </row>
        <row r="433">
          <cell r="B433" t="str">
            <v>3.1.2. Mantener la dinámica ecológica de paisajes y ecosistemas con énfasis en aquellos en riesgo y/o alterados</v>
          </cell>
          <cell r="I433" t="str">
            <v>PNN CAHUINARÍ</v>
          </cell>
          <cell r="N433" t="str">
            <v>Impuestos y multas</v>
          </cell>
        </row>
        <row r="434">
          <cell r="B434" t="str">
            <v>3.2.1. Ordenar usos, actividades y ocupación en las áreas del SPNN, incorporando a colonos, campesinos y propietarios a través de procesos de restauración ecológica, saneamiento y relocalización en coordinación con las autoridades competentes</v>
          </cell>
          <cell r="I434" t="str">
            <v>PNN LA PAYA</v>
          </cell>
          <cell r="N434" t="str">
            <v>Mantenimientos</v>
          </cell>
        </row>
        <row r="435">
          <cell r="B435" t="str">
            <v>3.2.2. Promover procesos de ordenamiento y mitigación en las zonas de influencia de las áreas del SPNN</v>
          </cell>
          <cell r="I435" t="str">
            <v>PNN RIO PURÉ</v>
          </cell>
          <cell r="N435" t="str">
            <v>Materiales y suministros</v>
          </cell>
        </row>
        <row r="436">
          <cell r="B436" t="str">
            <v>3.2.3. Prevenir, atender y mitigar riesgos, eventos e impactos generados por fenómenos naturales e incendios forestales</v>
          </cell>
          <cell r="I436" t="str">
            <v>PNN SERRANÍA DE CHIRIBIQUETE</v>
          </cell>
          <cell r="N436" t="str">
            <v>Seguros</v>
          </cell>
        </row>
        <row r="437">
          <cell r="B437" t="str">
            <v>3.2.4. Regular y controlar el uso y aprovechamiento de los recursos naturales en las áreas del SPNN</v>
          </cell>
          <cell r="I437" t="str">
            <v>PNN SERRANÍA DE LOS CHURUMBELOS AUKA WASI</v>
          </cell>
          <cell r="N437" t="str">
            <v>Servicios publicos</v>
          </cell>
        </row>
        <row r="438">
          <cell r="B438" t="str">
            <v>3.3.1. Promover y participar en los procesos de ordenamiento del territorio, gestionando la incorporación de acciones tendientes a la conservación del SPNN</v>
          </cell>
          <cell r="I438" t="str">
            <v>PNN YAIGOJÉ APAPORIS</v>
          </cell>
          <cell r="N438" t="str">
            <v>Sostenimiento de semovientes</v>
          </cell>
        </row>
        <row r="439">
          <cell r="B439" t="str">
            <v>3.4.1. Desarrollar y promover el conocimiento  de los valores naturales, culturales y los beneficios ambientales de las áreas protegidas, para la toma de decisiones</v>
          </cell>
          <cell r="I439" t="str">
            <v>RNN NUKAK</v>
          </cell>
          <cell r="N439" t="str">
            <v>Otros gastos por adquisición</v>
          </cell>
        </row>
        <row r="440">
          <cell r="B440" t="str">
            <v>3.4.2. Fortalecer las capacidades gerenciales y organizacionales de la Unidad de Parques</v>
          </cell>
          <cell r="I440" t="str">
            <v>RNN PUINAWAI</v>
          </cell>
          <cell r="N440" t="str">
            <v>Viáticos y gastos de viaje</v>
          </cell>
        </row>
        <row r="441">
          <cell r="B441" t="str">
            <v>3.4.3. Implementar un sistema de planeación institucional, sistemas de gestión y mecanismos de evaluación</v>
          </cell>
          <cell r="I441" t="str">
            <v>SFF ORITO INGI ANDE</v>
          </cell>
        </row>
        <row r="442">
          <cell r="B442" t="str">
            <v>3.4.4. Posicionar a Parques Nacionales Naturales en los ámbitos nacional, regional, local e internacional y consolidar la cultura de la comunicación al interior</v>
          </cell>
          <cell r="I442" t="str">
            <v>ANU LOS ESTORAQUES</v>
          </cell>
        </row>
        <row r="443">
          <cell r="B443" t="str">
            <v>3.4.5. Fortalecer la capacidad de negociación y gestión de recursos de la Unidad en los ámbitos local, regional, nacional e internacional</v>
          </cell>
          <cell r="I443" t="str">
            <v>DIRECCION TERRITORIAL  ANDES NORORIENTALES</v>
          </cell>
        </row>
        <row r="444">
          <cell r="I444" t="str">
            <v>PNN CATATUMBO BARÍ</v>
          </cell>
        </row>
        <row r="445">
          <cell r="I445" t="str">
            <v>PNN EL COCUY</v>
          </cell>
        </row>
        <row r="446">
          <cell r="I446" t="str">
            <v>PNN GUANENTA ALTO RIO FONCE</v>
          </cell>
        </row>
        <row r="447">
          <cell r="I447" t="str">
            <v>PNN PISBA</v>
          </cell>
        </row>
        <row r="448">
          <cell r="I448" t="str">
            <v>PNN SERRANÍA DE LOS YARIGUÍES</v>
          </cell>
        </row>
        <row r="449">
          <cell r="I449" t="str">
            <v>PNN TAMA</v>
          </cell>
        </row>
        <row r="450">
          <cell r="I450" t="str">
            <v>SFF IGUAQUE</v>
          </cell>
        </row>
        <row r="451">
          <cell r="I451" t="str">
            <v>DIRECCION TERRITORIAL ANDES ORIENTALES</v>
          </cell>
        </row>
        <row r="452">
          <cell r="I452" t="str">
            <v>PNN COMPLEJO VOLCÁNICO DOÑA JUANA CASCABEL</v>
          </cell>
        </row>
        <row r="453">
          <cell r="I453" t="str">
            <v>PNN CUEVA DE LOS GUÁCHAROS</v>
          </cell>
        </row>
        <row r="454">
          <cell r="I454" t="str">
            <v>PNN LAS HERMOSAS</v>
          </cell>
        </row>
        <row r="455">
          <cell r="I455" t="str">
            <v>PNN LOS NEVADOS</v>
          </cell>
        </row>
        <row r="456">
          <cell r="I456" t="str">
            <v>PNN NEVADO DEL HUILA</v>
          </cell>
        </row>
        <row r="457">
          <cell r="I457" t="str">
            <v>PNN ORQUÍDEAS</v>
          </cell>
        </row>
        <row r="458">
          <cell r="I458" t="str">
            <v>PNN PURACÉ</v>
          </cell>
        </row>
        <row r="459">
          <cell r="I459" t="str">
            <v>PNN SELVA DE FLORENCIA</v>
          </cell>
        </row>
        <row r="460">
          <cell r="I460" t="str">
            <v>PNN TATAMÁ</v>
          </cell>
        </row>
        <row r="461">
          <cell r="I461" t="str">
            <v>SFF GALERAS</v>
          </cell>
        </row>
        <row r="462">
          <cell r="I462" t="str">
            <v>SFF ISLA DE LA COROTA</v>
          </cell>
        </row>
        <row r="463">
          <cell r="I463" t="str">
            <v>SFF OTÚN QUIMBAYA</v>
          </cell>
        </row>
        <row r="464">
          <cell r="I464" t="str">
            <v>DIRECCION TERRITORIAL CARIBE</v>
          </cell>
        </row>
        <row r="465">
          <cell r="I465" t="str">
            <v>PNN Bahía Portete Kaurrele</v>
          </cell>
        </row>
        <row r="466">
          <cell r="I466" t="str">
            <v>PNN CORALES DE PROFUNDIDAD</v>
          </cell>
        </row>
        <row r="467">
          <cell r="I467" t="str">
            <v>PNN CORALES DEL ROSARIO Y SAN BERNARDO</v>
          </cell>
        </row>
        <row r="468">
          <cell r="I468" t="str">
            <v>PNN MACUIRA</v>
          </cell>
        </row>
        <row r="469">
          <cell r="I469" t="str">
            <v>PNN OLD PROVIDENCE MC BEAN LAGOON</v>
          </cell>
        </row>
        <row r="470">
          <cell r="I470" t="str">
            <v>PNN PARAMILLO</v>
          </cell>
        </row>
        <row r="471">
          <cell r="I471" t="str">
            <v>PNN SIERRA NEVADA DE SANTA MARTA</v>
          </cell>
        </row>
        <row r="472">
          <cell r="I472" t="str">
            <v>PNN TAYRONA</v>
          </cell>
        </row>
        <row r="473">
          <cell r="I473" t="str">
            <v>SF ACANDÍ, PLAYÓN Y PLAYONA</v>
          </cell>
        </row>
        <row r="474">
          <cell r="I474" t="str">
            <v>SFF CIENAGA GRANDE DE SANTA MARTA</v>
          </cell>
        </row>
        <row r="475">
          <cell r="I475" t="str">
            <v>SFF EL CORCHAL "EL MONO HERNÁNDEZ"</v>
          </cell>
        </row>
        <row r="476">
          <cell r="I476" t="str">
            <v>SFF LOS COLORADOS</v>
          </cell>
        </row>
        <row r="477">
          <cell r="I477" t="str">
            <v>SFF LOS FLAMENCOS</v>
          </cell>
        </row>
        <row r="478">
          <cell r="I478" t="str">
            <v>VIA PARQUE ISLA DE SALAMANCA</v>
          </cell>
        </row>
        <row r="479">
          <cell r="I479" t="str">
            <v>DIRECCION TERRITORIAL ORINOQUIA</v>
          </cell>
        </row>
        <row r="480">
          <cell r="I480" t="str">
            <v>PNN CHINGAZA</v>
          </cell>
        </row>
        <row r="481">
          <cell r="I481" t="str">
            <v>PNN CORDILLERA DE LOS PICACHOS</v>
          </cell>
        </row>
        <row r="482">
          <cell r="I482" t="str">
            <v>PNN SIERRA DE LA MACARENA</v>
          </cell>
        </row>
        <row r="483">
          <cell r="I483" t="str">
            <v>PNN SUMAPAZ</v>
          </cell>
        </row>
        <row r="484">
          <cell r="I484" t="str">
            <v>PNN TINIGUA</v>
          </cell>
        </row>
        <row r="485">
          <cell r="I485" t="str">
            <v>PNN TUPARRO</v>
          </cell>
        </row>
        <row r="486">
          <cell r="I486" t="str">
            <v>DIRECCION TERRITORIAL PACIFICO</v>
          </cell>
        </row>
        <row r="487">
          <cell r="I487" t="str">
            <v>PNN FARALLONES DE CALI</v>
          </cell>
        </row>
        <row r="488">
          <cell r="I488" t="str">
            <v>PNN GORGONA</v>
          </cell>
        </row>
        <row r="489">
          <cell r="I489" t="str">
            <v>PNN KATÍOS</v>
          </cell>
        </row>
        <row r="490">
          <cell r="I490" t="str">
            <v>PNN MUNCHIQUE</v>
          </cell>
        </row>
        <row r="491">
          <cell r="I491" t="str">
            <v>PNN SANQUIANGA</v>
          </cell>
        </row>
        <row r="492">
          <cell r="I492" t="str">
            <v>PNN URAMBA BAHÍA MÁLAGA</v>
          </cell>
        </row>
        <row r="493">
          <cell r="I493" t="str">
            <v>PNN UTRÍA</v>
          </cell>
        </row>
        <row r="494">
          <cell r="I494" t="str">
            <v>SFF MALPELO</v>
          </cell>
        </row>
        <row r="495">
          <cell r="I495" t="str">
            <v>GRUPO DE CONTRATOS</v>
          </cell>
        </row>
        <row r="496">
          <cell r="I496" t="str">
            <v>GRUPO DE CONTROL DISCIPLINARIO</v>
          </cell>
        </row>
        <row r="497">
          <cell r="I497" t="str">
            <v>GRUPO DE GESTIÓN FINANCIERA</v>
          </cell>
        </row>
        <row r="498">
          <cell r="I498" t="str">
            <v>GRUPO DE GESTIÓN HUMANA</v>
          </cell>
        </row>
        <row r="499">
          <cell r="I499" t="str">
            <v>GRUPO DE INFRAESTRUCTURA</v>
          </cell>
        </row>
        <row r="500">
          <cell r="I500" t="str">
            <v>GRUPO DE PROCESOS CORPORATIVOS</v>
          </cell>
        </row>
        <row r="501">
          <cell r="I501" t="str">
            <v xml:space="preserve">SUBDIRECCION ADMINISTRATIVA Y FINANCIERA </v>
          </cell>
        </row>
        <row r="502">
          <cell r="I502" t="str">
            <v>GRUPO DE GESTIÓN E INTEGRACIÓN DEL SINAP</v>
          </cell>
        </row>
        <row r="503">
          <cell r="I503" t="str">
            <v>GRUPO DE PLANEACIÓN Y MANEJO</v>
          </cell>
        </row>
        <row r="504">
          <cell r="I504" t="str">
            <v>GRUPO DE TRÁMITES Y EVALUACIÓN AMBIENTAL</v>
          </cell>
        </row>
        <row r="505">
          <cell r="I505" t="str">
            <v>GRUPO SISTEMAS DE INFORMACIÓN Y RADIOCOMUNICACIONES</v>
          </cell>
        </row>
        <row r="506">
          <cell r="I506" t="str">
            <v>SUBDIRECCIÓN DE GESTIÓN Y MANEJO</v>
          </cell>
        </row>
        <row r="507">
          <cell r="I507" t="str">
            <v>SUBDIRECCION DE SOSTENIBILIDAD Y NEGOCIOS AMBIENTALES</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basica"/>
      <sheetName val="09-07-99(106 cargos)"/>
      <sheetName val="distr-nuevos car"/>
      <sheetName val="nuevas FUNCIONES"/>
      <sheetName val="TOTAL "/>
      <sheetName val="RESUMEN-07-29"/>
      <sheetName val="REESTRUC"/>
      <sheetName val="VALOR TOTAL PROY)"/>
      <sheetName val="Lista desplegable"/>
    </sheetNames>
    <sheetDataSet>
      <sheetData sheetId="0"/>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48A8-7E8E-42AA-80A9-0A20063D5BC4}">
  <sheetPr codeName="Hoja11"/>
  <dimension ref="A1:E36"/>
  <sheetViews>
    <sheetView workbookViewId="0">
      <selection activeCell="A5" sqref="A5"/>
    </sheetView>
  </sheetViews>
  <sheetFormatPr baseColWidth="10" defaultRowHeight="18" customHeight="1" x14ac:dyDescent="0.25"/>
  <cols>
    <col min="1" max="1" width="82.140625" customWidth="1"/>
    <col min="2" max="2" width="19.42578125" customWidth="1"/>
    <col min="4" max="4" width="67.42578125" customWidth="1"/>
  </cols>
  <sheetData>
    <row r="1" spans="1:5" ht="18" customHeight="1" x14ac:dyDescent="0.25">
      <c r="D1" s="33" t="s">
        <v>1426</v>
      </c>
      <c r="E1" s="34">
        <v>1</v>
      </c>
    </row>
    <row r="2" spans="1:5" ht="18" customHeight="1" x14ac:dyDescent="0.25">
      <c r="D2" s="33" t="s">
        <v>1429</v>
      </c>
      <c r="E2" s="34">
        <v>1</v>
      </c>
    </row>
    <row r="3" spans="1:5" ht="18" customHeight="1" x14ac:dyDescent="0.25">
      <c r="D3" s="33" t="s">
        <v>1451</v>
      </c>
      <c r="E3" s="35">
        <v>6</v>
      </c>
    </row>
    <row r="4" spans="1:5" ht="18" customHeight="1" x14ac:dyDescent="0.25">
      <c r="A4" t="s">
        <v>1419</v>
      </c>
      <c r="B4" t="s">
        <v>1421</v>
      </c>
      <c r="D4" s="32" t="s">
        <v>1422</v>
      </c>
      <c r="E4" s="32" t="s">
        <v>1423</v>
      </c>
    </row>
    <row r="5" spans="1:5" ht="18" customHeight="1" x14ac:dyDescent="0.25">
      <c r="A5" t="s">
        <v>1118</v>
      </c>
      <c r="B5">
        <v>22</v>
      </c>
      <c r="C5">
        <v>2</v>
      </c>
      <c r="D5" s="33" t="s">
        <v>1424</v>
      </c>
      <c r="E5" s="34">
        <v>1</v>
      </c>
    </row>
    <row r="6" spans="1:5" ht="18" customHeight="1" x14ac:dyDescent="0.25">
      <c r="A6" t="s">
        <v>1350</v>
      </c>
      <c r="B6">
        <v>19</v>
      </c>
      <c r="C6" s="34">
        <v>1</v>
      </c>
      <c r="D6" s="33" t="s">
        <v>1425</v>
      </c>
      <c r="E6" s="34">
        <v>1</v>
      </c>
    </row>
    <row r="7" spans="1:5" ht="18" customHeight="1" x14ac:dyDescent="0.25">
      <c r="A7" t="s">
        <v>688</v>
      </c>
      <c r="B7">
        <v>3</v>
      </c>
      <c r="D7" s="33" t="s">
        <v>1426</v>
      </c>
      <c r="E7" s="34">
        <v>1</v>
      </c>
    </row>
    <row r="8" spans="1:5" ht="18" customHeight="1" x14ac:dyDescent="0.25">
      <c r="A8" t="s">
        <v>470</v>
      </c>
      <c r="B8">
        <v>10</v>
      </c>
      <c r="C8">
        <v>3</v>
      </c>
      <c r="D8" s="33" t="s">
        <v>1427</v>
      </c>
    </row>
    <row r="9" spans="1:5" ht="18" customHeight="1" x14ac:dyDescent="0.25">
      <c r="A9" t="s">
        <v>540</v>
      </c>
      <c r="B9">
        <v>22</v>
      </c>
      <c r="C9">
        <v>2</v>
      </c>
      <c r="D9" s="33" t="s">
        <v>1428</v>
      </c>
    </row>
    <row r="10" spans="1:5" ht="18" customHeight="1" x14ac:dyDescent="0.25">
      <c r="A10" t="s">
        <v>783</v>
      </c>
      <c r="B10">
        <v>8</v>
      </c>
      <c r="D10" s="33" t="s">
        <v>1429</v>
      </c>
      <c r="E10" s="34">
        <v>1</v>
      </c>
    </row>
    <row r="11" spans="1:5" ht="18" customHeight="1" x14ac:dyDescent="0.25">
      <c r="A11" t="s">
        <v>1187</v>
      </c>
      <c r="B11">
        <v>6</v>
      </c>
      <c r="D11" s="33" t="s">
        <v>1430</v>
      </c>
      <c r="E11" s="34">
        <v>1</v>
      </c>
    </row>
    <row r="12" spans="1:5" ht="18" customHeight="1" x14ac:dyDescent="0.25">
      <c r="A12" t="s">
        <v>773</v>
      </c>
      <c r="B12">
        <v>4</v>
      </c>
      <c r="D12" s="33" t="s">
        <v>1431</v>
      </c>
      <c r="E12" s="34">
        <v>1</v>
      </c>
    </row>
    <row r="13" spans="1:5" ht="18" customHeight="1" x14ac:dyDescent="0.25">
      <c r="A13" t="s">
        <v>1387</v>
      </c>
      <c r="B13">
        <v>10</v>
      </c>
      <c r="C13">
        <v>6</v>
      </c>
      <c r="D13" s="33" t="s">
        <v>1432</v>
      </c>
      <c r="E13" s="34">
        <v>1</v>
      </c>
    </row>
    <row r="14" spans="1:5" ht="18" customHeight="1" x14ac:dyDescent="0.25">
      <c r="A14" t="s">
        <v>582</v>
      </c>
      <c r="B14">
        <v>6</v>
      </c>
      <c r="D14" s="33" t="s">
        <v>1433</v>
      </c>
    </row>
    <row r="15" spans="1:5" ht="18" customHeight="1" x14ac:dyDescent="0.25">
      <c r="A15" t="s">
        <v>980</v>
      </c>
      <c r="B15">
        <v>24</v>
      </c>
      <c r="D15" s="33" t="s">
        <v>1434</v>
      </c>
    </row>
    <row r="16" spans="1:5" ht="18" customHeight="1" x14ac:dyDescent="0.25">
      <c r="A16" t="s">
        <v>747</v>
      </c>
      <c r="B16">
        <v>11</v>
      </c>
      <c r="D16" s="33" t="s">
        <v>1435</v>
      </c>
    </row>
    <row r="17" spans="1:5" ht="18" customHeight="1" x14ac:dyDescent="0.25">
      <c r="A17" t="s">
        <v>736</v>
      </c>
      <c r="B17">
        <v>6</v>
      </c>
      <c r="D17" s="33" t="s">
        <v>1436</v>
      </c>
      <c r="E17" s="34">
        <v>1</v>
      </c>
    </row>
    <row r="18" spans="1:5" ht="18" customHeight="1" x14ac:dyDescent="0.25">
      <c r="A18" t="s">
        <v>697</v>
      </c>
      <c r="B18">
        <v>24</v>
      </c>
      <c r="D18" s="33" t="s">
        <v>1437</v>
      </c>
      <c r="E18" s="34">
        <v>1</v>
      </c>
    </row>
    <row r="19" spans="1:5" ht="18" customHeight="1" x14ac:dyDescent="0.25">
      <c r="A19" t="s">
        <v>519</v>
      </c>
      <c r="B19">
        <v>15</v>
      </c>
      <c r="C19" s="34">
        <v>3</v>
      </c>
      <c r="D19" s="33" t="s">
        <v>1438</v>
      </c>
      <c r="E19" s="34">
        <v>1</v>
      </c>
    </row>
    <row r="20" spans="1:5" ht="18" customHeight="1" x14ac:dyDescent="0.25">
      <c r="A20" t="s">
        <v>1263</v>
      </c>
      <c r="B20">
        <v>22</v>
      </c>
      <c r="C20">
        <v>1</v>
      </c>
      <c r="D20" s="33" t="s">
        <v>1439</v>
      </c>
      <c r="E20" s="34">
        <v>1</v>
      </c>
    </row>
    <row r="21" spans="1:5" ht="18" customHeight="1" x14ac:dyDescent="0.25">
      <c r="A21" t="s">
        <v>1255</v>
      </c>
      <c r="B21">
        <v>29</v>
      </c>
      <c r="C21">
        <v>6</v>
      </c>
      <c r="D21" s="33" t="s">
        <v>1440</v>
      </c>
      <c r="E21" s="34">
        <v>1</v>
      </c>
    </row>
    <row r="22" spans="1:5" ht="18" customHeight="1" x14ac:dyDescent="0.25">
      <c r="A22" t="s">
        <v>1069</v>
      </c>
      <c r="B22">
        <v>24</v>
      </c>
      <c r="D22" s="33" t="s">
        <v>1441</v>
      </c>
      <c r="E22" s="34">
        <v>1</v>
      </c>
    </row>
    <row r="23" spans="1:5" ht="18" customHeight="1" x14ac:dyDescent="0.25">
      <c r="A23" t="s">
        <v>638</v>
      </c>
      <c r="B23">
        <v>11</v>
      </c>
      <c r="C23">
        <v>1</v>
      </c>
      <c r="D23" s="33" t="s">
        <v>1442</v>
      </c>
      <c r="E23" s="34">
        <v>1</v>
      </c>
    </row>
    <row r="24" spans="1:5" ht="18" customHeight="1" x14ac:dyDescent="0.25">
      <c r="A24" t="s">
        <v>966</v>
      </c>
      <c r="B24">
        <v>7</v>
      </c>
      <c r="C24">
        <v>2</v>
      </c>
      <c r="D24" s="33" t="s">
        <v>1443</v>
      </c>
    </row>
    <row r="25" spans="1:5" ht="18" customHeight="1" x14ac:dyDescent="0.25">
      <c r="A25" t="s">
        <v>799</v>
      </c>
      <c r="B25">
        <v>27</v>
      </c>
      <c r="D25" s="33" t="s">
        <v>1444</v>
      </c>
    </row>
    <row r="26" spans="1:5" ht="18" customHeight="1" x14ac:dyDescent="0.25">
      <c r="A26" t="s">
        <v>1029</v>
      </c>
      <c r="B26">
        <v>27</v>
      </c>
      <c r="C26">
        <v>2</v>
      </c>
      <c r="D26" s="33" t="s">
        <v>1445</v>
      </c>
      <c r="E26" s="35"/>
    </row>
    <row r="27" spans="1:5" ht="18" customHeight="1" x14ac:dyDescent="0.25">
      <c r="A27" t="s">
        <v>501</v>
      </c>
      <c r="B27">
        <v>10</v>
      </c>
      <c r="C27" s="34">
        <v>1</v>
      </c>
      <c r="D27" s="33" t="s">
        <v>1446</v>
      </c>
      <c r="E27" s="35"/>
    </row>
    <row r="28" spans="1:5" ht="18" customHeight="1" x14ac:dyDescent="0.25">
      <c r="A28" t="s">
        <v>1201</v>
      </c>
      <c r="B28">
        <v>38</v>
      </c>
      <c r="D28" s="33" t="s">
        <v>1447</v>
      </c>
      <c r="E28" s="35"/>
    </row>
    <row r="29" spans="1:5" ht="18" customHeight="1" x14ac:dyDescent="0.25">
      <c r="A29" t="s">
        <v>658</v>
      </c>
      <c r="B29">
        <v>15</v>
      </c>
      <c r="D29" s="33" t="s">
        <v>1448</v>
      </c>
      <c r="E29" s="35"/>
    </row>
    <row r="30" spans="1:5" ht="18" customHeight="1" x14ac:dyDescent="0.25">
      <c r="A30" t="s">
        <v>845</v>
      </c>
      <c r="B30">
        <v>21</v>
      </c>
      <c r="C30" s="34">
        <v>1</v>
      </c>
      <c r="D30" s="33" t="s">
        <v>1449</v>
      </c>
      <c r="E30" s="35"/>
    </row>
    <row r="31" spans="1:5" ht="18" customHeight="1" x14ac:dyDescent="0.25">
      <c r="A31" t="s">
        <v>885</v>
      </c>
      <c r="B31">
        <v>10</v>
      </c>
      <c r="D31" s="33" t="s">
        <v>1450</v>
      </c>
    </row>
    <row r="32" spans="1:5" ht="18" customHeight="1" x14ac:dyDescent="0.25">
      <c r="A32" t="s">
        <v>1164</v>
      </c>
      <c r="B32">
        <v>16</v>
      </c>
      <c r="C32" s="34">
        <v>1</v>
      </c>
      <c r="D32" s="33" t="s">
        <v>1451</v>
      </c>
      <c r="E32" s="35"/>
    </row>
    <row r="33" spans="1:5" ht="18" customHeight="1" x14ac:dyDescent="0.25">
      <c r="A33" t="s">
        <v>903</v>
      </c>
      <c r="B33">
        <v>9</v>
      </c>
      <c r="C33" s="34">
        <v>1</v>
      </c>
      <c r="D33" s="33" t="s">
        <v>1452</v>
      </c>
      <c r="E33" s="35">
        <v>6</v>
      </c>
    </row>
    <row r="34" spans="1:5" ht="18" customHeight="1" x14ac:dyDescent="0.25">
      <c r="A34" t="s">
        <v>919</v>
      </c>
      <c r="B34">
        <v>24</v>
      </c>
      <c r="C34" s="34">
        <v>1</v>
      </c>
    </row>
    <row r="35" spans="1:5" ht="18" customHeight="1" x14ac:dyDescent="0.25">
      <c r="A35" t="s">
        <v>597</v>
      </c>
      <c r="B35">
        <v>20</v>
      </c>
      <c r="C35" s="34">
        <v>1</v>
      </c>
    </row>
    <row r="36" spans="1:5" ht="18" customHeight="1" x14ac:dyDescent="0.25">
      <c r="A36" t="s">
        <v>1420</v>
      </c>
      <c r="B36">
        <v>500</v>
      </c>
    </row>
  </sheetData>
  <autoFilter ref="A4:F36" xr:uid="{910B48A8-7E8E-42AA-80A9-0A20063D5BC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F16A9-EC1A-4B95-B996-96DF87FDE5DF}">
  <dimension ref="A1:W507"/>
  <sheetViews>
    <sheetView topLeftCell="B1" zoomScale="84" zoomScaleNormal="160" workbookViewId="0">
      <selection activeCell="C6" sqref="C6:W507"/>
    </sheetView>
  </sheetViews>
  <sheetFormatPr baseColWidth="10" defaultColWidth="9.140625" defaultRowHeight="58.5" customHeight="1" x14ac:dyDescent="0.25"/>
  <cols>
    <col min="1" max="1" width="17.140625" style="36" hidden="1" customWidth="1"/>
    <col min="2" max="2" width="15.28515625" style="36" customWidth="1"/>
    <col min="3" max="3" width="43.28515625" style="36" customWidth="1"/>
    <col min="4" max="4" width="14.7109375" style="192" customWidth="1"/>
    <col min="5" max="5" width="17.7109375" style="36" customWidth="1"/>
    <col min="6" max="6" width="12.5703125" style="36" customWidth="1"/>
    <col min="7" max="7" width="15" style="36" customWidth="1"/>
    <col min="8" max="8" width="30.5703125" style="36" customWidth="1"/>
    <col min="9" max="10" width="25.28515625" style="36" customWidth="1"/>
    <col min="11" max="11" width="30.7109375" style="36" customWidth="1"/>
    <col min="12" max="12" width="21.7109375" style="36" customWidth="1"/>
    <col min="13" max="13" width="24.5703125" style="36" customWidth="1"/>
    <col min="14" max="14" width="55.140625" style="36" customWidth="1"/>
    <col min="15" max="15" width="26.85546875" style="36" customWidth="1"/>
    <col min="16" max="16" width="43.5703125" style="36" customWidth="1"/>
    <col min="17" max="17" width="14.28515625" style="36" customWidth="1"/>
    <col min="18" max="18" width="12.28515625" style="167" customWidth="1"/>
    <col min="19" max="19" width="12.140625" style="36" customWidth="1"/>
    <col min="20" max="20" width="50.5703125" style="36" customWidth="1"/>
    <col min="21" max="22" width="14.140625" style="163" customWidth="1"/>
    <col min="23" max="23" width="56.42578125" style="36" customWidth="1"/>
    <col min="24" max="16384" width="9.140625" style="36"/>
  </cols>
  <sheetData>
    <row r="1" spans="1:23" s="62" customFormat="1" ht="58.5" customHeight="1" x14ac:dyDescent="0.25">
      <c r="D1" s="189"/>
      <c r="R1" s="164"/>
      <c r="U1" s="160"/>
      <c r="V1" s="160"/>
    </row>
    <row r="2" spans="1:23" s="63" customFormat="1" ht="21.75" customHeight="1" x14ac:dyDescent="0.25">
      <c r="B2" s="62"/>
      <c r="C2" s="64"/>
      <c r="D2" s="190"/>
      <c r="E2" s="68" t="str">
        <f>+'PAI 2025 GPS rempl2)'!B2</f>
        <v>PLAN DE ACCION CONSOLIDADO 2025 VERSION 31  2025-12-08 09:00:00</v>
      </c>
      <c r="F2" s="64"/>
      <c r="G2" s="64"/>
      <c r="H2" s="64"/>
      <c r="I2" s="64"/>
      <c r="J2" s="64"/>
      <c r="K2" s="64"/>
      <c r="L2" s="64"/>
      <c r="M2" s="64"/>
      <c r="N2" s="64"/>
      <c r="O2" s="64"/>
      <c r="P2" s="64"/>
      <c r="Q2" s="64"/>
      <c r="R2" s="165"/>
      <c r="S2" s="64"/>
      <c r="T2" s="64"/>
      <c r="U2" s="161"/>
      <c r="V2" s="161"/>
      <c r="W2" s="64"/>
    </row>
    <row r="3" spans="1:23" s="62" customFormat="1" ht="17.25" customHeight="1" x14ac:dyDescent="0.25">
      <c r="D3" s="189"/>
      <c r="R3" s="164"/>
      <c r="U3" s="160"/>
      <c r="V3" s="160"/>
    </row>
    <row r="4" spans="1:23" s="62" customFormat="1" ht="17.25" customHeight="1" thickBot="1" x14ac:dyDescent="0.3">
      <c r="D4" s="189"/>
      <c r="R4" s="164"/>
      <c r="U4" s="160"/>
      <c r="V4" s="160"/>
    </row>
    <row r="5" spans="1:23" s="67" customFormat="1" ht="58.5" customHeight="1" x14ac:dyDescent="0.25">
      <c r="B5" s="62" t="s">
        <v>1832</v>
      </c>
      <c r="C5" s="65" t="s">
        <v>1522</v>
      </c>
      <c r="D5" s="191" t="s">
        <v>1523</v>
      </c>
      <c r="E5" s="65" t="s">
        <v>464</v>
      </c>
      <c r="F5" s="65" t="s">
        <v>465</v>
      </c>
      <c r="G5" s="65" t="s">
        <v>1524</v>
      </c>
      <c r="H5" s="65" t="s">
        <v>0</v>
      </c>
      <c r="I5" s="65" t="s">
        <v>1525</v>
      </c>
      <c r="J5" s="65" t="s">
        <v>466</v>
      </c>
      <c r="K5" s="65" t="s">
        <v>1526</v>
      </c>
      <c r="L5" s="65" t="s">
        <v>1527</v>
      </c>
      <c r="M5" s="65" t="s">
        <v>1</v>
      </c>
      <c r="N5" s="65" t="s">
        <v>467</v>
      </c>
      <c r="O5" s="65" t="s">
        <v>1528</v>
      </c>
      <c r="P5" s="65" t="s">
        <v>468</v>
      </c>
      <c r="Q5" s="65" t="s">
        <v>1529</v>
      </c>
      <c r="R5" s="166" t="s">
        <v>3</v>
      </c>
      <c r="S5" s="65" t="s">
        <v>4</v>
      </c>
      <c r="T5" s="65" t="s">
        <v>469</v>
      </c>
      <c r="U5" s="162" t="s">
        <v>5</v>
      </c>
      <c r="V5" s="162" t="s">
        <v>6</v>
      </c>
      <c r="W5" s="66" t="s">
        <v>7</v>
      </c>
    </row>
    <row r="6" spans="1:23" ht="58.5" customHeight="1" x14ac:dyDescent="0.25">
      <c r="A6" s="194" t="s">
        <v>520</v>
      </c>
      <c r="B6" s="185" t="str">
        <f>VLOOKUP(A6,'Dimensión 3-Gestión con Valor'!$B$10:$B$379,1,0)</f>
        <v>20.1</v>
      </c>
      <c r="C6" s="183" t="s">
        <v>519</v>
      </c>
      <c r="D6" s="183">
        <v>0</v>
      </c>
      <c r="E6" s="183" t="s">
        <v>471</v>
      </c>
      <c r="F6" s="183" t="s">
        <v>520</v>
      </c>
      <c r="G6" s="183" t="s">
        <v>490</v>
      </c>
      <c r="H6" s="183" t="s">
        <v>12</v>
      </c>
      <c r="I6" s="183" t="s">
        <v>1411</v>
      </c>
      <c r="J6" s="183" t="s">
        <v>1412</v>
      </c>
      <c r="K6" s="183" t="s">
        <v>1509</v>
      </c>
      <c r="L6" s="183" t="s">
        <v>474</v>
      </c>
      <c r="M6" s="183" t="s">
        <v>51</v>
      </c>
      <c r="N6" s="183" t="s">
        <v>521</v>
      </c>
      <c r="O6" s="183" t="s">
        <v>1559</v>
      </c>
      <c r="P6" s="183" t="s">
        <v>377</v>
      </c>
      <c r="Q6" s="183">
        <v>20</v>
      </c>
      <c r="R6" s="183">
        <v>100</v>
      </c>
      <c r="S6" s="183" t="s">
        <v>504</v>
      </c>
      <c r="T6" s="183" t="s">
        <v>505</v>
      </c>
      <c r="U6" s="184" t="s">
        <v>1913</v>
      </c>
      <c r="V6" s="184" t="s">
        <v>1926</v>
      </c>
      <c r="W6" s="183" t="s">
        <v>519</v>
      </c>
    </row>
    <row r="7" spans="1:23" ht="58.5" customHeight="1" x14ac:dyDescent="0.25">
      <c r="A7" s="31" t="s">
        <v>522</v>
      </c>
      <c r="B7" s="69" t="str">
        <f>VLOOKUP(A7,'Dimensión 3-Gestión con Valor'!$B$10:$B$379,1,0)</f>
        <v>20.1.1</v>
      </c>
      <c r="C7" s="158" t="s">
        <v>519</v>
      </c>
      <c r="D7" s="158">
        <v>0</v>
      </c>
      <c r="E7" s="158" t="s">
        <v>478</v>
      </c>
      <c r="F7" s="158" t="s">
        <v>522</v>
      </c>
      <c r="G7" s="158" t="s">
        <v>19</v>
      </c>
      <c r="H7" s="158">
        <v>0</v>
      </c>
      <c r="I7" s="158">
        <v>0</v>
      </c>
      <c r="J7" s="158">
        <v>0</v>
      </c>
      <c r="K7" s="158">
        <v>0</v>
      </c>
      <c r="L7" s="158" t="s">
        <v>19</v>
      </c>
      <c r="M7" s="158" t="s">
        <v>19</v>
      </c>
      <c r="N7" s="158" t="s">
        <v>521</v>
      </c>
      <c r="O7" s="158" t="s">
        <v>19</v>
      </c>
      <c r="P7" s="158" t="s">
        <v>378</v>
      </c>
      <c r="Q7" s="158">
        <v>20</v>
      </c>
      <c r="R7" s="158">
        <v>1</v>
      </c>
      <c r="S7" s="158" t="s">
        <v>476</v>
      </c>
      <c r="T7" s="158" t="s">
        <v>523</v>
      </c>
      <c r="U7" s="193" t="s">
        <v>1913</v>
      </c>
      <c r="V7" s="193" t="s">
        <v>1920</v>
      </c>
      <c r="W7" s="158" t="s">
        <v>519</v>
      </c>
    </row>
    <row r="8" spans="1:23" ht="58.5" customHeight="1" x14ac:dyDescent="0.25">
      <c r="A8" s="31" t="s">
        <v>524</v>
      </c>
      <c r="B8" s="69" t="str">
        <f>VLOOKUP(A8,'Dimensión 3-Gestión con Valor'!$B$10:$B$379,1,0)</f>
        <v>20.1.2</v>
      </c>
      <c r="C8" s="158" t="s">
        <v>519</v>
      </c>
      <c r="D8" s="158">
        <v>0</v>
      </c>
      <c r="E8" s="158" t="s">
        <v>478</v>
      </c>
      <c r="F8" s="158" t="s">
        <v>524</v>
      </c>
      <c r="G8" s="158" t="s">
        <v>19</v>
      </c>
      <c r="H8" s="158">
        <v>0</v>
      </c>
      <c r="I8" s="158">
        <v>0</v>
      </c>
      <c r="J8" s="158">
        <v>0</v>
      </c>
      <c r="K8" s="158">
        <v>0</v>
      </c>
      <c r="L8" s="158" t="s">
        <v>19</v>
      </c>
      <c r="M8" s="158" t="s">
        <v>19</v>
      </c>
      <c r="N8" s="158" t="s">
        <v>521</v>
      </c>
      <c r="O8" s="158" t="s">
        <v>19</v>
      </c>
      <c r="P8" s="158" t="s">
        <v>379</v>
      </c>
      <c r="Q8" s="158">
        <v>80</v>
      </c>
      <c r="R8" s="158">
        <v>100</v>
      </c>
      <c r="S8" s="158" t="s">
        <v>504</v>
      </c>
      <c r="T8" s="158" t="s">
        <v>505</v>
      </c>
      <c r="U8" s="193" t="s">
        <v>1924</v>
      </c>
      <c r="V8" s="193" t="s">
        <v>1926</v>
      </c>
      <c r="W8" s="158" t="s">
        <v>519</v>
      </c>
    </row>
    <row r="9" spans="1:23" ht="58.5" customHeight="1" x14ac:dyDescent="0.25">
      <c r="A9" s="194" t="s">
        <v>525</v>
      </c>
      <c r="B9" s="185" t="str">
        <f>VLOOKUP(A9,'Dimensión 3-Gestión con Valor'!$B$10:$B$379,1,0)</f>
        <v>20.2</v>
      </c>
      <c r="C9" s="183" t="s">
        <v>519</v>
      </c>
      <c r="D9" s="183">
        <v>0</v>
      </c>
      <c r="E9" s="183" t="s">
        <v>471</v>
      </c>
      <c r="F9" s="183" t="s">
        <v>525</v>
      </c>
      <c r="G9" s="183" t="s">
        <v>490</v>
      </c>
      <c r="H9" s="183" t="s">
        <v>12</v>
      </c>
      <c r="I9" s="183" t="s">
        <v>1411</v>
      </c>
      <c r="J9" s="183" t="s">
        <v>1412</v>
      </c>
      <c r="K9" s="183" t="s">
        <v>1509</v>
      </c>
      <c r="L9" s="183" t="s">
        <v>474</v>
      </c>
      <c r="M9" s="183" t="s">
        <v>51</v>
      </c>
      <c r="N9" s="183" t="s">
        <v>521</v>
      </c>
      <c r="O9" s="183">
        <v>0</v>
      </c>
      <c r="P9" s="183" t="s">
        <v>380</v>
      </c>
      <c r="Q9" s="183">
        <v>20</v>
      </c>
      <c r="R9" s="183">
        <v>100</v>
      </c>
      <c r="S9" s="183" t="s">
        <v>504</v>
      </c>
      <c r="T9" s="183" t="s">
        <v>505</v>
      </c>
      <c r="U9" s="184" t="s">
        <v>1913</v>
      </c>
      <c r="V9" s="184" t="s">
        <v>1926</v>
      </c>
      <c r="W9" s="183" t="s">
        <v>519</v>
      </c>
    </row>
    <row r="10" spans="1:23" ht="58.5" customHeight="1" x14ac:dyDescent="0.25">
      <c r="A10" s="194" t="s">
        <v>526</v>
      </c>
      <c r="B10" s="69" t="str">
        <f>VLOOKUP(A10,'Dimensión 3-Gestión con Valor'!$B$10:$B$379,1,0)</f>
        <v>20.2.1</v>
      </c>
      <c r="C10" s="158" t="s">
        <v>519</v>
      </c>
      <c r="D10" s="158">
        <v>0</v>
      </c>
      <c r="E10" s="158" t="s">
        <v>478</v>
      </c>
      <c r="F10" s="158" t="s">
        <v>526</v>
      </c>
      <c r="G10" s="158" t="s">
        <v>19</v>
      </c>
      <c r="H10" s="158">
        <v>0</v>
      </c>
      <c r="I10" s="158">
        <v>0</v>
      </c>
      <c r="J10" s="158">
        <v>0</v>
      </c>
      <c r="K10" s="158">
        <v>0</v>
      </c>
      <c r="L10" s="158" t="s">
        <v>19</v>
      </c>
      <c r="M10" s="158" t="s">
        <v>19</v>
      </c>
      <c r="N10" s="158" t="s">
        <v>521</v>
      </c>
      <c r="O10" s="158" t="s">
        <v>19</v>
      </c>
      <c r="P10" s="158" t="s">
        <v>381</v>
      </c>
      <c r="Q10" s="158">
        <v>20</v>
      </c>
      <c r="R10" s="158">
        <v>1</v>
      </c>
      <c r="S10" s="158" t="s">
        <v>476</v>
      </c>
      <c r="T10" s="158" t="s">
        <v>523</v>
      </c>
      <c r="U10" s="193" t="s">
        <v>1913</v>
      </c>
      <c r="V10" s="193" t="s">
        <v>1941</v>
      </c>
      <c r="W10" s="158" t="s">
        <v>519</v>
      </c>
    </row>
    <row r="11" spans="1:23" ht="58.5" customHeight="1" x14ac:dyDescent="0.25">
      <c r="A11" s="69" t="s">
        <v>527</v>
      </c>
      <c r="B11" s="158" t="str">
        <f>VLOOKUP(A11,'Dimensión 3-Gestión con Valor'!$B$10:$B$379,1,0)</f>
        <v>20.2.2</v>
      </c>
      <c r="C11" s="158" t="s">
        <v>519</v>
      </c>
      <c r="D11" s="158">
        <v>0</v>
      </c>
      <c r="E11" s="158" t="s">
        <v>478</v>
      </c>
      <c r="F11" s="158" t="s">
        <v>527</v>
      </c>
      <c r="G11" s="158" t="s">
        <v>19</v>
      </c>
      <c r="H11" s="158">
        <v>0</v>
      </c>
      <c r="I11" s="158">
        <v>0</v>
      </c>
      <c r="J11" s="158">
        <v>0</v>
      </c>
      <c r="K11" s="158">
        <v>0</v>
      </c>
      <c r="L11" s="158" t="s">
        <v>19</v>
      </c>
      <c r="M11" s="158" t="s">
        <v>19</v>
      </c>
      <c r="N11" s="158" t="s">
        <v>521</v>
      </c>
      <c r="O11" s="158" t="s">
        <v>19</v>
      </c>
      <c r="P11" s="158" t="s">
        <v>382</v>
      </c>
      <c r="Q11" s="158">
        <v>80</v>
      </c>
      <c r="R11" s="158">
        <v>100</v>
      </c>
      <c r="S11" s="158" t="s">
        <v>504</v>
      </c>
      <c r="T11" s="193" t="s">
        <v>505</v>
      </c>
      <c r="U11" s="193" t="s">
        <v>1924</v>
      </c>
      <c r="V11" s="193" t="s">
        <v>1926</v>
      </c>
      <c r="W11" s="158" t="s">
        <v>519</v>
      </c>
    </row>
    <row r="12" spans="1:23" ht="58.5" customHeight="1" x14ac:dyDescent="0.25">
      <c r="A12" s="194" t="s">
        <v>528</v>
      </c>
      <c r="B12" s="185" t="str">
        <f>VLOOKUP(A12,'Dimensión 3-Gestión con Valor'!$B$10:$B$379,1,0)</f>
        <v>20.3</v>
      </c>
      <c r="C12" s="183" t="s">
        <v>519</v>
      </c>
      <c r="D12" s="183">
        <v>0</v>
      </c>
      <c r="E12" s="183" t="s">
        <v>471</v>
      </c>
      <c r="F12" s="183" t="s">
        <v>528</v>
      </c>
      <c r="G12" s="183" t="s">
        <v>473</v>
      </c>
      <c r="H12" s="183" t="s">
        <v>60</v>
      </c>
      <c r="I12" s="183" t="s">
        <v>1753</v>
      </c>
      <c r="J12" s="183" t="s">
        <v>1410</v>
      </c>
      <c r="K12" s="183" t="s">
        <v>1509</v>
      </c>
      <c r="L12" s="183" t="s">
        <v>474</v>
      </c>
      <c r="M12" s="183" t="s">
        <v>51</v>
      </c>
      <c r="N12" s="183" t="s">
        <v>1454</v>
      </c>
      <c r="O12" s="183" t="s">
        <v>1560</v>
      </c>
      <c r="P12" s="183" t="s">
        <v>410</v>
      </c>
      <c r="Q12" s="183">
        <v>20</v>
      </c>
      <c r="R12" s="183">
        <v>100</v>
      </c>
      <c r="S12" s="183" t="s">
        <v>504</v>
      </c>
      <c r="T12" s="183" t="s">
        <v>505</v>
      </c>
      <c r="U12" s="184" t="s">
        <v>1923</v>
      </c>
      <c r="V12" s="184" t="s">
        <v>1926</v>
      </c>
      <c r="W12" s="183" t="s">
        <v>519</v>
      </c>
    </row>
    <row r="13" spans="1:23" ht="58.5" customHeight="1" x14ac:dyDescent="0.25">
      <c r="A13" s="69" t="s">
        <v>529</v>
      </c>
      <c r="B13" s="158" t="str">
        <f>VLOOKUP(A13,'Dimensión 3-Gestión con Valor'!$B$10:$B$379,1,0)</f>
        <v>20.3.1</v>
      </c>
      <c r="C13" s="158" t="s">
        <v>519</v>
      </c>
      <c r="D13" s="158">
        <v>0</v>
      </c>
      <c r="E13" s="158" t="s">
        <v>478</v>
      </c>
      <c r="F13" s="158" t="s">
        <v>529</v>
      </c>
      <c r="G13" s="158" t="s">
        <v>19</v>
      </c>
      <c r="H13" s="158">
        <v>0</v>
      </c>
      <c r="I13" s="158">
        <v>0</v>
      </c>
      <c r="J13" s="158">
        <v>0</v>
      </c>
      <c r="K13" s="158">
        <v>0</v>
      </c>
      <c r="L13" s="158" t="s">
        <v>19</v>
      </c>
      <c r="M13" s="158" t="s">
        <v>19</v>
      </c>
      <c r="N13" s="158" t="s">
        <v>1454</v>
      </c>
      <c r="O13" s="158" t="s">
        <v>19</v>
      </c>
      <c r="P13" s="158" t="s">
        <v>411</v>
      </c>
      <c r="Q13" s="158">
        <v>20</v>
      </c>
      <c r="R13" s="158">
        <v>1</v>
      </c>
      <c r="S13" s="158" t="s">
        <v>476</v>
      </c>
      <c r="T13" s="193" t="s">
        <v>523</v>
      </c>
      <c r="U13" s="193" t="s">
        <v>1923</v>
      </c>
      <c r="V13" s="193" t="s">
        <v>1921</v>
      </c>
      <c r="W13" s="158" t="s">
        <v>519</v>
      </c>
    </row>
    <row r="14" spans="1:23" ht="58.5" customHeight="1" x14ac:dyDescent="0.25">
      <c r="A14" s="69" t="s">
        <v>530</v>
      </c>
      <c r="B14" s="158" t="str">
        <f>VLOOKUP(A14,'Dimensión 3-Gestión con Valor'!$B$10:$B$379,1,0)</f>
        <v>20.3.2</v>
      </c>
      <c r="C14" s="158" t="s">
        <v>519</v>
      </c>
      <c r="D14" s="158">
        <v>0</v>
      </c>
      <c r="E14" s="158" t="s">
        <v>478</v>
      </c>
      <c r="F14" s="158" t="s">
        <v>530</v>
      </c>
      <c r="G14" s="158" t="s">
        <v>19</v>
      </c>
      <c r="H14" s="158">
        <v>0</v>
      </c>
      <c r="I14" s="158">
        <v>0</v>
      </c>
      <c r="J14" s="158">
        <v>0</v>
      </c>
      <c r="K14" s="158">
        <v>0</v>
      </c>
      <c r="L14" s="158" t="s">
        <v>19</v>
      </c>
      <c r="M14" s="158" t="s">
        <v>19</v>
      </c>
      <c r="N14" s="158" t="s">
        <v>1454</v>
      </c>
      <c r="O14" s="158" t="s">
        <v>19</v>
      </c>
      <c r="P14" s="158" t="s">
        <v>412</v>
      </c>
      <c r="Q14" s="158">
        <v>80</v>
      </c>
      <c r="R14" s="158">
        <v>100</v>
      </c>
      <c r="S14" s="158" t="s">
        <v>504</v>
      </c>
      <c r="T14" s="193" t="s">
        <v>505</v>
      </c>
      <c r="U14" s="193" t="s">
        <v>1913</v>
      </c>
      <c r="V14" s="193" t="s">
        <v>1926</v>
      </c>
      <c r="W14" s="158" t="s">
        <v>519</v>
      </c>
    </row>
    <row r="15" spans="1:23" ht="58.5" customHeight="1" x14ac:dyDescent="0.25">
      <c r="A15" s="194" t="s">
        <v>531</v>
      </c>
      <c r="B15" s="185" t="str">
        <f>VLOOKUP(A15,'Dimensión 3-Gestión con Valor'!$B$10:$B$379,1,0)</f>
        <v>20.4</v>
      </c>
      <c r="C15" s="183" t="s">
        <v>519</v>
      </c>
      <c r="D15" s="183">
        <v>0</v>
      </c>
      <c r="E15" s="183" t="s">
        <v>471</v>
      </c>
      <c r="F15" s="183" t="s">
        <v>531</v>
      </c>
      <c r="G15" s="183" t="s">
        <v>473</v>
      </c>
      <c r="H15" s="183" t="s">
        <v>60</v>
      </c>
      <c r="I15" s="183" t="s">
        <v>1753</v>
      </c>
      <c r="J15" s="183" t="s">
        <v>1410</v>
      </c>
      <c r="K15" s="183" t="s">
        <v>1509</v>
      </c>
      <c r="L15" s="183" t="s">
        <v>474</v>
      </c>
      <c r="M15" s="183" t="s">
        <v>51</v>
      </c>
      <c r="N15" s="183" t="s">
        <v>1454</v>
      </c>
      <c r="O15" s="183" t="s">
        <v>1558</v>
      </c>
      <c r="P15" s="183" t="s">
        <v>413</v>
      </c>
      <c r="Q15" s="183">
        <v>20</v>
      </c>
      <c r="R15" s="183">
        <v>100</v>
      </c>
      <c r="S15" s="183" t="s">
        <v>504</v>
      </c>
      <c r="T15" s="183" t="s">
        <v>532</v>
      </c>
      <c r="U15" s="184" t="s">
        <v>1939</v>
      </c>
      <c r="V15" s="184" t="s">
        <v>1926</v>
      </c>
      <c r="W15" s="183" t="s">
        <v>519</v>
      </c>
    </row>
    <row r="16" spans="1:23" ht="58.5" customHeight="1" x14ac:dyDescent="0.25">
      <c r="A16" s="69" t="s">
        <v>533</v>
      </c>
      <c r="B16" s="158" t="str">
        <f>VLOOKUP(A16,'Dimensión 3-Gestión con Valor'!$B$10:$B$379,1,0)</f>
        <v>20.4.1</v>
      </c>
      <c r="C16" s="158" t="s">
        <v>519</v>
      </c>
      <c r="D16" s="158">
        <v>0</v>
      </c>
      <c r="E16" s="158" t="s">
        <v>478</v>
      </c>
      <c r="F16" s="158" t="s">
        <v>533</v>
      </c>
      <c r="G16" s="158" t="s">
        <v>19</v>
      </c>
      <c r="H16" s="158">
        <v>0</v>
      </c>
      <c r="I16" s="158">
        <v>0</v>
      </c>
      <c r="J16" s="158">
        <v>0</v>
      </c>
      <c r="K16" s="158">
        <v>0</v>
      </c>
      <c r="L16" s="158" t="s">
        <v>19</v>
      </c>
      <c r="M16" s="158" t="s">
        <v>19</v>
      </c>
      <c r="N16" s="158" t="s">
        <v>1454</v>
      </c>
      <c r="O16" s="158" t="s">
        <v>19</v>
      </c>
      <c r="P16" s="158" t="s">
        <v>414</v>
      </c>
      <c r="Q16" s="158">
        <v>40</v>
      </c>
      <c r="R16" s="158">
        <v>1</v>
      </c>
      <c r="S16" s="158" t="s">
        <v>476</v>
      </c>
      <c r="T16" s="193" t="s">
        <v>534</v>
      </c>
      <c r="U16" s="193" t="s">
        <v>1939</v>
      </c>
      <c r="V16" s="193" t="s">
        <v>1916</v>
      </c>
      <c r="W16" s="158" t="s">
        <v>519</v>
      </c>
    </row>
    <row r="17" spans="1:23" ht="58.5" customHeight="1" x14ac:dyDescent="0.25">
      <c r="A17" s="69" t="s">
        <v>535</v>
      </c>
      <c r="B17" s="158" t="str">
        <f>VLOOKUP(A17,'Dimensión 3-Gestión con Valor'!$B$10:$B$379,1,0)</f>
        <v>20.4.2</v>
      </c>
      <c r="C17" s="158" t="s">
        <v>519</v>
      </c>
      <c r="D17" s="158">
        <v>0</v>
      </c>
      <c r="E17" s="158" t="s">
        <v>478</v>
      </c>
      <c r="F17" s="158" t="s">
        <v>535</v>
      </c>
      <c r="G17" s="158" t="s">
        <v>19</v>
      </c>
      <c r="H17" s="158">
        <v>0</v>
      </c>
      <c r="I17" s="158">
        <v>0</v>
      </c>
      <c r="J17" s="158">
        <v>0</v>
      </c>
      <c r="K17" s="158">
        <v>0</v>
      </c>
      <c r="L17" s="158" t="s">
        <v>19</v>
      </c>
      <c r="M17" s="158" t="s">
        <v>19</v>
      </c>
      <c r="N17" s="158" t="s">
        <v>1454</v>
      </c>
      <c r="O17" s="158" t="s">
        <v>19</v>
      </c>
      <c r="P17" s="158" t="s">
        <v>415</v>
      </c>
      <c r="Q17" s="158">
        <v>60</v>
      </c>
      <c r="R17" s="158">
        <v>100</v>
      </c>
      <c r="S17" s="158" t="s">
        <v>504</v>
      </c>
      <c r="T17" s="193" t="s">
        <v>532</v>
      </c>
      <c r="U17" s="193" t="s">
        <v>1915</v>
      </c>
      <c r="V17" s="193" t="s">
        <v>1926</v>
      </c>
      <c r="W17" s="158" t="s">
        <v>519</v>
      </c>
    </row>
    <row r="18" spans="1:23" ht="58.5" customHeight="1" x14ac:dyDescent="0.25">
      <c r="A18" s="194" t="s">
        <v>536</v>
      </c>
      <c r="B18" s="185" t="str">
        <f>VLOOKUP(A18,'Dimensión 3-Gestión con Valor'!$B$10:$B$379,1,0)</f>
        <v>20.5</v>
      </c>
      <c r="C18" s="183" t="s">
        <v>519</v>
      </c>
      <c r="D18" s="183">
        <v>0</v>
      </c>
      <c r="E18" s="183" t="s">
        <v>471</v>
      </c>
      <c r="F18" s="183" t="s">
        <v>536</v>
      </c>
      <c r="G18" s="183" t="s">
        <v>490</v>
      </c>
      <c r="H18" s="183" t="s">
        <v>11</v>
      </c>
      <c r="I18" s="183" t="s">
        <v>1413</v>
      </c>
      <c r="J18" s="183" t="s">
        <v>1414</v>
      </c>
      <c r="K18" s="183" t="s">
        <v>1510</v>
      </c>
      <c r="L18" s="183" t="s">
        <v>474</v>
      </c>
      <c r="M18" s="183" t="s">
        <v>51</v>
      </c>
      <c r="N18" s="183" t="s">
        <v>521</v>
      </c>
      <c r="O18" s="183" t="s">
        <v>1558</v>
      </c>
      <c r="P18" s="183" t="s">
        <v>383</v>
      </c>
      <c r="Q18" s="183">
        <v>20</v>
      </c>
      <c r="R18" s="183">
        <v>100</v>
      </c>
      <c r="S18" s="183" t="s">
        <v>504</v>
      </c>
      <c r="T18" s="183" t="s">
        <v>505</v>
      </c>
      <c r="U18" s="184" t="s">
        <v>1923</v>
      </c>
      <c r="V18" s="184" t="s">
        <v>1926</v>
      </c>
      <c r="W18" s="183" t="s">
        <v>519</v>
      </c>
    </row>
    <row r="19" spans="1:23" ht="58.5" customHeight="1" x14ac:dyDescent="0.25">
      <c r="A19" s="69" t="s">
        <v>538</v>
      </c>
      <c r="B19" s="158" t="str">
        <f>VLOOKUP(A19,'Dimensión 3-Gestión con Valor'!$B$10:$B$379,1,0)</f>
        <v>20.5.1</v>
      </c>
      <c r="C19" s="158" t="s">
        <v>519</v>
      </c>
      <c r="D19" s="158">
        <v>0</v>
      </c>
      <c r="E19" s="158" t="s">
        <v>478</v>
      </c>
      <c r="F19" s="158" t="s">
        <v>538</v>
      </c>
      <c r="G19" s="158" t="s">
        <v>19</v>
      </c>
      <c r="H19" s="158">
        <v>0</v>
      </c>
      <c r="I19" s="158">
        <v>0</v>
      </c>
      <c r="J19" s="158">
        <v>0</v>
      </c>
      <c r="K19" s="158">
        <v>0</v>
      </c>
      <c r="L19" s="158" t="s">
        <v>19</v>
      </c>
      <c r="M19" s="158" t="s">
        <v>19</v>
      </c>
      <c r="N19" s="158" t="s">
        <v>521</v>
      </c>
      <c r="O19" s="158" t="s">
        <v>19</v>
      </c>
      <c r="P19" s="158" t="s">
        <v>384</v>
      </c>
      <c r="Q19" s="158">
        <v>20</v>
      </c>
      <c r="R19" s="158">
        <v>1</v>
      </c>
      <c r="S19" s="158" t="s">
        <v>476</v>
      </c>
      <c r="T19" s="193" t="s">
        <v>523</v>
      </c>
      <c r="U19" s="193" t="s">
        <v>1923</v>
      </c>
      <c r="V19" s="193" t="s">
        <v>1921</v>
      </c>
      <c r="W19" s="158" t="s">
        <v>519</v>
      </c>
    </row>
    <row r="20" spans="1:23" ht="58.5" customHeight="1" x14ac:dyDescent="0.25">
      <c r="A20" s="69" t="s">
        <v>539</v>
      </c>
      <c r="B20" s="158" t="str">
        <f>VLOOKUP(A20,'Dimensión 3-Gestión con Valor'!$B$10:$B$379,1,0)</f>
        <v>20.5.2</v>
      </c>
      <c r="C20" s="158" t="s">
        <v>519</v>
      </c>
      <c r="D20" s="158">
        <v>0</v>
      </c>
      <c r="E20" s="158" t="s">
        <v>478</v>
      </c>
      <c r="F20" s="158" t="s">
        <v>539</v>
      </c>
      <c r="G20" s="158" t="s">
        <v>19</v>
      </c>
      <c r="H20" s="158">
        <v>0</v>
      </c>
      <c r="I20" s="158">
        <v>0</v>
      </c>
      <c r="J20" s="158">
        <v>0</v>
      </c>
      <c r="K20" s="158">
        <v>0</v>
      </c>
      <c r="L20" s="158" t="s">
        <v>19</v>
      </c>
      <c r="M20" s="158" t="s">
        <v>19</v>
      </c>
      <c r="N20" s="158" t="s">
        <v>521</v>
      </c>
      <c r="O20" s="158" t="s">
        <v>19</v>
      </c>
      <c r="P20" s="158" t="s">
        <v>385</v>
      </c>
      <c r="Q20" s="158">
        <v>80</v>
      </c>
      <c r="R20" s="158">
        <v>100</v>
      </c>
      <c r="S20" s="158" t="s">
        <v>504</v>
      </c>
      <c r="T20" s="193" t="s">
        <v>505</v>
      </c>
      <c r="U20" s="193" t="s">
        <v>1913</v>
      </c>
      <c r="V20" s="193" t="s">
        <v>1926</v>
      </c>
      <c r="W20" s="158" t="s">
        <v>519</v>
      </c>
    </row>
    <row r="21" spans="1:23" ht="58.5" customHeight="1" x14ac:dyDescent="0.25">
      <c r="A21" s="194" t="s">
        <v>541</v>
      </c>
      <c r="B21" s="185" t="str">
        <f>VLOOKUP(A21,'Dimensión 1 - Talento Humano '!$B$10:$B$41,1,0)</f>
        <v>117.1</v>
      </c>
      <c r="C21" s="183" t="s">
        <v>540</v>
      </c>
      <c r="D21" s="183">
        <v>0</v>
      </c>
      <c r="E21" s="183" t="s">
        <v>471</v>
      </c>
      <c r="F21" s="183" t="s">
        <v>541</v>
      </c>
      <c r="G21" s="183" t="s">
        <v>490</v>
      </c>
      <c r="H21" s="183" t="s">
        <v>12</v>
      </c>
      <c r="I21" s="183" t="s">
        <v>1411</v>
      </c>
      <c r="J21" s="183" t="s">
        <v>1412</v>
      </c>
      <c r="K21" s="183" t="s">
        <v>1509</v>
      </c>
      <c r="L21" s="183" t="s">
        <v>474</v>
      </c>
      <c r="M21" s="183" t="s">
        <v>19</v>
      </c>
      <c r="N21" s="183" t="s">
        <v>475</v>
      </c>
      <c r="O21" s="183">
        <v>0</v>
      </c>
      <c r="P21" s="183" t="s">
        <v>70</v>
      </c>
      <c r="Q21" s="183">
        <v>15</v>
      </c>
      <c r="R21" s="183">
        <v>100</v>
      </c>
      <c r="S21" s="183" t="s">
        <v>504</v>
      </c>
      <c r="T21" s="183" t="s">
        <v>542</v>
      </c>
      <c r="U21" s="184" t="s">
        <v>1913</v>
      </c>
      <c r="V21" s="184" t="s">
        <v>1914</v>
      </c>
      <c r="W21" s="183" t="s">
        <v>540</v>
      </c>
    </row>
    <row r="22" spans="1:23" ht="58.5" customHeight="1" x14ac:dyDescent="0.25">
      <c r="A22" s="69" t="s">
        <v>543</v>
      </c>
      <c r="B22" s="158" t="str">
        <f>VLOOKUP(A22,'Dimensión 1 - Talento Humano '!$B$10:$B$41,1,0)</f>
        <v>117.1.1</v>
      </c>
      <c r="C22" s="158" t="s">
        <v>540</v>
      </c>
      <c r="D22" s="158">
        <v>0</v>
      </c>
      <c r="E22" s="158" t="s">
        <v>478</v>
      </c>
      <c r="F22" s="158" t="s">
        <v>543</v>
      </c>
      <c r="G22" s="158" t="s">
        <v>19</v>
      </c>
      <c r="H22" s="158">
        <v>0</v>
      </c>
      <c r="I22" s="158">
        <v>0</v>
      </c>
      <c r="J22" s="158">
        <v>0</v>
      </c>
      <c r="K22" s="158">
        <v>0</v>
      </c>
      <c r="L22" s="158" t="s">
        <v>19</v>
      </c>
      <c r="M22" s="158" t="s">
        <v>19</v>
      </c>
      <c r="N22" s="158" t="s">
        <v>475</v>
      </c>
      <c r="O22" s="158" t="s">
        <v>19</v>
      </c>
      <c r="P22" s="158" t="s">
        <v>71</v>
      </c>
      <c r="Q22" s="158">
        <v>25</v>
      </c>
      <c r="R22" s="158">
        <v>100</v>
      </c>
      <c r="S22" s="158" t="s">
        <v>504</v>
      </c>
      <c r="T22" s="193" t="s">
        <v>544</v>
      </c>
      <c r="U22" s="193" t="s">
        <v>1913</v>
      </c>
      <c r="V22" s="193" t="s">
        <v>1914</v>
      </c>
      <c r="W22" s="158" t="s">
        <v>540</v>
      </c>
    </row>
    <row r="23" spans="1:23" ht="58.5" customHeight="1" x14ac:dyDescent="0.25">
      <c r="A23" s="69" t="s">
        <v>545</v>
      </c>
      <c r="B23" s="158" t="str">
        <f>VLOOKUP(A23,'Dimensión 1 - Talento Humano '!$B$10:$B$41,1,0)</f>
        <v>117.1.2</v>
      </c>
      <c r="C23" s="158" t="s">
        <v>540</v>
      </c>
      <c r="D23" s="158">
        <v>0</v>
      </c>
      <c r="E23" s="158" t="s">
        <v>478</v>
      </c>
      <c r="F23" s="158" t="s">
        <v>545</v>
      </c>
      <c r="G23" s="158" t="s">
        <v>19</v>
      </c>
      <c r="H23" s="158">
        <v>0</v>
      </c>
      <c r="I23" s="158">
        <v>0</v>
      </c>
      <c r="J23" s="158">
        <v>0</v>
      </c>
      <c r="K23" s="158">
        <v>0</v>
      </c>
      <c r="L23" s="158" t="s">
        <v>19</v>
      </c>
      <c r="M23" s="158" t="s">
        <v>19</v>
      </c>
      <c r="N23" s="158" t="s">
        <v>475</v>
      </c>
      <c r="O23" s="158" t="s">
        <v>19</v>
      </c>
      <c r="P23" s="158" t="s">
        <v>72</v>
      </c>
      <c r="Q23" s="158">
        <v>25</v>
      </c>
      <c r="R23" s="158">
        <v>1</v>
      </c>
      <c r="S23" s="158" t="s">
        <v>476</v>
      </c>
      <c r="T23" s="193" t="s">
        <v>546</v>
      </c>
      <c r="U23" s="193" t="s">
        <v>1915</v>
      </c>
      <c r="V23" s="193" t="s">
        <v>1916</v>
      </c>
      <c r="W23" s="158" t="s">
        <v>540</v>
      </c>
    </row>
    <row r="24" spans="1:23" ht="58.5" customHeight="1" x14ac:dyDescent="0.25">
      <c r="A24" s="69" t="s">
        <v>547</v>
      </c>
      <c r="B24" s="158" t="str">
        <f>VLOOKUP(A24,'Dimensión 1 - Talento Humano '!$B$10:$B$41,1,0)</f>
        <v>117.1.3</v>
      </c>
      <c r="C24" s="158" t="s">
        <v>540</v>
      </c>
      <c r="D24" s="158">
        <v>0</v>
      </c>
      <c r="E24" s="158" t="s">
        <v>478</v>
      </c>
      <c r="F24" s="158" t="s">
        <v>547</v>
      </c>
      <c r="G24" s="158" t="s">
        <v>19</v>
      </c>
      <c r="H24" s="158">
        <v>0</v>
      </c>
      <c r="I24" s="158">
        <v>0</v>
      </c>
      <c r="J24" s="158">
        <v>0</v>
      </c>
      <c r="K24" s="158">
        <v>0</v>
      </c>
      <c r="L24" s="158" t="s">
        <v>19</v>
      </c>
      <c r="M24" s="158" t="s">
        <v>19</v>
      </c>
      <c r="N24" s="158" t="s">
        <v>475</v>
      </c>
      <c r="O24" s="158" t="s">
        <v>19</v>
      </c>
      <c r="P24" s="158" t="s">
        <v>73</v>
      </c>
      <c r="Q24" s="158">
        <v>25</v>
      </c>
      <c r="R24" s="158">
        <v>1</v>
      </c>
      <c r="S24" s="158" t="s">
        <v>476</v>
      </c>
      <c r="T24" s="193" t="s">
        <v>548</v>
      </c>
      <c r="U24" s="193" t="s">
        <v>1917</v>
      </c>
      <c r="V24" s="193" t="s">
        <v>1918</v>
      </c>
      <c r="W24" s="158" t="s">
        <v>540</v>
      </c>
    </row>
    <row r="25" spans="1:23" ht="58.5" customHeight="1" x14ac:dyDescent="0.25">
      <c r="A25" s="69" t="s">
        <v>549</v>
      </c>
      <c r="B25" s="158" t="str">
        <f>VLOOKUP(A25,'Dimensión 1 - Talento Humano '!$B$10:$B$41,1,0)</f>
        <v>117.1.4</v>
      </c>
      <c r="C25" s="158" t="s">
        <v>540</v>
      </c>
      <c r="D25" s="158">
        <v>0</v>
      </c>
      <c r="E25" s="158" t="s">
        <v>478</v>
      </c>
      <c r="F25" s="158" t="s">
        <v>549</v>
      </c>
      <c r="G25" s="158" t="s">
        <v>19</v>
      </c>
      <c r="H25" s="158">
        <v>0</v>
      </c>
      <c r="I25" s="158">
        <v>0</v>
      </c>
      <c r="J25" s="158">
        <v>0</v>
      </c>
      <c r="K25" s="158">
        <v>0</v>
      </c>
      <c r="L25" s="158" t="s">
        <v>19</v>
      </c>
      <c r="M25" s="158" t="s">
        <v>19</v>
      </c>
      <c r="N25" s="158" t="s">
        <v>475</v>
      </c>
      <c r="O25" s="158" t="s">
        <v>19</v>
      </c>
      <c r="P25" s="158" t="s">
        <v>74</v>
      </c>
      <c r="Q25" s="158">
        <v>25</v>
      </c>
      <c r="R25" s="158">
        <v>6</v>
      </c>
      <c r="S25" s="158" t="s">
        <v>476</v>
      </c>
      <c r="T25" s="193" t="s">
        <v>550</v>
      </c>
      <c r="U25" s="193" t="s">
        <v>1917</v>
      </c>
      <c r="V25" s="193" t="s">
        <v>1914</v>
      </c>
      <c r="W25" s="158" t="s">
        <v>540</v>
      </c>
    </row>
    <row r="26" spans="1:23" ht="58.5" customHeight="1" x14ac:dyDescent="0.25">
      <c r="A26" s="194" t="s">
        <v>551</v>
      </c>
      <c r="B26" s="185" t="str">
        <f>VLOOKUP(A26,'Dimensión 1 - Talento Humano '!$B$10:$B$41,1,0)</f>
        <v>117.2</v>
      </c>
      <c r="C26" s="183" t="s">
        <v>540</v>
      </c>
      <c r="D26" s="183">
        <v>0</v>
      </c>
      <c r="E26" s="183" t="s">
        <v>471</v>
      </c>
      <c r="F26" s="183" t="s">
        <v>551</v>
      </c>
      <c r="G26" s="183" t="s">
        <v>473</v>
      </c>
      <c r="H26" s="183" t="s">
        <v>60</v>
      </c>
      <c r="I26" s="183" t="s">
        <v>1753</v>
      </c>
      <c r="J26" s="183" t="s">
        <v>1410</v>
      </c>
      <c r="K26" s="183" t="s">
        <v>1509</v>
      </c>
      <c r="L26" s="183" t="s">
        <v>474</v>
      </c>
      <c r="M26" s="183" t="s">
        <v>19</v>
      </c>
      <c r="N26" s="183" t="s">
        <v>475</v>
      </c>
      <c r="O26" s="183" t="s">
        <v>1561</v>
      </c>
      <c r="P26" s="183" t="s">
        <v>75</v>
      </c>
      <c r="Q26" s="183">
        <v>17</v>
      </c>
      <c r="R26" s="183">
        <v>1</v>
      </c>
      <c r="S26" s="183" t="s">
        <v>476</v>
      </c>
      <c r="T26" s="183" t="s">
        <v>552</v>
      </c>
      <c r="U26" s="184" t="s">
        <v>1919</v>
      </c>
      <c r="V26" s="184" t="s">
        <v>1920</v>
      </c>
      <c r="W26" s="183" t="s">
        <v>540</v>
      </c>
    </row>
    <row r="27" spans="1:23" ht="58.5" customHeight="1" x14ac:dyDescent="0.25">
      <c r="A27" s="69" t="s">
        <v>553</v>
      </c>
      <c r="B27" s="158" t="str">
        <f>VLOOKUP(A27,'Dimensión 1 - Talento Humano '!$B$10:$B$41,1,0)</f>
        <v>117.2.1</v>
      </c>
      <c r="C27" s="158" t="s">
        <v>540</v>
      </c>
      <c r="D27" s="158">
        <v>0</v>
      </c>
      <c r="E27" s="158" t="s">
        <v>478</v>
      </c>
      <c r="F27" s="158" t="s">
        <v>553</v>
      </c>
      <c r="G27" s="158" t="s">
        <v>19</v>
      </c>
      <c r="H27" s="158">
        <v>0</v>
      </c>
      <c r="I27" s="158">
        <v>0</v>
      </c>
      <c r="J27" s="158">
        <v>0</v>
      </c>
      <c r="K27" s="158">
        <v>0</v>
      </c>
      <c r="L27" s="158" t="s">
        <v>19</v>
      </c>
      <c r="M27" s="158" t="s">
        <v>19</v>
      </c>
      <c r="N27" s="158" t="s">
        <v>475</v>
      </c>
      <c r="O27" s="158" t="s">
        <v>19</v>
      </c>
      <c r="P27" s="158" t="s">
        <v>76</v>
      </c>
      <c r="Q27" s="158">
        <v>60</v>
      </c>
      <c r="R27" s="158">
        <v>1</v>
      </c>
      <c r="S27" s="158" t="s">
        <v>476</v>
      </c>
      <c r="T27" s="193" t="s">
        <v>554</v>
      </c>
      <c r="U27" s="193" t="s">
        <v>1919</v>
      </c>
      <c r="V27" s="193" t="s">
        <v>1921</v>
      </c>
      <c r="W27" s="158" t="s">
        <v>540</v>
      </c>
    </row>
    <row r="28" spans="1:23" ht="58.5" customHeight="1" x14ac:dyDescent="0.25">
      <c r="A28" s="69" t="s">
        <v>555</v>
      </c>
      <c r="B28" s="158" t="str">
        <f>VLOOKUP(A28,'Dimensión 1 - Talento Humano '!$B$10:$B$41,1,0)</f>
        <v>117.2.2</v>
      </c>
      <c r="C28" s="158" t="s">
        <v>540</v>
      </c>
      <c r="D28" s="158">
        <v>0</v>
      </c>
      <c r="E28" s="158" t="s">
        <v>478</v>
      </c>
      <c r="F28" s="158" t="s">
        <v>555</v>
      </c>
      <c r="G28" s="158" t="s">
        <v>19</v>
      </c>
      <c r="H28" s="158">
        <v>0</v>
      </c>
      <c r="I28" s="158">
        <v>0</v>
      </c>
      <c r="J28" s="158">
        <v>0</v>
      </c>
      <c r="K28" s="158">
        <v>0</v>
      </c>
      <c r="L28" s="158" t="s">
        <v>19</v>
      </c>
      <c r="M28" s="158" t="s">
        <v>19</v>
      </c>
      <c r="N28" s="158" t="s">
        <v>475</v>
      </c>
      <c r="O28" s="158" t="s">
        <v>19</v>
      </c>
      <c r="P28" s="158" t="s">
        <v>77</v>
      </c>
      <c r="Q28" s="158">
        <v>40</v>
      </c>
      <c r="R28" s="158">
        <v>1</v>
      </c>
      <c r="S28" s="158" t="s">
        <v>476</v>
      </c>
      <c r="T28" s="193" t="s">
        <v>556</v>
      </c>
      <c r="U28" s="193" t="s">
        <v>1913</v>
      </c>
      <c r="V28" s="193" t="s">
        <v>1920</v>
      </c>
      <c r="W28" s="158" t="s">
        <v>540</v>
      </c>
    </row>
    <row r="29" spans="1:23" ht="58.5" customHeight="1" x14ac:dyDescent="0.25">
      <c r="A29" s="194" t="s">
        <v>557</v>
      </c>
      <c r="B29" s="185" t="str">
        <f>VLOOKUP(A29,'Dimensión 1 - Talento Humano '!$B$10:$B$41,1,0)</f>
        <v>117.3</v>
      </c>
      <c r="C29" s="183" t="s">
        <v>540</v>
      </c>
      <c r="D29" s="183">
        <v>0</v>
      </c>
      <c r="E29" s="183" t="s">
        <v>471</v>
      </c>
      <c r="F29" s="183" t="s">
        <v>557</v>
      </c>
      <c r="G29" s="183" t="s">
        <v>473</v>
      </c>
      <c r="H29" s="183" t="s">
        <v>60</v>
      </c>
      <c r="I29" s="183" t="s">
        <v>1753</v>
      </c>
      <c r="J29" s="183" t="s">
        <v>1410</v>
      </c>
      <c r="K29" s="183" t="s">
        <v>1509</v>
      </c>
      <c r="L29" s="183" t="s">
        <v>474</v>
      </c>
      <c r="M29" s="183" t="s">
        <v>19</v>
      </c>
      <c r="N29" s="183" t="s">
        <v>475</v>
      </c>
      <c r="O29" s="183">
        <v>0</v>
      </c>
      <c r="P29" s="183" t="s">
        <v>78</v>
      </c>
      <c r="Q29" s="183">
        <v>17</v>
      </c>
      <c r="R29" s="183">
        <v>1</v>
      </c>
      <c r="S29" s="183" t="s">
        <v>476</v>
      </c>
      <c r="T29" s="183" t="s">
        <v>558</v>
      </c>
      <c r="U29" s="184" t="s">
        <v>1919</v>
      </c>
      <c r="V29" s="184" t="s">
        <v>1922</v>
      </c>
      <c r="W29" s="183" t="s">
        <v>540</v>
      </c>
    </row>
    <row r="30" spans="1:23" ht="58.5" customHeight="1" x14ac:dyDescent="0.25">
      <c r="A30" s="69" t="s">
        <v>559</v>
      </c>
      <c r="B30" s="158" t="str">
        <f>VLOOKUP(A30,'Dimensión 1 - Talento Humano '!$B$10:$B$41,1,0)</f>
        <v>117.3.1</v>
      </c>
      <c r="C30" s="158" t="s">
        <v>540</v>
      </c>
      <c r="D30" s="158">
        <v>0</v>
      </c>
      <c r="E30" s="158" t="s">
        <v>478</v>
      </c>
      <c r="F30" s="158" t="s">
        <v>559</v>
      </c>
      <c r="G30" s="158" t="s">
        <v>19</v>
      </c>
      <c r="H30" s="158">
        <v>0</v>
      </c>
      <c r="I30" s="158">
        <v>0</v>
      </c>
      <c r="J30" s="158">
        <v>0</v>
      </c>
      <c r="K30" s="158">
        <v>0</v>
      </c>
      <c r="L30" s="158" t="s">
        <v>19</v>
      </c>
      <c r="M30" s="158" t="s">
        <v>19</v>
      </c>
      <c r="N30" s="158" t="s">
        <v>475</v>
      </c>
      <c r="O30" s="158" t="s">
        <v>19</v>
      </c>
      <c r="P30" s="158" t="s">
        <v>79</v>
      </c>
      <c r="Q30" s="158">
        <v>80</v>
      </c>
      <c r="R30" s="158">
        <v>1</v>
      </c>
      <c r="S30" s="158" t="s">
        <v>476</v>
      </c>
      <c r="T30" s="193" t="s">
        <v>558</v>
      </c>
      <c r="U30" s="193" t="s">
        <v>1919</v>
      </c>
      <c r="V30" s="193" t="s">
        <v>1921</v>
      </c>
      <c r="W30" s="158" t="s">
        <v>540</v>
      </c>
    </row>
    <row r="31" spans="1:23" ht="58.5" customHeight="1" x14ac:dyDescent="0.25">
      <c r="A31" s="69" t="s">
        <v>560</v>
      </c>
      <c r="B31" s="158" t="str">
        <f>VLOOKUP(A31,'Dimensión 1 - Talento Humano '!$B$10:$B$41,1,0)</f>
        <v>117.3.2</v>
      </c>
      <c r="C31" s="158" t="s">
        <v>540</v>
      </c>
      <c r="D31" s="158">
        <v>0</v>
      </c>
      <c r="E31" s="158" t="s">
        <v>478</v>
      </c>
      <c r="F31" s="158" t="s">
        <v>560</v>
      </c>
      <c r="G31" s="158" t="s">
        <v>19</v>
      </c>
      <c r="H31" s="158">
        <v>0</v>
      </c>
      <c r="I31" s="158">
        <v>0</v>
      </c>
      <c r="J31" s="158">
        <v>0</v>
      </c>
      <c r="K31" s="158">
        <v>0</v>
      </c>
      <c r="L31" s="158" t="s">
        <v>19</v>
      </c>
      <c r="M31" s="158" t="s">
        <v>19</v>
      </c>
      <c r="N31" s="158" t="s">
        <v>475</v>
      </c>
      <c r="O31" s="158" t="s">
        <v>19</v>
      </c>
      <c r="P31" s="158" t="s">
        <v>80</v>
      </c>
      <c r="Q31" s="158">
        <v>20</v>
      </c>
      <c r="R31" s="158">
        <v>100</v>
      </c>
      <c r="S31" s="158" t="s">
        <v>504</v>
      </c>
      <c r="T31" s="193" t="s">
        <v>561</v>
      </c>
      <c r="U31" s="193" t="s">
        <v>1913</v>
      </c>
      <c r="V31" s="193" t="s">
        <v>1922</v>
      </c>
      <c r="W31" s="158" t="s">
        <v>540</v>
      </c>
    </row>
    <row r="32" spans="1:23" ht="58.5" customHeight="1" x14ac:dyDescent="0.25">
      <c r="A32" s="194" t="s">
        <v>562</v>
      </c>
      <c r="B32" s="185" t="str">
        <f>VLOOKUP(A32,'Dimensión 1 - Talento Humano '!$B$10:$B$41,1,0)</f>
        <v>117.4</v>
      </c>
      <c r="C32" s="183" t="s">
        <v>540</v>
      </c>
      <c r="D32" s="183">
        <v>0</v>
      </c>
      <c r="E32" s="183" t="s">
        <v>471</v>
      </c>
      <c r="F32" s="183" t="s">
        <v>562</v>
      </c>
      <c r="G32" s="183" t="s">
        <v>473</v>
      </c>
      <c r="H32" s="183" t="s">
        <v>60</v>
      </c>
      <c r="I32" s="183" t="s">
        <v>1753</v>
      </c>
      <c r="J32" s="183" t="s">
        <v>1410</v>
      </c>
      <c r="K32" s="183" t="s">
        <v>1509</v>
      </c>
      <c r="L32" s="183" t="s">
        <v>474</v>
      </c>
      <c r="M32" s="183" t="s">
        <v>20</v>
      </c>
      <c r="N32" s="183" t="s">
        <v>475</v>
      </c>
      <c r="O32" s="183" t="s">
        <v>1558</v>
      </c>
      <c r="P32" s="183" t="s">
        <v>81</v>
      </c>
      <c r="Q32" s="183">
        <v>17</v>
      </c>
      <c r="R32" s="183">
        <v>100</v>
      </c>
      <c r="S32" s="183" t="s">
        <v>504</v>
      </c>
      <c r="T32" s="183" t="s">
        <v>563</v>
      </c>
      <c r="U32" s="184" t="s">
        <v>1923</v>
      </c>
      <c r="V32" s="184" t="s">
        <v>1922</v>
      </c>
      <c r="W32" s="183" t="s">
        <v>540</v>
      </c>
    </row>
    <row r="33" spans="1:23" ht="58.5" customHeight="1" x14ac:dyDescent="0.25">
      <c r="A33" s="69" t="s">
        <v>564</v>
      </c>
      <c r="B33" s="158" t="str">
        <f>VLOOKUP(A33,'Dimensión 1 - Talento Humano '!$B$10:$B$41,1,0)</f>
        <v>117.4.1</v>
      </c>
      <c r="C33" s="158" t="s">
        <v>540</v>
      </c>
      <c r="D33" s="158">
        <v>0</v>
      </c>
      <c r="E33" s="158" t="s">
        <v>478</v>
      </c>
      <c r="F33" s="158" t="s">
        <v>564</v>
      </c>
      <c r="G33" s="158" t="s">
        <v>19</v>
      </c>
      <c r="H33" s="158">
        <v>0</v>
      </c>
      <c r="I33" s="158">
        <v>0</v>
      </c>
      <c r="J33" s="158">
        <v>0</v>
      </c>
      <c r="K33" s="158">
        <v>0</v>
      </c>
      <c r="L33" s="158" t="s">
        <v>19</v>
      </c>
      <c r="M33" s="158" t="s">
        <v>19</v>
      </c>
      <c r="N33" s="158" t="s">
        <v>475</v>
      </c>
      <c r="O33" s="158" t="s">
        <v>19</v>
      </c>
      <c r="P33" s="158" t="s">
        <v>82</v>
      </c>
      <c r="Q33" s="158">
        <v>15</v>
      </c>
      <c r="R33" s="158">
        <v>1</v>
      </c>
      <c r="S33" s="158" t="s">
        <v>476</v>
      </c>
      <c r="T33" s="193" t="s">
        <v>565</v>
      </c>
      <c r="U33" s="193" t="s">
        <v>1923</v>
      </c>
      <c r="V33" s="193" t="s">
        <v>1921</v>
      </c>
      <c r="W33" s="158" t="s">
        <v>540</v>
      </c>
    </row>
    <row r="34" spans="1:23" ht="58.5" customHeight="1" x14ac:dyDescent="0.25">
      <c r="A34" s="69" t="s">
        <v>566</v>
      </c>
      <c r="B34" s="158" t="str">
        <f>VLOOKUP(A34,'Dimensión 1 - Talento Humano '!$B$10:$B$41,1,0)</f>
        <v>117.4.2</v>
      </c>
      <c r="C34" s="158" t="s">
        <v>540</v>
      </c>
      <c r="D34" s="158">
        <v>0</v>
      </c>
      <c r="E34" s="158" t="s">
        <v>478</v>
      </c>
      <c r="F34" s="158" t="s">
        <v>566</v>
      </c>
      <c r="G34" s="158" t="s">
        <v>19</v>
      </c>
      <c r="H34" s="158">
        <v>0</v>
      </c>
      <c r="I34" s="158">
        <v>0</v>
      </c>
      <c r="J34" s="158">
        <v>0</v>
      </c>
      <c r="K34" s="158">
        <v>0</v>
      </c>
      <c r="L34" s="158" t="s">
        <v>19</v>
      </c>
      <c r="M34" s="158" t="s">
        <v>19</v>
      </c>
      <c r="N34" s="158" t="s">
        <v>475</v>
      </c>
      <c r="O34" s="158" t="s">
        <v>19</v>
      </c>
      <c r="P34" s="158" t="s">
        <v>83</v>
      </c>
      <c r="Q34" s="158">
        <v>15</v>
      </c>
      <c r="R34" s="158">
        <v>1</v>
      </c>
      <c r="S34" s="158" t="s">
        <v>476</v>
      </c>
      <c r="T34" s="193" t="s">
        <v>567</v>
      </c>
      <c r="U34" s="193" t="s">
        <v>1923</v>
      </c>
      <c r="V34" s="193" t="s">
        <v>1921</v>
      </c>
      <c r="W34" s="158" t="s">
        <v>540</v>
      </c>
    </row>
    <row r="35" spans="1:23" ht="58.5" customHeight="1" x14ac:dyDescent="0.25">
      <c r="A35" s="69" t="s">
        <v>568</v>
      </c>
      <c r="B35" s="158" t="str">
        <f>VLOOKUP(A35,'Dimensión 1 - Talento Humano '!$B$10:$B$41,1,0)</f>
        <v>117.4.3</v>
      </c>
      <c r="C35" s="158" t="s">
        <v>540</v>
      </c>
      <c r="D35" s="158">
        <v>0</v>
      </c>
      <c r="E35" s="158" t="s">
        <v>478</v>
      </c>
      <c r="F35" s="158" t="s">
        <v>568</v>
      </c>
      <c r="G35" s="158" t="s">
        <v>19</v>
      </c>
      <c r="H35" s="158">
        <v>0</v>
      </c>
      <c r="I35" s="158">
        <v>0</v>
      </c>
      <c r="J35" s="158">
        <v>0</v>
      </c>
      <c r="K35" s="158">
        <v>0</v>
      </c>
      <c r="L35" s="158" t="s">
        <v>19</v>
      </c>
      <c r="M35" s="158" t="s">
        <v>19</v>
      </c>
      <c r="N35" s="158" t="s">
        <v>475</v>
      </c>
      <c r="O35" s="158" t="s">
        <v>19</v>
      </c>
      <c r="P35" s="158" t="s">
        <v>84</v>
      </c>
      <c r="Q35" s="158">
        <v>70</v>
      </c>
      <c r="R35" s="158">
        <v>100</v>
      </c>
      <c r="S35" s="158" t="s">
        <v>504</v>
      </c>
      <c r="T35" s="193" t="s">
        <v>561</v>
      </c>
      <c r="U35" s="193" t="s">
        <v>1913</v>
      </c>
      <c r="V35" s="193" t="s">
        <v>1922</v>
      </c>
      <c r="W35" s="158" t="s">
        <v>540</v>
      </c>
    </row>
    <row r="36" spans="1:23" ht="58.5" customHeight="1" x14ac:dyDescent="0.25">
      <c r="A36" s="194" t="s">
        <v>569</v>
      </c>
      <c r="B36" s="185" t="str">
        <f>VLOOKUP(A36,'Dimensión 1 - Talento Humano '!$B$10:$B$41,1,0)</f>
        <v>117.5</v>
      </c>
      <c r="C36" s="183" t="s">
        <v>540</v>
      </c>
      <c r="D36" s="183">
        <v>0</v>
      </c>
      <c r="E36" s="183" t="s">
        <v>471</v>
      </c>
      <c r="F36" s="183" t="s">
        <v>569</v>
      </c>
      <c r="G36" s="183" t="s">
        <v>473</v>
      </c>
      <c r="H36" s="183" t="s">
        <v>60</v>
      </c>
      <c r="I36" s="183" t="s">
        <v>1753</v>
      </c>
      <c r="J36" s="183" t="s">
        <v>1410</v>
      </c>
      <c r="K36" s="183" t="s">
        <v>1509</v>
      </c>
      <c r="L36" s="183" t="s">
        <v>474</v>
      </c>
      <c r="M36" s="183" t="s">
        <v>20</v>
      </c>
      <c r="N36" s="183" t="s">
        <v>475</v>
      </c>
      <c r="O36" s="183" t="s">
        <v>1558</v>
      </c>
      <c r="P36" s="183" t="s">
        <v>85</v>
      </c>
      <c r="Q36" s="183">
        <v>17</v>
      </c>
      <c r="R36" s="183">
        <v>100</v>
      </c>
      <c r="S36" s="183" t="s">
        <v>504</v>
      </c>
      <c r="T36" s="183" t="s">
        <v>570</v>
      </c>
      <c r="U36" s="184" t="s">
        <v>1923</v>
      </c>
      <c r="V36" s="184" t="s">
        <v>1922</v>
      </c>
      <c r="W36" s="183" t="s">
        <v>540</v>
      </c>
    </row>
    <row r="37" spans="1:23" ht="58.5" customHeight="1" x14ac:dyDescent="0.25">
      <c r="A37" s="69" t="s">
        <v>571</v>
      </c>
      <c r="B37" s="158" t="str">
        <f>VLOOKUP(A37,'Dimensión 1 - Talento Humano '!$B$10:$B$41,1,0)</f>
        <v>117.5.1</v>
      </c>
      <c r="C37" s="158" t="s">
        <v>540</v>
      </c>
      <c r="D37" s="158">
        <v>0</v>
      </c>
      <c r="E37" s="158" t="s">
        <v>478</v>
      </c>
      <c r="F37" s="158" t="s">
        <v>571</v>
      </c>
      <c r="G37" s="158" t="s">
        <v>19</v>
      </c>
      <c r="H37" s="158">
        <v>0</v>
      </c>
      <c r="I37" s="158">
        <v>0</v>
      </c>
      <c r="J37" s="158">
        <v>0</v>
      </c>
      <c r="K37" s="158">
        <v>0</v>
      </c>
      <c r="L37" s="158" t="s">
        <v>19</v>
      </c>
      <c r="M37" s="158" t="s">
        <v>19</v>
      </c>
      <c r="N37" s="158" t="s">
        <v>475</v>
      </c>
      <c r="O37" s="158" t="s">
        <v>19</v>
      </c>
      <c r="P37" s="158" t="s">
        <v>86</v>
      </c>
      <c r="Q37" s="158">
        <v>15</v>
      </c>
      <c r="R37" s="158">
        <v>1</v>
      </c>
      <c r="S37" s="158" t="s">
        <v>476</v>
      </c>
      <c r="T37" s="193" t="s">
        <v>572</v>
      </c>
      <c r="U37" s="193" t="s">
        <v>1923</v>
      </c>
      <c r="V37" s="193" t="s">
        <v>1921</v>
      </c>
      <c r="W37" s="158" t="s">
        <v>540</v>
      </c>
    </row>
    <row r="38" spans="1:23" ht="58.5" customHeight="1" x14ac:dyDescent="0.25">
      <c r="A38" s="69" t="s">
        <v>573</v>
      </c>
      <c r="B38" s="158" t="str">
        <f>VLOOKUP(A38,'Dimensión 1 - Talento Humano '!$B$10:$B$41,1,0)</f>
        <v>117.5.2</v>
      </c>
      <c r="C38" s="158" t="s">
        <v>540</v>
      </c>
      <c r="D38" s="158">
        <v>0</v>
      </c>
      <c r="E38" s="158" t="s">
        <v>478</v>
      </c>
      <c r="F38" s="158" t="s">
        <v>573</v>
      </c>
      <c r="G38" s="158" t="s">
        <v>19</v>
      </c>
      <c r="H38" s="158">
        <v>0</v>
      </c>
      <c r="I38" s="158">
        <v>0</v>
      </c>
      <c r="J38" s="158">
        <v>0</v>
      </c>
      <c r="K38" s="158">
        <v>0</v>
      </c>
      <c r="L38" s="158" t="s">
        <v>19</v>
      </c>
      <c r="M38" s="158" t="s">
        <v>19</v>
      </c>
      <c r="N38" s="158" t="s">
        <v>475</v>
      </c>
      <c r="O38" s="158" t="s">
        <v>19</v>
      </c>
      <c r="P38" s="158" t="s">
        <v>87</v>
      </c>
      <c r="Q38" s="158">
        <v>15</v>
      </c>
      <c r="R38" s="158">
        <v>1</v>
      </c>
      <c r="S38" s="158" t="s">
        <v>476</v>
      </c>
      <c r="T38" s="193" t="s">
        <v>574</v>
      </c>
      <c r="U38" s="193" t="s">
        <v>1923</v>
      </c>
      <c r="V38" s="193" t="s">
        <v>1921</v>
      </c>
      <c r="W38" s="158" t="s">
        <v>540</v>
      </c>
    </row>
    <row r="39" spans="1:23" ht="58.5" customHeight="1" x14ac:dyDescent="0.25">
      <c r="A39" s="69" t="s">
        <v>575</v>
      </c>
      <c r="B39" s="158" t="str">
        <f>VLOOKUP(A39,'Dimensión 1 - Talento Humano '!$B$10:$B$41,1,0)</f>
        <v>117.5.3</v>
      </c>
      <c r="C39" s="158" t="s">
        <v>540</v>
      </c>
      <c r="D39" s="158">
        <v>0</v>
      </c>
      <c r="E39" s="158" t="s">
        <v>478</v>
      </c>
      <c r="F39" s="158" t="s">
        <v>575</v>
      </c>
      <c r="G39" s="158" t="s">
        <v>19</v>
      </c>
      <c r="H39" s="158">
        <v>0</v>
      </c>
      <c r="I39" s="158">
        <v>0</v>
      </c>
      <c r="J39" s="158">
        <v>0</v>
      </c>
      <c r="K39" s="158">
        <v>0</v>
      </c>
      <c r="L39" s="158" t="s">
        <v>19</v>
      </c>
      <c r="M39" s="158" t="s">
        <v>19</v>
      </c>
      <c r="N39" s="158" t="s">
        <v>475</v>
      </c>
      <c r="O39" s="158" t="s">
        <v>19</v>
      </c>
      <c r="P39" s="158" t="s">
        <v>88</v>
      </c>
      <c r="Q39" s="158">
        <v>70</v>
      </c>
      <c r="R39" s="158">
        <v>100</v>
      </c>
      <c r="S39" s="158" t="s">
        <v>504</v>
      </c>
      <c r="T39" s="193" t="s">
        <v>561</v>
      </c>
      <c r="U39" s="193" t="s">
        <v>1913</v>
      </c>
      <c r="V39" s="193" t="s">
        <v>1922</v>
      </c>
      <c r="W39" s="158" t="s">
        <v>540</v>
      </c>
    </row>
    <row r="40" spans="1:23" ht="58.5" customHeight="1" x14ac:dyDescent="0.25">
      <c r="A40" s="194" t="s">
        <v>576</v>
      </c>
      <c r="B40" s="185" t="str">
        <f>VLOOKUP(A40,'Dimensión 1 - Talento Humano '!$B$10:$B$41,1,0)</f>
        <v>117.6</v>
      </c>
      <c r="C40" s="183" t="s">
        <v>540</v>
      </c>
      <c r="D40" s="183">
        <v>0</v>
      </c>
      <c r="E40" s="183" t="s">
        <v>471</v>
      </c>
      <c r="F40" s="183" t="s">
        <v>576</v>
      </c>
      <c r="G40" s="183" t="s">
        <v>473</v>
      </c>
      <c r="H40" s="183" t="s">
        <v>60</v>
      </c>
      <c r="I40" s="183" t="s">
        <v>1753</v>
      </c>
      <c r="J40" s="183" t="s">
        <v>1410</v>
      </c>
      <c r="K40" s="183" t="s">
        <v>1509</v>
      </c>
      <c r="L40" s="183" t="s">
        <v>474</v>
      </c>
      <c r="M40" s="183" t="s">
        <v>20</v>
      </c>
      <c r="N40" s="183" t="s">
        <v>475</v>
      </c>
      <c r="O40" s="183" t="s">
        <v>1558</v>
      </c>
      <c r="P40" s="183" t="s">
        <v>89</v>
      </c>
      <c r="Q40" s="183">
        <v>17</v>
      </c>
      <c r="R40" s="183">
        <v>100</v>
      </c>
      <c r="S40" s="183" t="s">
        <v>504</v>
      </c>
      <c r="T40" s="183" t="s">
        <v>577</v>
      </c>
      <c r="U40" s="184" t="s">
        <v>1923</v>
      </c>
      <c r="V40" s="184" t="s">
        <v>1922</v>
      </c>
      <c r="W40" s="183" t="s">
        <v>540</v>
      </c>
    </row>
    <row r="41" spans="1:23" ht="58.5" customHeight="1" x14ac:dyDescent="0.25">
      <c r="A41" s="69" t="s">
        <v>578</v>
      </c>
      <c r="B41" s="158" t="str">
        <f>VLOOKUP(A41,'Dimensión 1 - Talento Humano '!$B$10:$B$41,1,0)</f>
        <v>117.6.1</v>
      </c>
      <c r="C41" s="158" t="s">
        <v>540</v>
      </c>
      <c r="D41" s="158">
        <v>0</v>
      </c>
      <c r="E41" s="158" t="s">
        <v>478</v>
      </c>
      <c r="F41" s="158" t="s">
        <v>578</v>
      </c>
      <c r="G41" s="158" t="s">
        <v>19</v>
      </c>
      <c r="H41" s="158">
        <v>0</v>
      </c>
      <c r="I41" s="158">
        <v>0</v>
      </c>
      <c r="J41" s="158">
        <v>0</v>
      </c>
      <c r="K41" s="158">
        <v>0</v>
      </c>
      <c r="L41" s="158" t="s">
        <v>19</v>
      </c>
      <c r="M41" s="158" t="s">
        <v>19</v>
      </c>
      <c r="N41" s="158" t="s">
        <v>475</v>
      </c>
      <c r="O41" s="158" t="s">
        <v>19</v>
      </c>
      <c r="P41" s="158" t="s">
        <v>90</v>
      </c>
      <c r="Q41" s="158">
        <v>30</v>
      </c>
      <c r="R41" s="158">
        <v>1</v>
      </c>
      <c r="S41" s="158" t="s">
        <v>504</v>
      </c>
      <c r="T41" s="193" t="s">
        <v>579</v>
      </c>
      <c r="U41" s="193" t="s">
        <v>1923</v>
      </c>
      <c r="V41" s="193" t="s">
        <v>1921</v>
      </c>
      <c r="W41" s="158" t="s">
        <v>540</v>
      </c>
    </row>
    <row r="42" spans="1:23" ht="58.5" customHeight="1" x14ac:dyDescent="0.25">
      <c r="A42" s="69" t="s">
        <v>580</v>
      </c>
      <c r="B42" s="158" t="str">
        <f>VLOOKUP(A42,'Dimensión 1 - Talento Humano '!$B$10:$B$41,1,0)</f>
        <v>117.6.2</v>
      </c>
      <c r="C42" s="158" t="s">
        <v>540</v>
      </c>
      <c r="D42" s="158">
        <v>0</v>
      </c>
      <c r="E42" s="158" t="s">
        <v>478</v>
      </c>
      <c r="F42" s="158" t="s">
        <v>580</v>
      </c>
      <c r="G42" s="158" t="s">
        <v>19</v>
      </c>
      <c r="H42" s="158">
        <v>0</v>
      </c>
      <c r="I42" s="158">
        <v>0</v>
      </c>
      <c r="J42" s="158">
        <v>0</v>
      </c>
      <c r="K42" s="158">
        <v>0</v>
      </c>
      <c r="L42" s="158" t="s">
        <v>19</v>
      </c>
      <c r="M42" s="158" t="s">
        <v>19</v>
      </c>
      <c r="N42" s="158" t="s">
        <v>475</v>
      </c>
      <c r="O42" s="158" t="s">
        <v>19</v>
      </c>
      <c r="P42" s="158" t="s">
        <v>91</v>
      </c>
      <c r="Q42" s="158">
        <v>70</v>
      </c>
      <c r="R42" s="158">
        <v>100</v>
      </c>
      <c r="S42" s="158" t="s">
        <v>504</v>
      </c>
      <c r="T42" s="193" t="s">
        <v>581</v>
      </c>
      <c r="U42" s="193" t="s">
        <v>1913</v>
      </c>
      <c r="V42" s="193" t="s">
        <v>1922</v>
      </c>
      <c r="W42" s="158" t="s">
        <v>540</v>
      </c>
    </row>
    <row r="43" spans="1:23" ht="58.5" customHeight="1" x14ac:dyDescent="0.25">
      <c r="A43" s="194" t="s">
        <v>583</v>
      </c>
      <c r="B43" s="185" t="str">
        <f>VLOOKUP(A43,'Dimensión 3-Gestión con Valor'!$B$10:$B$379,1,0)</f>
        <v>142.1</v>
      </c>
      <c r="C43" s="183" t="s">
        <v>582</v>
      </c>
      <c r="D43" s="183">
        <v>1</v>
      </c>
      <c r="E43" s="183" t="s">
        <v>471</v>
      </c>
      <c r="F43" s="183" t="s">
        <v>583</v>
      </c>
      <c r="G43" s="183" t="s">
        <v>490</v>
      </c>
      <c r="H43" s="183" t="s">
        <v>60</v>
      </c>
      <c r="I43" s="183" t="s">
        <v>1753</v>
      </c>
      <c r="J43" s="183" t="s">
        <v>1410</v>
      </c>
      <c r="K43" s="183" t="s">
        <v>1509</v>
      </c>
      <c r="L43" s="183" t="s">
        <v>474</v>
      </c>
      <c r="M43" s="183" t="s">
        <v>20</v>
      </c>
      <c r="N43" s="183" t="s">
        <v>585</v>
      </c>
      <c r="O43" s="183">
        <v>0</v>
      </c>
      <c r="P43" s="183" t="s">
        <v>165</v>
      </c>
      <c r="Q43" s="183">
        <v>100</v>
      </c>
      <c r="R43" s="183">
        <v>100</v>
      </c>
      <c r="S43" s="183" t="s">
        <v>504</v>
      </c>
      <c r="T43" s="183" t="s">
        <v>586</v>
      </c>
      <c r="U43" s="184" t="s">
        <v>1930</v>
      </c>
      <c r="V43" s="184" t="s">
        <v>1922</v>
      </c>
      <c r="W43" s="183" t="s">
        <v>582</v>
      </c>
    </row>
    <row r="44" spans="1:23" ht="58.5" customHeight="1" x14ac:dyDescent="0.25">
      <c r="A44" s="69" t="s">
        <v>587</v>
      </c>
      <c r="B44" s="158" t="str">
        <f>VLOOKUP(A44,'Dimensión 3-Gestión con Valor'!$B$10:$B$379,1,0)</f>
        <v>142.1.1</v>
      </c>
      <c r="C44" s="158" t="s">
        <v>582</v>
      </c>
      <c r="D44" s="158">
        <v>1</v>
      </c>
      <c r="E44" s="158" t="s">
        <v>478</v>
      </c>
      <c r="F44" s="158" t="s">
        <v>587</v>
      </c>
      <c r="G44" s="158" t="s">
        <v>19</v>
      </c>
      <c r="H44" s="158">
        <v>0</v>
      </c>
      <c r="I44" s="158">
        <v>0</v>
      </c>
      <c r="J44" s="158">
        <v>0</v>
      </c>
      <c r="K44" s="158">
        <v>0</v>
      </c>
      <c r="L44" s="158" t="s">
        <v>19</v>
      </c>
      <c r="M44" s="158" t="s">
        <v>19</v>
      </c>
      <c r="N44" s="158" t="s">
        <v>585</v>
      </c>
      <c r="O44" s="158" t="s">
        <v>19</v>
      </c>
      <c r="P44" s="158" t="s">
        <v>166</v>
      </c>
      <c r="Q44" s="158">
        <v>25</v>
      </c>
      <c r="R44" s="158">
        <v>100</v>
      </c>
      <c r="S44" s="158" t="s">
        <v>504</v>
      </c>
      <c r="T44" s="193" t="s">
        <v>588</v>
      </c>
      <c r="U44" s="193" t="s">
        <v>1930</v>
      </c>
      <c r="V44" s="193" t="s">
        <v>1922</v>
      </c>
      <c r="W44" s="158" t="s">
        <v>582</v>
      </c>
    </row>
    <row r="45" spans="1:23" ht="58.5" customHeight="1" x14ac:dyDescent="0.25">
      <c r="A45" s="69" t="s">
        <v>589</v>
      </c>
      <c r="B45" s="158" t="str">
        <f>VLOOKUP(A45,'Dimensión 3-Gestión con Valor'!$B$10:$B$379,1,0)</f>
        <v>142.1.2</v>
      </c>
      <c r="C45" s="158" t="s">
        <v>582</v>
      </c>
      <c r="D45" s="158">
        <v>1</v>
      </c>
      <c r="E45" s="158" t="s">
        <v>478</v>
      </c>
      <c r="F45" s="158" t="s">
        <v>589</v>
      </c>
      <c r="G45" s="158" t="s">
        <v>19</v>
      </c>
      <c r="H45" s="158">
        <v>0</v>
      </c>
      <c r="I45" s="158">
        <v>0</v>
      </c>
      <c r="J45" s="158">
        <v>0</v>
      </c>
      <c r="K45" s="158">
        <v>0</v>
      </c>
      <c r="L45" s="158" t="s">
        <v>19</v>
      </c>
      <c r="M45" s="158" t="s">
        <v>19</v>
      </c>
      <c r="N45" s="158" t="s">
        <v>585</v>
      </c>
      <c r="O45" s="158" t="s">
        <v>19</v>
      </c>
      <c r="P45" s="158" t="s">
        <v>1892</v>
      </c>
      <c r="Q45" s="158">
        <v>25</v>
      </c>
      <c r="R45" s="158">
        <v>100</v>
      </c>
      <c r="S45" s="158" t="s">
        <v>504</v>
      </c>
      <c r="T45" s="193" t="s">
        <v>590</v>
      </c>
      <c r="U45" s="193" t="s">
        <v>1930</v>
      </c>
      <c r="V45" s="193" t="s">
        <v>1922</v>
      </c>
      <c r="W45" s="158" t="s">
        <v>582</v>
      </c>
    </row>
    <row r="46" spans="1:23" ht="58.5" customHeight="1" x14ac:dyDescent="0.25">
      <c r="A46" s="69" t="s">
        <v>591</v>
      </c>
      <c r="B46" s="158" t="str">
        <f>VLOOKUP(A46,'Dimensión 3-Gestión con Valor'!$B$10:$B$379,1,0)</f>
        <v>142.1.3</v>
      </c>
      <c r="C46" s="158" t="s">
        <v>582</v>
      </c>
      <c r="D46" s="158">
        <v>1</v>
      </c>
      <c r="E46" s="158" t="s">
        <v>478</v>
      </c>
      <c r="F46" s="158" t="s">
        <v>591</v>
      </c>
      <c r="G46" s="158" t="s">
        <v>19</v>
      </c>
      <c r="H46" s="158">
        <v>0</v>
      </c>
      <c r="I46" s="158">
        <v>0</v>
      </c>
      <c r="J46" s="158">
        <v>0</v>
      </c>
      <c r="K46" s="158">
        <v>0</v>
      </c>
      <c r="L46" s="158" t="s">
        <v>19</v>
      </c>
      <c r="M46" s="158" t="s">
        <v>19</v>
      </c>
      <c r="N46" s="158" t="s">
        <v>585</v>
      </c>
      <c r="O46" s="158" t="s">
        <v>19</v>
      </c>
      <c r="P46" s="158" t="s">
        <v>167</v>
      </c>
      <c r="Q46" s="158">
        <v>10</v>
      </c>
      <c r="R46" s="158">
        <v>1</v>
      </c>
      <c r="S46" s="158" t="s">
        <v>476</v>
      </c>
      <c r="T46" s="193" t="s">
        <v>592</v>
      </c>
      <c r="U46" s="193" t="s">
        <v>1967</v>
      </c>
      <c r="V46" s="193" t="s">
        <v>1918</v>
      </c>
      <c r="W46" s="158" t="s">
        <v>582</v>
      </c>
    </row>
    <row r="47" spans="1:23" ht="58.5" customHeight="1" x14ac:dyDescent="0.25">
      <c r="A47" s="69" t="s">
        <v>593</v>
      </c>
      <c r="B47" s="158" t="str">
        <f>VLOOKUP(A47,'Dimensión 3-Gestión con Valor'!$B$10:$B$379,1,0)</f>
        <v>142.1.4</v>
      </c>
      <c r="C47" s="158" t="s">
        <v>582</v>
      </c>
      <c r="D47" s="158">
        <v>1</v>
      </c>
      <c r="E47" s="158" t="s">
        <v>478</v>
      </c>
      <c r="F47" s="158" t="s">
        <v>593</v>
      </c>
      <c r="G47" s="158" t="s">
        <v>19</v>
      </c>
      <c r="H47" s="158">
        <v>0</v>
      </c>
      <c r="I47" s="158">
        <v>0</v>
      </c>
      <c r="J47" s="158">
        <v>0</v>
      </c>
      <c r="K47" s="158">
        <v>0</v>
      </c>
      <c r="L47" s="158" t="s">
        <v>19</v>
      </c>
      <c r="M47" s="158" t="s">
        <v>19</v>
      </c>
      <c r="N47" s="158" t="s">
        <v>585</v>
      </c>
      <c r="O47" s="158" t="s">
        <v>19</v>
      </c>
      <c r="P47" s="158" t="s">
        <v>168</v>
      </c>
      <c r="Q47" s="158">
        <v>20</v>
      </c>
      <c r="R47" s="158">
        <v>1</v>
      </c>
      <c r="S47" s="158" t="s">
        <v>476</v>
      </c>
      <c r="T47" s="193" t="s">
        <v>594</v>
      </c>
      <c r="U47" s="193" t="s">
        <v>1933</v>
      </c>
      <c r="V47" s="193" t="s">
        <v>1938</v>
      </c>
      <c r="W47" s="158" t="s">
        <v>582</v>
      </c>
    </row>
    <row r="48" spans="1:23" ht="58.5" customHeight="1" x14ac:dyDescent="0.25">
      <c r="A48" s="69" t="s">
        <v>595</v>
      </c>
      <c r="B48" s="158" t="str">
        <f>VLOOKUP(A48,'Dimensión 3-Gestión con Valor'!$B$10:$B$379,1,0)</f>
        <v>142.1.5</v>
      </c>
      <c r="C48" s="158" t="s">
        <v>582</v>
      </c>
      <c r="D48" s="158">
        <v>1</v>
      </c>
      <c r="E48" s="158" t="s">
        <v>478</v>
      </c>
      <c r="F48" s="158" t="s">
        <v>595</v>
      </c>
      <c r="G48" s="158" t="s">
        <v>19</v>
      </c>
      <c r="H48" s="158">
        <v>0</v>
      </c>
      <c r="I48" s="158">
        <v>0</v>
      </c>
      <c r="J48" s="158">
        <v>0</v>
      </c>
      <c r="K48" s="158">
        <v>0</v>
      </c>
      <c r="L48" s="158" t="s">
        <v>19</v>
      </c>
      <c r="M48" s="158" t="s">
        <v>19</v>
      </c>
      <c r="N48" s="158" t="s">
        <v>585</v>
      </c>
      <c r="O48" s="158" t="s">
        <v>19</v>
      </c>
      <c r="P48" s="158" t="s">
        <v>169</v>
      </c>
      <c r="Q48" s="158">
        <v>20</v>
      </c>
      <c r="R48" s="158">
        <v>1</v>
      </c>
      <c r="S48" s="158" t="s">
        <v>476</v>
      </c>
      <c r="T48" s="193" t="s">
        <v>596</v>
      </c>
      <c r="U48" s="193" t="s">
        <v>1928</v>
      </c>
      <c r="V48" s="193" t="s">
        <v>1922</v>
      </c>
      <c r="W48" s="158" t="s">
        <v>582</v>
      </c>
    </row>
    <row r="49" spans="1:23" ht="58.5" customHeight="1" x14ac:dyDescent="0.25">
      <c r="A49" s="194" t="s">
        <v>598</v>
      </c>
      <c r="B49" s="185" t="str">
        <f>VLOOKUP(A49,'Dimensión 3-Gestión con Valor'!$B$10:$B$379,1,0)</f>
        <v>73.1</v>
      </c>
      <c r="C49" s="183" t="s">
        <v>597</v>
      </c>
      <c r="D49" s="183">
        <v>3</v>
      </c>
      <c r="E49" s="183" t="s">
        <v>471</v>
      </c>
      <c r="F49" s="183" t="s">
        <v>598</v>
      </c>
      <c r="G49" s="183" t="s">
        <v>473</v>
      </c>
      <c r="H49" s="183" t="s">
        <v>12</v>
      </c>
      <c r="I49" s="183" t="s">
        <v>1411</v>
      </c>
      <c r="J49" s="183" t="s">
        <v>1412</v>
      </c>
      <c r="K49" s="183" t="s">
        <v>1509</v>
      </c>
      <c r="L49" s="183" t="s">
        <v>474</v>
      </c>
      <c r="M49" s="183" t="s">
        <v>22</v>
      </c>
      <c r="N49" s="183" t="s">
        <v>599</v>
      </c>
      <c r="O49" s="183" t="s">
        <v>1562</v>
      </c>
      <c r="P49" s="183" t="s">
        <v>393</v>
      </c>
      <c r="Q49" s="183">
        <v>30</v>
      </c>
      <c r="R49" s="183">
        <v>100</v>
      </c>
      <c r="S49" s="183" t="s">
        <v>504</v>
      </c>
      <c r="T49" s="183" t="s">
        <v>600</v>
      </c>
      <c r="U49" s="184" t="s">
        <v>1913</v>
      </c>
      <c r="V49" s="184" t="s">
        <v>1931</v>
      </c>
      <c r="W49" s="183" t="s">
        <v>597</v>
      </c>
    </row>
    <row r="50" spans="1:23" ht="58.5" customHeight="1" x14ac:dyDescent="0.25">
      <c r="A50" s="69" t="s">
        <v>601</v>
      </c>
      <c r="B50" s="158" t="str">
        <f>VLOOKUP(A50,'Dimensión 3-Gestión con Valor'!$B$10:$B$379,1,0)</f>
        <v>73.1.1</v>
      </c>
      <c r="C50" s="158" t="s">
        <v>597</v>
      </c>
      <c r="D50" s="158">
        <v>3</v>
      </c>
      <c r="E50" s="158" t="s">
        <v>478</v>
      </c>
      <c r="F50" s="158" t="s">
        <v>601</v>
      </c>
      <c r="G50" s="158" t="s">
        <v>19</v>
      </c>
      <c r="H50" s="158">
        <v>0</v>
      </c>
      <c r="I50" s="158">
        <v>0</v>
      </c>
      <c r="J50" s="158">
        <v>0</v>
      </c>
      <c r="K50" s="158">
        <v>0</v>
      </c>
      <c r="L50" s="158" t="s">
        <v>19</v>
      </c>
      <c r="M50" s="158" t="s">
        <v>19</v>
      </c>
      <c r="N50" s="158" t="s">
        <v>599</v>
      </c>
      <c r="O50" s="158" t="s">
        <v>19</v>
      </c>
      <c r="P50" s="158" t="s">
        <v>394</v>
      </c>
      <c r="Q50" s="158">
        <v>80</v>
      </c>
      <c r="R50" s="158">
        <v>100</v>
      </c>
      <c r="S50" s="158" t="s">
        <v>504</v>
      </c>
      <c r="T50" s="193" t="s">
        <v>602</v>
      </c>
      <c r="U50" s="193" t="s">
        <v>1913</v>
      </c>
      <c r="V50" s="193" t="s">
        <v>1931</v>
      </c>
      <c r="W50" s="158" t="s">
        <v>597</v>
      </c>
    </row>
    <row r="51" spans="1:23" ht="58.5" customHeight="1" x14ac:dyDescent="0.25">
      <c r="A51" s="69" t="s">
        <v>603</v>
      </c>
      <c r="B51" s="158" t="str">
        <f>VLOOKUP(A51,'Dimensión 3-Gestión con Valor'!$B$10:$B$379,1,0)</f>
        <v>73.1.2</v>
      </c>
      <c r="C51" s="158" t="s">
        <v>597</v>
      </c>
      <c r="D51" s="158">
        <v>3</v>
      </c>
      <c r="E51" s="158" t="s">
        <v>478</v>
      </c>
      <c r="F51" s="158" t="s">
        <v>603</v>
      </c>
      <c r="G51" s="158" t="s">
        <v>19</v>
      </c>
      <c r="H51" s="158">
        <v>0</v>
      </c>
      <c r="I51" s="158">
        <v>0</v>
      </c>
      <c r="J51" s="158">
        <v>0</v>
      </c>
      <c r="K51" s="158">
        <v>0</v>
      </c>
      <c r="L51" s="158" t="s">
        <v>19</v>
      </c>
      <c r="M51" s="158" t="s">
        <v>19</v>
      </c>
      <c r="N51" s="158" t="s">
        <v>599</v>
      </c>
      <c r="O51" s="158" t="s">
        <v>19</v>
      </c>
      <c r="P51" s="158" t="s">
        <v>395</v>
      </c>
      <c r="Q51" s="158">
        <v>20</v>
      </c>
      <c r="R51" s="158">
        <v>100</v>
      </c>
      <c r="S51" s="158" t="s">
        <v>504</v>
      </c>
      <c r="T51" s="193" t="s">
        <v>604</v>
      </c>
      <c r="U51" s="193" t="s">
        <v>2052</v>
      </c>
      <c r="V51" s="193" t="s">
        <v>1931</v>
      </c>
      <c r="W51" s="158" t="s">
        <v>597</v>
      </c>
    </row>
    <row r="52" spans="1:23" ht="58.5" customHeight="1" x14ac:dyDescent="0.25">
      <c r="A52" s="194" t="s">
        <v>605</v>
      </c>
      <c r="B52" s="185" t="str">
        <f>VLOOKUP(A52,'Dimensión 3-Gestión con Valor'!$B$10:$B$379,1,0)</f>
        <v>73.2</v>
      </c>
      <c r="C52" s="183" t="s">
        <v>597</v>
      </c>
      <c r="D52" s="183">
        <v>3</v>
      </c>
      <c r="E52" s="183" t="s">
        <v>471</v>
      </c>
      <c r="F52" s="183" t="s">
        <v>605</v>
      </c>
      <c r="G52" s="183" t="s">
        <v>473</v>
      </c>
      <c r="H52" s="183" t="s">
        <v>12</v>
      </c>
      <c r="I52" s="183" t="s">
        <v>1411</v>
      </c>
      <c r="J52" s="183" t="s">
        <v>1412</v>
      </c>
      <c r="K52" s="183" t="s">
        <v>1509</v>
      </c>
      <c r="L52" s="183" t="s">
        <v>491</v>
      </c>
      <c r="M52" s="183" t="s">
        <v>22</v>
      </c>
      <c r="N52" s="183" t="s">
        <v>599</v>
      </c>
      <c r="O52" s="183">
        <v>0</v>
      </c>
      <c r="P52" s="183" t="s">
        <v>396</v>
      </c>
      <c r="Q52" s="183">
        <v>20</v>
      </c>
      <c r="R52" s="183">
        <v>100</v>
      </c>
      <c r="S52" s="183" t="s">
        <v>504</v>
      </c>
      <c r="T52" s="183" t="s">
        <v>606</v>
      </c>
      <c r="U52" s="184" t="s">
        <v>1913</v>
      </c>
      <c r="V52" s="184" t="s">
        <v>1926</v>
      </c>
      <c r="W52" s="183" t="s">
        <v>1899</v>
      </c>
    </row>
    <row r="53" spans="1:23" ht="58.5" customHeight="1" x14ac:dyDescent="0.25">
      <c r="A53" s="69" t="s">
        <v>607</v>
      </c>
      <c r="B53" s="158" t="str">
        <f>VLOOKUP(A53,'Dimensión 3-Gestión con Valor'!$B$10:$B$379,1,0)</f>
        <v>73.2.1</v>
      </c>
      <c r="C53" s="158" t="s">
        <v>597</v>
      </c>
      <c r="D53" s="158">
        <v>3</v>
      </c>
      <c r="E53" s="158" t="s">
        <v>478</v>
      </c>
      <c r="F53" s="158" t="s">
        <v>607</v>
      </c>
      <c r="G53" s="158" t="s">
        <v>19</v>
      </c>
      <c r="H53" s="158">
        <v>0</v>
      </c>
      <c r="I53" s="158">
        <v>0</v>
      </c>
      <c r="J53" s="158">
        <v>0</v>
      </c>
      <c r="K53" s="158">
        <v>0</v>
      </c>
      <c r="L53" s="158" t="s">
        <v>19</v>
      </c>
      <c r="M53" s="158" t="s">
        <v>19</v>
      </c>
      <c r="N53" s="158" t="s">
        <v>599</v>
      </c>
      <c r="O53" s="158" t="s">
        <v>19</v>
      </c>
      <c r="P53" s="158" t="s">
        <v>397</v>
      </c>
      <c r="Q53" s="158">
        <v>20</v>
      </c>
      <c r="R53" s="158">
        <v>1</v>
      </c>
      <c r="S53" s="158" t="s">
        <v>476</v>
      </c>
      <c r="T53" s="193" t="s">
        <v>608</v>
      </c>
      <c r="U53" s="193" t="s">
        <v>1913</v>
      </c>
      <c r="V53" s="193" t="s">
        <v>1992</v>
      </c>
      <c r="W53" s="158" t="s">
        <v>597</v>
      </c>
    </row>
    <row r="54" spans="1:23" ht="58.5" customHeight="1" x14ac:dyDescent="0.25">
      <c r="A54" s="69" t="s">
        <v>609</v>
      </c>
      <c r="B54" s="158" t="str">
        <f>VLOOKUP(A54,'Dimensión 3-Gestión con Valor'!$B$10:$B$379,1,0)</f>
        <v>73.2.2</v>
      </c>
      <c r="C54" s="158" t="s">
        <v>597</v>
      </c>
      <c r="D54" s="158">
        <v>3</v>
      </c>
      <c r="E54" s="158" t="s">
        <v>478</v>
      </c>
      <c r="F54" s="158" t="s">
        <v>609</v>
      </c>
      <c r="G54" s="158" t="s">
        <v>19</v>
      </c>
      <c r="H54" s="158">
        <v>0</v>
      </c>
      <c r="I54" s="158">
        <v>0</v>
      </c>
      <c r="J54" s="158">
        <v>0</v>
      </c>
      <c r="K54" s="158">
        <v>0</v>
      </c>
      <c r="L54" s="158" t="s">
        <v>19</v>
      </c>
      <c r="M54" s="158" t="s">
        <v>19</v>
      </c>
      <c r="N54" s="158" t="s">
        <v>599</v>
      </c>
      <c r="O54" s="158" t="s">
        <v>19</v>
      </c>
      <c r="P54" s="158" t="s">
        <v>398</v>
      </c>
      <c r="Q54" s="158">
        <v>30</v>
      </c>
      <c r="R54" s="158">
        <v>100</v>
      </c>
      <c r="S54" s="158" t="s">
        <v>504</v>
      </c>
      <c r="T54" s="193" t="s">
        <v>610</v>
      </c>
      <c r="U54" s="193" t="s">
        <v>1915</v>
      </c>
      <c r="V54" s="193" t="s">
        <v>1916</v>
      </c>
      <c r="W54" s="158" t="s">
        <v>597</v>
      </c>
    </row>
    <row r="55" spans="1:23" ht="58.5" customHeight="1" x14ac:dyDescent="0.25">
      <c r="A55" s="69" t="s">
        <v>611</v>
      </c>
      <c r="B55" s="158" t="str">
        <f>VLOOKUP(A55,'Dimensión 3-Gestión con Valor'!$B$10:$B$379,1,0)</f>
        <v>73.2.3</v>
      </c>
      <c r="C55" s="158" t="s">
        <v>597</v>
      </c>
      <c r="D55" s="158">
        <v>3</v>
      </c>
      <c r="E55" s="158" t="s">
        <v>478</v>
      </c>
      <c r="F55" s="158" t="s">
        <v>611</v>
      </c>
      <c r="G55" s="158" t="s">
        <v>19</v>
      </c>
      <c r="H55" s="158">
        <v>0</v>
      </c>
      <c r="I55" s="158">
        <v>0</v>
      </c>
      <c r="J55" s="158">
        <v>0</v>
      </c>
      <c r="K55" s="158">
        <v>0</v>
      </c>
      <c r="L55" s="158" t="s">
        <v>19</v>
      </c>
      <c r="M55" s="158" t="s">
        <v>19</v>
      </c>
      <c r="N55" s="158" t="s">
        <v>599</v>
      </c>
      <c r="O55" s="158" t="s">
        <v>19</v>
      </c>
      <c r="P55" s="158" t="s">
        <v>399</v>
      </c>
      <c r="Q55" s="158">
        <v>40</v>
      </c>
      <c r="R55" s="158">
        <v>3</v>
      </c>
      <c r="S55" s="158" t="s">
        <v>476</v>
      </c>
      <c r="T55" s="193" t="s">
        <v>612</v>
      </c>
      <c r="U55" s="193" t="s">
        <v>1915</v>
      </c>
      <c r="V55" s="193" t="s">
        <v>2013</v>
      </c>
      <c r="W55" s="158" t="s">
        <v>1899</v>
      </c>
    </row>
    <row r="56" spans="1:23" ht="58.5" customHeight="1" x14ac:dyDescent="0.25">
      <c r="A56" s="69" t="s">
        <v>613</v>
      </c>
      <c r="B56" s="158" t="str">
        <f>VLOOKUP(A56,'Dimensión 3-Gestión con Valor'!$B$10:$B$379,1,0)</f>
        <v>73.2.4</v>
      </c>
      <c r="C56" s="158" t="s">
        <v>597</v>
      </c>
      <c r="D56" s="158">
        <v>3</v>
      </c>
      <c r="E56" s="158" t="s">
        <v>478</v>
      </c>
      <c r="F56" s="158" t="s">
        <v>613</v>
      </c>
      <c r="G56" s="158" t="s">
        <v>19</v>
      </c>
      <c r="H56" s="158">
        <v>0</v>
      </c>
      <c r="I56" s="158">
        <v>0</v>
      </c>
      <c r="J56" s="158">
        <v>0</v>
      </c>
      <c r="K56" s="158">
        <v>0</v>
      </c>
      <c r="L56" s="158" t="s">
        <v>19</v>
      </c>
      <c r="M56" s="158" t="s">
        <v>19</v>
      </c>
      <c r="N56" s="158" t="s">
        <v>599</v>
      </c>
      <c r="O56" s="158" t="s">
        <v>19</v>
      </c>
      <c r="P56" s="158" t="s">
        <v>400</v>
      </c>
      <c r="Q56" s="158">
        <v>10</v>
      </c>
      <c r="R56" s="158">
        <v>1</v>
      </c>
      <c r="S56" s="158" t="s">
        <v>476</v>
      </c>
      <c r="T56" s="193" t="s">
        <v>614</v>
      </c>
      <c r="U56" s="193" t="s">
        <v>2014</v>
      </c>
      <c r="V56" s="193" t="s">
        <v>1926</v>
      </c>
      <c r="W56" s="158" t="s">
        <v>1899</v>
      </c>
    </row>
    <row r="57" spans="1:23" ht="58.5" customHeight="1" x14ac:dyDescent="0.25">
      <c r="A57" s="194" t="s">
        <v>615</v>
      </c>
      <c r="B57" s="185" t="str">
        <f>VLOOKUP(A57,'Dimensión 3-Gestión con Valor'!$B$10:$B$379,1,0)</f>
        <v>73.3</v>
      </c>
      <c r="C57" s="183" t="s">
        <v>597</v>
      </c>
      <c r="D57" s="183">
        <v>3</v>
      </c>
      <c r="E57" s="183" t="s">
        <v>471</v>
      </c>
      <c r="F57" s="183" t="s">
        <v>615</v>
      </c>
      <c r="G57" s="183" t="s">
        <v>473</v>
      </c>
      <c r="H57" s="183" t="s">
        <v>10</v>
      </c>
      <c r="I57" s="183" t="s">
        <v>1415</v>
      </c>
      <c r="J57" s="183" t="s">
        <v>1416</v>
      </c>
      <c r="K57" s="183" t="s">
        <v>1511</v>
      </c>
      <c r="L57" s="183" t="s">
        <v>474</v>
      </c>
      <c r="M57" s="183" t="s">
        <v>22</v>
      </c>
      <c r="N57" s="183" t="s">
        <v>599</v>
      </c>
      <c r="O57" s="183">
        <v>0</v>
      </c>
      <c r="P57" s="183" t="s">
        <v>401</v>
      </c>
      <c r="Q57" s="183">
        <v>30</v>
      </c>
      <c r="R57" s="183">
        <v>100</v>
      </c>
      <c r="S57" s="183" t="s">
        <v>504</v>
      </c>
      <c r="T57" s="183" t="s">
        <v>606</v>
      </c>
      <c r="U57" s="184" t="s">
        <v>1948</v>
      </c>
      <c r="V57" s="184" t="s">
        <v>1931</v>
      </c>
      <c r="W57" s="183" t="s">
        <v>597</v>
      </c>
    </row>
    <row r="58" spans="1:23" ht="58.5" customHeight="1" x14ac:dyDescent="0.25">
      <c r="A58" s="69" t="s">
        <v>616</v>
      </c>
      <c r="B58" s="158" t="str">
        <f>VLOOKUP(A58,'Dimensión 3-Gestión con Valor'!$B$10:$B$379,1,0)</f>
        <v>73.3.1</v>
      </c>
      <c r="C58" s="158" t="s">
        <v>597</v>
      </c>
      <c r="D58" s="158">
        <v>3</v>
      </c>
      <c r="E58" s="158" t="s">
        <v>478</v>
      </c>
      <c r="F58" s="158" t="s">
        <v>616</v>
      </c>
      <c r="G58" s="158" t="s">
        <v>19</v>
      </c>
      <c r="H58" s="158">
        <v>0</v>
      </c>
      <c r="I58" s="158">
        <v>0</v>
      </c>
      <c r="J58" s="158">
        <v>0</v>
      </c>
      <c r="K58" s="158">
        <v>0</v>
      </c>
      <c r="L58" s="158" t="s">
        <v>19</v>
      </c>
      <c r="M58" s="158" t="s">
        <v>19</v>
      </c>
      <c r="N58" s="158" t="s">
        <v>599</v>
      </c>
      <c r="O58" s="158" t="s">
        <v>19</v>
      </c>
      <c r="P58" s="158" t="s">
        <v>402</v>
      </c>
      <c r="Q58" s="158">
        <v>30</v>
      </c>
      <c r="R58" s="158">
        <v>1</v>
      </c>
      <c r="S58" s="158" t="s">
        <v>476</v>
      </c>
      <c r="T58" s="193" t="s">
        <v>617</v>
      </c>
      <c r="U58" s="193" t="s">
        <v>1948</v>
      </c>
      <c r="V58" s="193" t="s">
        <v>1920</v>
      </c>
      <c r="W58" s="158" t="s">
        <v>597</v>
      </c>
    </row>
    <row r="59" spans="1:23" ht="58.5" customHeight="1" x14ac:dyDescent="0.25">
      <c r="A59" s="69" t="s">
        <v>618</v>
      </c>
      <c r="B59" s="158" t="str">
        <f>VLOOKUP(A59,'Dimensión 3-Gestión con Valor'!$B$10:$B$379,1,0)</f>
        <v>73.3.2</v>
      </c>
      <c r="C59" s="158" t="s">
        <v>597</v>
      </c>
      <c r="D59" s="158">
        <v>3</v>
      </c>
      <c r="E59" s="158" t="s">
        <v>478</v>
      </c>
      <c r="F59" s="158" t="s">
        <v>618</v>
      </c>
      <c r="G59" s="158" t="s">
        <v>19</v>
      </c>
      <c r="H59" s="158">
        <v>0</v>
      </c>
      <c r="I59" s="158">
        <v>0</v>
      </c>
      <c r="J59" s="158">
        <v>0</v>
      </c>
      <c r="K59" s="158">
        <v>0</v>
      </c>
      <c r="L59" s="158" t="s">
        <v>19</v>
      </c>
      <c r="M59" s="158" t="s">
        <v>19</v>
      </c>
      <c r="N59" s="158" t="s">
        <v>599</v>
      </c>
      <c r="O59" s="158" t="s">
        <v>19</v>
      </c>
      <c r="P59" s="158" t="s">
        <v>403</v>
      </c>
      <c r="Q59" s="158">
        <v>40</v>
      </c>
      <c r="R59" s="158">
        <v>3</v>
      </c>
      <c r="S59" s="158" t="s">
        <v>476</v>
      </c>
      <c r="T59" s="193" t="s">
        <v>619</v>
      </c>
      <c r="U59" s="193" t="s">
        <v>1937</v>
      </c>
      <c r="V59" s="193" t="s">
        <v>1942</v>
      </c>
      <c r="W59" s="158" t="s">
        <v>597</v>
      </c>
    </row>
    <row r="60" spans="1:23" ht="58.5" customHeight="1" x14ac:dyDescent="0.25">
      <c r="A60" s="69" t="s">
        <v>620</v>
      </c>
      <c r="B60" s="158" t="str">
        <f>VLOOKUP(A60,'Dimensión 3-Gestión con Valor'!$B$10:$B$379,1,0)</f>
        <v>73.3.3</v>
      </c>
      <c r="C60" s="158" t="s">
        <v>597</v>
      </c>
      <c r="D60" s="158">
        <v>3</v>
      </c>
      <c r="E60" s="158" t="s">
        <v>478</v>
      </c>
      <c r="F60" s="158" t="s">
        <v>620</v>
      </c>
      <c r="G60" s="158" t="s">
        <v>19</v>
      </c>
      <c r="H60" s="158">
        <v>0</v>
      </c>
      <c r="I60" s="158">
        <v>0</v>
      </c>
      <c r="J60" s="158">
        <v>0</v>
      </c>
      <c r="K60" s="158">
        <v>0</v>
      </c>
      <c r="L60" s="158" t="s">
        <v>19</v>
      </c>
      <c r="M60" s="158" t="s">
        <v>19</v>
      </c>
      <c r="N60" s="158" t="s">
        <v>599</v>
      </c>
      <c r="O60" s="158" t="s">
        <v>19</v>
      </c>
      <c r="P60" s="158" t="s">
        <v>404</v>
      </c>
      <c r="Q60" s="158">
        <v>20</v>
      </c>
      <c r="R60" s="158">
        <v>4</v>
      </c>
      <c r="S60" s="158" t="s">
        <v>476</v>
      </c>
      <c r="T60" s="193" t="s">
        <v>621</v>
      </c>
      <c r="U60" s="193" t="s">
        <v>1952</v>
      </c>
      <c r="V60" s="193" t="s">
        <v>1931</v>
      </c>
      <c r="W60" s="158" t="s">
        <v>597</v>
      </c>
    </row>
    <row r="61" spans="1:23" ht="58.5" customHeight="1" x14ac:dyDescent="0.25">
      <c r="A61" s="69" t="s">
        <v>622</v>
      </c>
      <c r="B61" s="158" t="str">
        <f>VLOOKUP(A61,'Dimensión 3-Gestión con Valor'!$B$10:$B$379,1,0)</f>
        <v>73.3.4</v>
      </c>
      <c r="C61" s="158" t="s">
        <v>597</v>
      </c>
      <c r="D61" s="158">
        <v>3</v>
      </c>
      <c r="E61" s="158" t="s">
        <v>478</v>
      </c>
      <c r="F61" s="158" t="s">
        <v>622</v>
      </c>
      <c r="G61" s="158" t="s">
        <v>19</v>
      </c>
      <c r="H61" s="158">
        <v>0</v>
      </c>
      <c r="I61" s="158">
        <v>0</v>
      </c>
      <c r="J61" s="158">
        <v>0</v>
      </c>
      <c r="K61" s="158">
        <v>0</v>
      </c>
      <c r="L61" s="158" t="s">
        <v>19</v>
      </c>
      <c r="M61" s="158" t="s">
        <v>19</v>
      </c>
      <c r="N61" s="158" t="s">
        <v>599</v>
      </c>
      <c r="O61" s="158" t="s">
        <v>19</v>
      </c>
      <c r="P61" s="158" t="s">
        <v>405</v>
      </c>
      <c r="Q61" s="158">
        <v>10</v>
      </c>
      <c r="R61" s="158">
        <v>2</v>
      </c>
      <c r="S61" s="158" t="s">
        <v>476</v>
      </c>
      <c r="T61" s="193" t="s">
        <v>623</v>
      </c>
      <c r="U61" s="193" t="s">
        <v>1918</v>
      </c>
      <c r="V61" s="193" t="s">
        <v>1931</v>
      </c>
      <c r="W61" s="158" t="s">
        <v>597</v>
      </c>
    </row>
    <row r="62" spans="1:23" ht="58.5" customHeight="1" x14ac:dyDescent="0.25">
      <c r="A62" s="194" t="s">
        <v>624</v>
      </c>
      <c r="B62" s="185" t="str">
        <f>VLOOKUP(A62,'Dimensión 3-Gestión con Valor'!$B$10:$B$379,1,0)</f>
        <v>73.4</v>
      </c>
      <c r="C62" s="183" t="s">
        <v>597</v>
      </c>
      <c r="D62" s="183">
        <v>3</v>
      </c>
      <c r="E62" s="183" t="s">
        <v>471</v>
      </c>
      <c r="F62" s="183" t="s">
        <v>624</v>
      </c>
      <c r="G62" s="183" t="s">
        <v>490</v>
      </c>
      <c r="H62" s="183" t="s">
        <v>12</v>
      </c>
      <c r="I62" s="183" t="s">
        <v>1411</v>
      </c>
      <c r="J62" s="183" t="s">
        <v>1412</v>
      </c>
      <c r="K62" s="183" t="s">
        <v>1509</v>
      </c>
      <c r="L62" s="183" t="s">
        <v>474</v>
      </c>
      <c r="M62" s="183" t="s">
        <v>22</v>
      </c>
      <c r="N62" s="183" t="s">
        <v>625</v>
      </c>
      <c r="O62" s="183">
        <v>0</v>
      </c>
      <c r="P62" s="183" t="s">
        <v>197</v>
      </c>
      <c r="Q62" s="183">
        <v>20</v>
      </c>
      <c r="R62" s="183">
        <v>100</v>
      </c>
      <c r="S62" s="183" t="s">
        <v>504</v>
      </c>
      <c r="T62" s="183" t="s">
        <v>626</v>
      </c>
      <c r="U62" s="184" t="s">
        <v>1995</v>
      </c>
      <c r="V62" s="184" t="s">
        <v>1942</v>
      </c>
      <c r="W62" s="183" t="s">
        <v>597</v>
      </c>
    </row>
    <row r="63" spans="1:23" ht="58.5" customHeight="1" x14ac:dyDescent="0.25">
      <c r="A63" s="69" t="s">
        <v>627</v>
      </c>
      <c r="B63" s="158" t="str">
        <f>VLOOKUP(A63,'Dimensión 3-Gestión con Valor'!$B$10:$B$379,1,0)</f>
        <v>73.4.1</v>
      </c>
      <c r="C63" s="158" t="s">
        <v>597</v>
      </c>
      <c r="D63" s="158">
        <v>3</v>
      </c>
      <c r="E63" s="158" t="s">
        <v>478</v>
      </c>
      <c r="F63" s="158" t="s">
        <v>627</v>
      </c>
      <c r="G63" s="158" t="s">
        <v>19</v>
      </c>
      <c r="H63" s="158">
        <v>0</v>
      </c>
      <c r="I63" s="158">
        <v>0</v>
      </c>
      <c r="J63" s="158">
        <v>0</v>
      </c>
      <c r="K63" s="158">
        <v>0</v>
      </c>
      <c r="L63" s="158" t="s">
        <v>19</v>
      </c>
      <c r="M63" s="158" t="s">
        <v>19</v>
      </c>
      <c r="N63" s="158" t="s">
        <v>625</v>
      </c>
      <c r="O63" s="158" t="s">
        <v>19</v>
      </c>
      <c r="P63" s="158" t="s">
        <v>198</v>
      </c>
      <c r="Q63" s="158">
        <v>10</v>
      </c>
      <c r="R63" s="158">
        <v>1</v>
      </c>
      <c r="S63" s="158" t="s">
        <v>476</v>
      </c>
      <c r="T63" s="193" t="s">
        <v>628</v>
      </c>
      <c r="U63" s="193" t="s">
        <v>1995</v>
      </c>
      <c r="V63" s="193" t="s">
        <v>2053</v>
      </c>
      <c r="W63" s="158" t="s">
        <v>597</v>
      </c>
    </row>
    <row r="64" spans="1:23" ht="58.5" customHeight="1" x14ac:dyDescent="0.25">
      <c r="A64" s="69" t="s">
        <v>629</v>
      </c>
      <c r="B64" s="158" t="str">
        <f>VLOOKUP(A64,'Dimensión 3-Gestión con Valor'!$B$10:$B$379,1,0)</f>
        <v>73.4.2</v>
      </c>
      <c r="C64" s="158" t="s">
        <v>597</v>
      </c>
      <c r="D64" s="158">
        <v>3</v>
      </c>
      <c r="E64" s="158" t="s">
        <v>478</v>
      </c>
      <c r="F64" s="158" t="s">
        <v>629</v>
      </c>
      <c r="G64" s="158" t="s">
        <v>19</v>
      </c>
      <c r="H64" s="158">
        <v>0</v>
      </c>
      <c r="I64" s="158">
        <v>0</v>
      </c>
      <c r="J64" s="158">
        <v>0</v>
      </c>
      <c r="K64" s="158">
        <v>0</v>
      </c>
      <c r="L64" s="158" t="s">
        <v>19</v>
      </c>
      <c r="M64" s="158" t="s">
        <v>19</v>
      </c>
      <c r="N64" s="158" t="s">
        <v>625</v>
      </c>
      <c r="O64" s="158" t="s">
        <v>19</v>
      </c>
      <c r="P64" s="158" t="s">
        <v>199</v>
      </c>
      <c r="Q64" s="158">
        <v>10</v>
      </c>
      <c r="R64" s="158">
        <v>1</v>
      </c>
      <c r="S64" s="158" t="s">
        <v>476</v>
      </c>
      <c r="T64" s="193" t="s">
        <v>630</v>
      </c>
      <c r="U64" s="193" t="s">
        <v>1995</v>
      </c>
      <c r="V64" s="193" t="s">
        <v>1925</v>
      </c>
      <c r="W64" s="158" t="s">
        <v>597</v>
      </c>
    </row>
    <row r="65" spans="1:23" ht="58.5" customHeight="1" x14ac:dyDescent="0.25">
      <c r="A65" s="69" t="s">
        <v>631</v>
      </c>
      <c r="B65" s="158" t="str">
        <f>VLOOKUP(A65,'Dimensión 3-Gestión con Valor'!$B$10:$B$379,1,0)</f>
        <v>73.4.3</v>
      </c>
      <c r="C65" s="158" t="s">
        <v>597</v>
      </c>
      <c r="D65" s="158">
        <v>3</v>
      </c>
      <c r="E65" s="158" t="s">
        <v>478</v>
      </c>
      <c r="F65" s="158" t="s">
        <v>631</v>
      </c>
      <c r="G65" s="158" t="s">
        <v>19</v>
      </c>
      <c r="H65" s="158">
        <v>0</v>
      </c>
      <c r="I65" s="158">
        <v>0</v>
      </c>
      <c r="J65" s="158">
        <v>0</v>
      </c>
      <c r="K65" s="158">
        <v>0</v>
      </c>
      <c r="L65" s="158" t="s">
        <v>19</v>
      </c>
      <c r="M65" s="158" t="s">
        <v>19</v>
      </c>
      <c r="N65" s="158" t="s">
        <v>625</v>
      </c>
      <c r="O65" s="158" t="s">
        <v>19</v>
      </c>
      <c r="P65" s="158" t="s">
        <v>200</v>
      </c>
      <c r="Q65" s="158">
        <v>30</v>
      </c>
      <c r="R65" s="158">
        <v>100</v>
      </c>
      <c r="S65" s="158" t="s">
        <v>504</v>
      </c>
      <c r="T65" s="193" t="s">
        <v>632</v>
      </c>
      <c r="U65" s="193" t="s">
        <v>1915</v>
      </c>
      <c r="V65" s="193" t="s">
        <v>1944</v>
      </c>
      <c r="W65" s="158" t="s">
        <v>597</v>
      </c>
    </row>
    <row r="66" spans="1:23" ht="58.5" customHeight="1" x14ac:dyDescent="0.25">
      <c r="A66" s="69" t="s">
        <v>633</v>
      </c>
      <c r="B66" s="158" t="str">
        <f>VLOOKUP(A66,'Dimensión 3-Gestión con Valor'!$B$10:$B$379,1,0)</f>
        <v>73.4.4</v>
      </c>
      <c r="C66" s="158" t="s">
        <v>597</v>
      </c>
      <c r="D66" s="158">
        <v>3</v>
      </c>
      <c r="E66" s="158" t="s">
        <v>478</v>
      </c>
      <c r="F66" s="158" t="s">
        <v>633</v>
      </c>
      <c r="G66" s="158" t="s">
        <v>19</v>
      </c>
      <c r="H66" s="158">
        <v>0</v>
      </c>
      <c r="I66" s="158">
        <v>0</v>
      </c>
      <c r="J66" s="158">
        <v>0</v>
      </c>
      <c r="K66" s="158">
        <v>0</v>
      </c>
      <c r="L66" s="158" t="s">
        <v>19</v>
      </c>
      <c r="M66" s="158" t="s">
        <v>19</v>
      </c>
      <c r="N66" s="158" t="s">
        <v>625</v>
      </c>
      <c r="O66" s="158" t="s">
        <v>19</v>
      </c>
      <c r="P66" s="158" t="s">
        <v>201</v>
      </c>
      <c r="Q66" s="158">
        <v>30</v>
      </c>
      <c r="R66" s="158">
        <v>100</v>
      </c>
      <c r="S66" s="158" t="s">
        <v>504</v>
      </c>
      <c r="T66" s="193" t="s">
        <v>634</v>
      </c>
      <c r="U66" s="193" t="s">
        <v>2038</v>
      </c>
      <c r="V66" s="193" t="s">
        <v>2013</v>
      </c>
      <c r="W66" s="158" t="s">
        <v>597</v>
      </c>
    </row>
    <row r="67" spans="1:23" ht="58.5" customHeight="1" x14ac:dyDescent="0.25">
      <c r="A67" s="69" t="s">
        <v>635</v>
      </c>
      <c r="B67" s="158" t="str">
        <f>VLOOKUP(A67,'Dimensión 3-Gestión con Valor'!$B$10:$B$379,1,0)</f>
        <v>73.4.5</v>
      </c>
      <c r="C67" s="158" t="s">
        <v>597</v>
      </c>
      <c r="D67" s="158">
        <v>3</v>
      </c>
      <c r="E67" s="158" t="s">
        <v>478</v>
      </c>
      <c r="F67" s="158" t="s">
        <v>635</v>
      </c>
      <c r="G67" s="158" t="s">
        <v>19</v>
      </c>
      <c r="H67" s="158">
        <v>0</v>
      </c>
      <c r="I67" s="158">
        <v>0</v>
      </c>
      <c r="J67" s="158">
        <v>0</v>
      </c>
      <c r="K67" s="158">
        <v>0</v>
      </c>
      <c r="L67" s="158" t="s">
        <v>19</v>
      </c>
      <c r="M67" s="158" t="s">
        <v>19</v>
      </c>
      <c r="N67" s="158" t="s">
        <v>625</v>
      </c>
      <c r="O67" s="158" t="s">
        <v>19</v>
      </c>
      <c r="P67" s="158" t="s">
        <v>202</v>
      </c>
      <c r="Q67" s="158">
        <v>10</v>
      </c>
      <c r="R67" s="158">
        <v>3</v>
      </c>
      <c r="S67" s="158" t="s">
        <v>476</v>
      </c>
      <c r="T67" s="193" t="s">
        <v>636</v>
      </c>
      <c r="U67" s="193" t="s">
        <v>1945</v>
      </c>
      <c r="V67" s="193" t="s">
        <v>2035</v>
      </c>
      <c r="W67" s="158" t="s">
        <v>597</v>
      </c>
    </row>
    <row r="68" spans="1:23" ht="58.5" customHeight="1" x14ac:dyDescent="0.25">
      <c r="A68" s="69" t="s">
        <v>637</v>
      </c>
      <c r="B68" s="158" t="str">
        <f>VLOOKUP(A68,'Dimensión 3-Gestión con Valor'!$B$10:$B$379,1,0)</f>
        <v>73.4.6</v>
      </c>
      <c r="C68" s="158" t="s">
        <v>597</v>
      </c>
      <c r="D68" s="158">
        <v>3</v>
      </c>
      <c r="E68" s="158" t="s">
        <v>478</v>
      </c>
      <c r="F68" s="158" t="s">
        <v>637</v>
      </c>
      <c r="G68" s="158" t="s">
        <v>19</v>
      </c>
      <c r="H68" s="158">
        <v>0</v>
      </c>
      <c r="I68" s="158">
        <v>0</v>
      </c>
      <c r="J68" s="158">
        <v>0</v>
      </c>
      <c r="K68" s="158">
        <v>0</v>
      </c>
      <c r="L68" s="158" t="s">
        <v>19</v>
      </c>
      <c r="M68" s="158" t="s">
        <v>19</v>
      </c>
      <c r="N68" s="158" t="s">
        <v>625</v>
      </c>
      <c r="O68" s="158" t="s">
        <v>19</v>
      </c>
      <c r="P68" s="158" t="s">
        <v>2060</v>
      </c>
      <c r="Q68" s="158">
        <v>10</v>
      </c>
      <c r="R68" s="158">
        <v>1</v>
      </c>
      <c r="S68" s="158" t="s">
        <v>476</v>
      </c>
      <c r="T68" s="193" t="s">
        <v>2061</v>
      </c>
      <c r="U68" s="193" t="s">
        <v>1943</v>
      </c>
      <c r="V68" s="193" t="s">
        <v>1942</v>
      </c>
      <c r="W68" s="158" t="s">
        <v>597</v>
      </c>
    </row>
    <row r="69" spans="1:23" ht="58.5" customHeight="1" x14ac:dyDescent="0.25">
      <c r="A69" s="194" t="s">
        <v>639</v>
      </c>
      <c r="B69" s="185" t="str">
        <f>VLOOKUP(A69,'Dimensión 3-Gestión con Valor'!$B$10:$B$379,1,0)</f>
        <v>3100.1</v>
      </c>
      <c r="C69" s="183" t="s">
        <v>638</v>
      </c>
      <c r="D69" s="183">
        <v>3</v>
      </c>
      <c r="E69" s="183" t="s">
        <v>471</v>
      </c>
      <c r="F69" s="183" t="s">
        <v>639</v>
      </c>
      <c r="G69" s="183" t="s">
        <v>473</v>
      </c>
      <c r="H69" s="183" t="s">
        <v>10</v>
      </c>
      <c r="I69" s="183" t="s">
        <v>1415</v>
      </c>
      <c r="J69" s="183" t="s">
        <v>1416</v>
      </c>
      <c r="K69" s="183" t="s">
        <v>1754</v>
      </c>
      <c r="L69" s="183" t="s">
        <v>474</v>
      </c>
      <c r="M69" s="183" t="s">
        <v>20</v>
      </c>
      <c r="N69" s="183" t="s">
        <v>625</v>
      </c>
      <c r="O69" s="183" t="s">
        <v>1563</v>
      </c>
      <c r="P69" s="183" t="s">
        <v>259</v>
      </c>
      <c r="Q69" s="183">
        <v>40</v>
      </c>
      <c r="R69" s="183">
        <v>1070</v>
      </c>
      <c r="S69" s="183" t="s">
        <v>476</v>
      </c>
      <c r="T69" s="183" t="s">
        <v>1893</v>
      </c>
      <c r="U69" s="184" t="s">
        <v>2047</v>
      </c>
      <c r="V69" s="184" t="s">
        <v>1914</v>
      </c>
      <c r="W69" s="183" t="s">
        <v>638</v>
      </c>
    </row>
    <row r="70" spans="1:23" ht="58.5" customHeight="1" x14ac:dyDescent="0.25">
      <c r="A70" s="69" t="s">
        <v>640</v>
      </c>
      <c r="B70" s="158" t="str">
        <f>VLOOKUP(A70,'Dimensión 3-Gestión con Valor'!$B$10:$B$379,1,0)</f>
        <v>3100.1.1</v>
      </c>
      <c r="C70" s="158" t="s">
        <v>638</v>
      </c>
      <c r="D70" s="158">
        <v>3</v>
      </c>
      <c r="E70" s="158" t="s">
        <v>478</v>
      </c>
      <c r="F70" s="158" t="s">
        <v>640</v>
      </c>
      <c r="G70" s="158" t="s">
        <v>19</v>
      </c>
      <c r="H70" s="158">
        <v>0</v>
      </c>
      <c r="I70" s="158">
        <v>0</v>
      </c>
      <c r="J70" s="158">
        <v>0</v>
      </c>
      <c r="K70" s="158">
        <v>0</v>
      </c>
      <c r="L70" s="158" t="s">
        <v>19</v>
      </c>
      <c r="M70" s="158" t="s">
        <v>19</v>
      </c>
      <c r="N70" s="158" t="s">
        <v>625</v>
      </c>
      <c r="O70" s="158" t="s">
        <v>19</v>
      </c>
      <c r="P70" s="158" t="s">
        <v>27</v>
      </c>
      <c r="Q70" s="158">
        <v>15</v>
      </c>
      <c r="R70" s="158">
        <v>1</v>
      </c>
      <c r="S70" s="158" t="s">
        <v>476</v>
      </c>
      <c r="T70" s="193" t="s">
        <v>641</v>
      </c>
      <c r="U70" s="193" t="s">
        <v>2047</v>
      </c>
      <c r="V70" s="193" t="s">
        <v>1925</v>
      </c>
      <c r="W70" s="158" t="s">
        <v>638</v>
      </c>
    </row>
    <row r="71" spans="1:23" ht="58.5" customHeight="1" x14ac:dyDescent="0.25">
      <c r="A71" s="69" t="s">
        <v>642</v>
      </c>
      <c r="B71" s="158" t="str">
        <f>VLOOKUP(A71,'Dimensión 3-Gestión con Valor'!$B$10:$B$379,1,0)</f>
        <v>3100.1.2</v>
      </c>
      <c r="C71" s="158" t="s">
        <v>638</v>
      </c>
      <c r="D71" s="158">
        <v>3</v>
      </c>
      <c r="E71" s="158" t="s">
        <v>478</v>
      </c>
      <c r="F71" s="158" t="s">
        <v>642</v>
      </c>
      <c r="G71" s="158" t="s">
        <v>19</v>
      </c>
      <c r="H71" s="158">
        <v>0</v>
      </c>
      <c r="I71" s="158">
        <v>0</v>
      </c>
      <c r="J71" s="158">
        <v>0</v>
      </c>
      <c r="K71" s="158">
        <v>0</v>
      </c>
      <c r="L71" s="158" t="s">
        <v>19</v>
      </c>
      <c r="M71" s="158" t="s">
        <v>19</v>
      </c>
      <c r="N71" s="158" t="s">
        <v>625</v>
      </c>
      <c r="O71" s="158" t="s">
        <v>19</v>
      </c>
      <c r="P71" s="158" t="s">
        <v>260</v>
      </c>
      <c r="Q71" s="158">
        <v>25</v>
      </c>
      <c r="R71" s="158">
        <v>1</v>
      </c>
      <c r="S71" s="158" t="s">
        <v>476</v>
      </c>
      <c r="T71" s="193" t="s">
        <v>643</v>
      </c>
      <c r="U71" s="193" t="s">
        <v>1915</v>
      </c>
      <c r="V71" s="193" t="s">
        <v>1916</v>
      </c>
      <c r="W71" s="158" t="s">
        <v>638</v>
      </c>
    </row>
    <row r="72" spans="1:23" ht="58.5" customHeight="1" x14ac:dyDescent="0.25">
      <c r="A72" s="69" t="s">
        <v>644</v>
      </c>
      <c r="B72" s="158" t="str">
        <f>VLOOKUP(A72,'Dimensión 3-Gestión con Valor'!$B$10:$B$379,1,0)</f>
        <v>3100.1.3</v>
      </c>
      <c r="C72" s="158" t="s">
        <v>638</v>
      </c>
      <c r="D72" s="158">
        <v>3</v>
      </c>
      <c r="E72" s="158" t="s">
        <v>478</v>
      </c>
      <c r="F72" s="158" t="s">
        <v>644</v>
      </c>
      <c r="G72" s="158" t="s">
        <v>19</v>
      </c>
      <c r="H72" s="158">
        <v>0</v>
      </c>
      <c r="I72" s="158">
        <v>0</v>
      </c>
      <c r="J72" s="158">
        <v>0</v>
      </c>
      <c r="K72" s="158">
        <v>0</v>
      </c>
      <c r="L72" s="158" t="s">
        <v>19</v>
      </c>
      <c r="M72" s="158" t="s">
        <v>19</v>
      </c>
      <c r="N72" s="158" t="s">
        <v>625</v>
      </c>
      <c r="O72" s="158" t="s">
        <v>19</v>
      </c>
      <c r="P72" s="158" t="s">
        <v>28</v>
      </c>
      <c r="Q72" s="158">
        <v>60</v>
      </c>
      <c r="R72" s="158">
        <v>1070</v>
      </c>
      <c r="S72" s="158" t="s">
        <v>476</v>
      </c>
      <c r="T72" s="193" t="s">
        <v>1893</v>
      </c>
      <c r="U72" s="193" t="s">
        <v>2048</v>
      </c>
      <c r="V72" s="193" t="s">
        <v>1914</v>
      </c>
      <c r="W72" s="158" t="s">
        <v>638</v>
      </c>
    </row>
    <row r="73" spans="1:23" ht="58.5" customHeight="1" x14ac:dyDescent="0.25">
      <c r="A73" s="194" t="s">
        <v>645</v>
      </c>
      <c r="B73" s="185" t="str">
        <f>VLOOKUP(A73,'Dimensión 3-Gestión con Valor'!$B$10:$B$379,1,0)</f>
        <v>3100.2</v>
      </c>
      <c r="C73" s="183" t="s">
        <v>638</v>
      </c>
      <c r="D73" s="183">
        <v>3</v>
      </c>
      <c r="E73" s="183" t="s">
        <v>471</v>
      </c>
      <c r="F73" s="183" t="s">
        <v>645</v>
      </c>
      <c r="G73" s="183" t="s">
        <v>473</v>
      </c>
      <c r="H73" s="183" t="s">
        <v>10</v>
      </c>
      <c r="I73" s="183" t="s">
        <v>1415</v>
      </c>
      <c r="J73" s="183" t="s">
        <v>1416</v>
      </c>
      <c r="K73" s="183" t="s">
        <v>1511</v>
      </c>
      <c r="L73" s="183" t="s">
        <v>474</v>
      </c>
      <c r="M73" s="183" t="s">
        <v>29</v>
      </c>
      <c r="N73" s="183" t="s">
        <v>625</v>
      </c>
      <c r="O73" s="183" t="s">
        <v>1564</v>
      </c>
      <c r="P73" s="183" t="s">
        <v>261</v>
      </c>
      <c r="Q73" s="183">
        <v>40</v>
      </c>
      <c r="R73" s="183">
        <v>50</v>
      </c>
      <c r="S73" s="183" t="s">
        <v>476</v>
      </c>
      <c r="T73" s="183" t="s">
        <v>1912</v>
      </c>
      <c r="U73" s="184" t="s">
        <v>1982</v>
      </c>
      <c r="V73" s="184" t="s">
        <v>1914</v>
      </c>
      <c r="W73" s="183" t="s">
        <v>638</v>
      </c>
    </row>
    <row r="74" spans="1:23" ht="58.5" customHeight="1" x14ac:dyDescent="0.25">
      <c r="A74" s="69" t="s">
        <v>647</v>
      </c>
      <c r="B74" s="158" t="str">
        <f>VLOOKUP(A74,'Dimensión 3-Gestión con Valor'!$B$10:$B$379,1,0)</f>
        <v>3100.2.1</v>
      </c>
      <c r="C74" s="158" t="s">
        <v>638</v>
      </c>
      <c r="D74" s="158">
        <v>3</v>
      </c>
      <c r="E74" s="158" t="s">
        <v>478</v>
      </c>
      <c r="F74" s="158" t="s">
        <v>647</v>
      </c>
      <c r="G74" s="158" t="s">
        <v>19</v>
      </c>
      <c r="H74" s="158">
        <v>0</v>
      </c>
      <c r="I74" s="158">
        <v>0</v>
      </c>
      <c r="J74" s="158">
        <v>0</v>
      </c>
      <c r="K74" s="158">
        <v>0</v>
      </c>
      <c r="L74" s="158" t="s">
        <v>19</v>
      </c>
      <c r="M74" s="158" t="s">
        <v>19</v>
      </c>
      <c r="N74" s="158" t="s">
        <v>625</v>
      </c>
      <c r="O74" s="158" t="s">
        <v>19</v>
      </c>
      <c r="P74" s="158" t="s">
        <v>262</v>
      </c>
      <c r="Q74" s="158">
        <v>15</v>
      </c>
      <c r="R74" s="158">
        <v>1</v>
      </c>
      <c r="S74" s="158" t="s">
        <v>476</v>
      </c>
      <c r="T74" s="193" t="s">
        <v>648</v>
      </c>
      <c r="U74" s="193" t="s">
        <v>1982</v>
      </c>
      <c r="V74" s="193" t="s">
        <v>1995</v>
      </c>
      <c r="W74" s="158" t="s">
        <v>638</v>
      </c>
    </row>
    <row r="75" spans="1:23" ht="58.5" customHeight="1" x14ac:dyDescent="0.25">
      <c r="A75" s="69" t="s">
        <v>649</v>
      </c>
      <c r="B75" s="158" t="str">
        <f>VLOOKUP(A75,'Dimensión 3-Gestión con Valor'!$B$10:$B$379,1,0)</f>
        <v>3100.2.2</v>
      </c>
      <c r="C75" s="158" t="s">
        <v>638</v>
      </c>
      <c r="D75" s="158">
        <v>3</v>
      </c>
      <c r="E75" s="158" t="s">
        <v>478</v>
      </c>
      <c r="F75" s="158" t="s">
        <v>649</v>
      </c>
      <c r="G75" s="158" t="s">
        <v>19</v>
      </c>
      <c r="H75" s="158">
        <v>0</v>
      </c>
      <c r="I75" s="158">
        <v>0</v>
      </c>
      <c r="J75" s="158">
        <v>0</v>
      </c>
      <c r="K75" s="158">
        <v>0</v>
      </c>
      <c r="L75" s="158" t="s">
        <v>19</v>
      </c>
      <c r="M75" s="158" t="s">
        <v>19</v>
      </c>
      <c r="N75" s="158" t="s">
        <v>625</v>
      </c>
      <c r="O75" s="158" t="s">
        <v>19</v>
      </c>
      <c r="P75" s="158" t="s">
        <v>30</v>
      </c>
      <c r="Q75" s="158">
        <v>15</v>
      </c>
      <c r="R75" s="158">
        <v>4</v>
      </c>
      <c r="S75" s="158" t="s">
        <v>476</v>
      </c>
      <c r="T75" s="193" t="s">
        <v>650</v>
      </c>
      <c r="U75" s="193" t="s">
        <v>1982</v>
      </c>
      <c r="V75" s="193" t="s">
        <v>1944</v>
      </c>
      <c r="W75" s="158" t="s">
        <v>638</v>
      </c>
    </row>
    <row r="76" spans="1:23" ht="58.5" customHeight="1" x14ac:dyDescent="0.25">
      <c r="A76" s="69" t="s">
        <v>651</v>
      </c>
      <c r="B76" s="158" t="str">
        <f>VLOOKUP(A76,'Dimensión 3-Gestión con Valor'!$B$10:$B$379,1,0)</f>
        <v>3100.2.3</v>
      </c>
      <c r="C76" s="158" t="s">
        <v>638</v>
      </c>
      <c r="D76" s="158">
        <v>3</v>
      </c>
      <c r="E76" s="158" t="s">
        <v>478</v>
      </c>
      <c r="F76" s="158" t="s">
        <v>651</v>
      </c>
      <c r="G76" s="158" t="s">
        <v>19</v>
      </c>
      <c r="H76" s="158">
        <v>0</v>
      </c>
      <c r="I76" s="158">
        <v>0</v>
      </c>
      <c r="J76" s="158">
        <v>0</v>
      </c>
      <c r="K76" s="158">
        <v>0</v>
      </c>
      <c r="L76" s="158" t="s">
        <v>19</v>
      </c>
      <c r="M76" s="158" t="s">
        <v>19</v>
      </c>
      <c r="N76" s="158" t="s">
        <v>625</v>
      </c>
      <c r="O76" s="158" t="s">
        <v>19</v>
      </c>
      <c r="P76" s="158" t="s">
        <v>263</v>
      </c>
      <c r="Q76" s="158">
        <v>70</v>
      </c>
      <c r="R76" s="158">
        <v>50</v>
      </c>
      <c r="S76" s="158" t="s">
        <v>476</v>
      </c>
      <c r="T76" s="193" t="s">
        <v>1912</v>
      </c>
      <c r="U76" s="193" t="s">
        <v>1995</v>
      </c>
      <c r="V76" s="193" t="s">
        <v>1914</v>
      </c>
      <c r="W76" s="158" t="s">
        <v>638</v>
      </c>
    </row>
    <row r="77" spans="1:23" ht="58.5" customHeight="1" x14ac:dyDescent="0.25">
      <c r="A77" s="194" t="s">
        <v>652</v>
      </c>
      <c r="B77" s="185" t="str">
        <f>VLOOKUP(A77,'Dimensión 3-Gestión con Valor'!$B$10:$B$379,1,0)</f>
        <v>3100.3</v>
      </c>
      <c r="C77" s="183" t="s">
        <v>638</v>
      </c>
      <c r="D77" s="183">
        <v>3</v>
      </c>
      <c r="E77" s="183" t="s">
        <v>471</v>
      </c>
      <c r="F77" s="183" t="s">
        <v>652</v>
      </c>
      <c r="G77" s="183" t="s">
        <v>473</v>
      </c>
      <c r="H77" s="183" t="s">
        <v>9</v>
      </c>
      <c r="I77" s="183" t="s">
        <v>1417</v>
      </c>
      <c r="J77" s="183" t="s">
        <v>1455</v>
      </c>
      <c r="K77" s="183" t="s">
        <v>1509</v>
      </c>
      <c r="L77" s="183" t="s">
        <v>474</v>
      </c>
      <c r="M77" s="183" t="s">
        <v>20</v>
      </c>
      <c r="N77" s="183" t="s">
        <v>625</v>
      </c>
      <c r="O77" s="183">
        <v>0</v>
      </c>
      <c r="P77" s="183" t="s">
        <v>264</v>
      </c>
      <c r="Q77" s="183">
        <v>20</v>
      </c>
      <c r="R77" s="183">
        <v>80</v>
      </c>
      <c r="S77" s="183" t="s">
        <v>504</v>
      </c>
      <c r="T77" s="183" t="s">
        <v>654</v>
      </c>
      <c r="U77" s="184" t="s">
        <v>1930</v>
      </c>
      <c r="V77" s="184" t="s">
        <v>1931</v>
      </c>
      <c r="W77" s="183" t="s">
        <v>638</v>
      </c>
    </row>
    <row r="78" spans="1:23" ht="58.5" customHeight="1" x14ac:dyDescent="0.25">
      <c r="A78" s="69" t="s">
        <v>655</v>
      </c>
      <c r="B78" s="158" t="str">
        <f>VLOOKUP(A78,'Dimensión 3-Gestión con Valor'!$B$10:$B$379,1,0)</f>
        <v>3100.3.1</v>
      </c>
      <c r="C78" s="158" t="s">
        <v>638</v>
      </c>
      <c r="D78" s="158">
        <v>3</v>
      </c>
      <c r="E78" s="158" t="s">
        <v>478</v>
      </c>
      <c r="F78" s="158" t="s">
        <v>655</v>
      </c>
      <c r="G78" s="158" t="s">
        <v>19</v>
      </c>
      <c r="H78" s="158">
        <v>0</v>
      </c>
      <c r="I78" s="158">
        <v>0</v>
      </c>
      <c r="J78" s="158">
        <v>0</v>
      </c>
      <c r="K78" s="158">
        <v>0</v>
      </c>
      <c r="L78" s="158" t="s">
        <v>19</v>
      </c>
      <c r="M78" s="158" t="s">
        <v>19</v>
      </c>
      <c r="N78" s="158" t="s">
        <v>625</v>
      </c>
      <c r="O78" s="158" t="s">
        <v>19</v>
      </c>
      <c r="P78" s="158" t="s">
        <v>1894</v>
      </c>
      <c r="Q78" s="158">
        <v>30</v>
      </c>
      <c r="R78" s="158">
        <v>1</v>
      </c>
      <c r="S78" s="158" t="s">
        <v>476</v>
      </c>
      <c r="T78" s="193" t="s">
        <v>656</v>
      </c>
      <c r="U78" s="193" t="s">
        <v>1930</v>
      </c>
      <c r="V78" s="193" t="s">
        <v>1927</v>
      </c>
      <c r="W78" s="158" t="s">
        <v>638</v>
      </c>
    </row>
    <row r="79" spans="1:23" ht="58.5" customHeight="1" x14ac:dyDescent="0.25">
      <c r="A79" s="69" t="s">
        <v>657</v>
      </c>
      <c r="B79" s="158" t="str">
        <f>VLOOKUP(A79,'Dimensión 3-Gestión con Valor'!$B$10:$B$379,1,0)</f>
        <v>3100.3.2</v>
      </c>
      <c r="C79" s="158" t="s">
        <v>638</v>
      </c>
      <c r="D79" s="158">
        <v>3</v>
      </c>
      <c r="E79" s="158" t="s">
        <v>478</v>
      </c>
      <c r="F79" s="158" t="s">
        <v>657</v>
      </c>
      <c r="G79" s="158" t="s">
        <v>19</v>
      </c>
      <c r="H79" s="158">
        <v>0</v>
      </c>
      <c r="I79" s="158">
        <v>0</v>
      </c>
      <c r="J79" s="158">
        <v>0</v>
      </c>
      <c r="K79" s="158">
        <v>0</v>
      </c>
      <c r="L79" s="158" t="s">
        <v>19</v>
      </c>
      <c r="M79" s="158" t="s">
        <v>19</v>
      </c>
      <c r="N79" s="158" t="s">
        <v>625</v>
      </c>
      <c r="O79" s="158" t="s">
        <v>19</v>
      </c>
      <c r="P79" s="158" t="s">
        <v>1895</v>
      </c>
      <c r="Q79" s="158">
        <v>70</v>
      </c>
      <c r="R79" s="158">
        <v>80</v>
      </c>
      <c r="S79" s="158" t="s">
        <v>504</v>
      </c>
      <c r="T79" s="193" t="s">
        <v>1896</v>
      </c>
      <c r="U79" s="193" t="s">
        <v>1930</v>
      </c>
      <c r="V79" s="193" t="s">
        <v>1931</v>
      </c>
      <c r="W79" s="158" t="s">
        <v>638</v>
      </c>
    </row>
    <row r="80" spans="1:23" ht="58.5" customHeight="1" x14ac:dyDescent="0.25">
      <c r="A80" s="194" t="s">
        <v>659</v>
      </c>
      <c r="B80" s="185" t="str">
        <f>VLOOKUP(A80,'Dimensión 3-Gestión con Valor'!$B$10:$B$379,1,0)</f>
        <v>60.1</v>
      </c>
      <c r="C80" s="183" t="s">
        <v>658</v>
      </c>
      <c r="D80" s="183">
        <v>0</v>
      </c>
      <c r="E80" s="183" t="s">
        <v>471</v>
      </c>
      <c r="F80" s="183" t="s">
        <v>659</v>
      </c>
      <c r="G80" s="183" t="s">
        <v>473</v>
      </c>
      <c r="H80" s="183" t="s">
        <v>60</v>
      </c>
      <c r="I80" s="183" t="s">
        <v>1753</v>
      </c>
      <c r="J80" s="183" t="s">
        <v>1410</v>
      </c>
      <c r="K80" s="183" t="s">
        <v>1509</v>
      </c>
      <c r="L80" s="183" t="s">
        <v>474</v>
      </c>
      <c r="M80" s="183" t="s">
        <v>19</v>
      </c>
      <c r="N80" s="183" t="s">
        <v>1456</v>
      </c>
      <c r="O80" s="183">
        <v>0</v>
      </c>
      <c r="P80" s="183" t="s">
        <v>421</v>
      </c>
      <c r="Q80" s="183">
        <v>35</v>
      </c>
      <c r="R80" s="183">
        <v>1</v>
      </c>
      <c r="S80" s="183" t="s">
        <v>476</v>
      </c>
      <c r="T80" s="183" t="s">
        <v>660</v>
      </c>
      <c r="U80" s="184" t="s">
        <v>1913</v>
      </c>
      <c r="V80" s="184" t="s">
        <v>1942</v>
      </c>
      <c r="W80" s="183" t="s">
        <v>658</v>
      </c>
    </row>
    <row r="81" spans="1:23" ht="58.5" customHeight="1" x14ac:dyDescent="0.25">
      <c r="A81" s="69" t="s">
        <v>661</v>
      </c>
      <c r="B81" s="158" t="str">
        <f>VLOOKUP(A81,'Dimensión 3-Gestión con Valor'!$B$10:$B$379,1,0)</f>
        <v>60.1.1</v>
      </c>
      <c r="C81" s="158" t="s">
        <v>658</v>
      </c>
      <c r="D81" s="158">
        <v>0</v>
      </c>
      <c r="E81" s="158" t="s">
        <v>478</v>
      </c>
      <c r="F81" s="158" t="s">
        <v>661</v>
      </c>
      <c r="G81" s="158" t="s">
        <v>19</v>
      </c>
      <c r="H81" s="158">
        <v>0</v>
      </c>
      <c r="I81" s="158">
        <v>0</v>
      </c>
      <c r="J81" s="158">
        <v>0</v>
      </c>
      <c r="K81" s="158">
        <v>0</v>
      </c>
      <c r="L81" s="158" t="s">
        <v>19</v>
      </c>
      <c r="M81" s="158" t="s">
        <v>19</v>
      </c>
      <c r="N81" s="158" t="s">
        <v>1456</v>
      </c>
      <c r="O81" s="158" t="s">
        <v>19</v>
      </c>
      <c r="P81" s="158" t="s">
        <v>422</v>
      </c>
      <c r="Q81" s="158">
        <v>20</v>
      </c>
      <c r="R81" s="158">
        <v>1</v>
      </c>
      <c r="S81" s="158" t="s">
        <v>476</v>
      </c>
      <c r="T81" s="193" t="s">
        <v>662</v>
      </c>
      <c r="U81" s="193" t="s">
        <v>1913</v>
      </c>
      <c r="V81" s="193" t="s">
        <v>1925</v>
      </c>
      <c r="W81" s="158" t="s">
        <v>658</v>
      </c>
    </row>
    <row r="82" spans="1:23" ht="58.5" customHeight="1" x14ac:dyDescent="0.25">
      <c r="A82" s="69" t="s">
        <v>663</v>
      </c>
      <c r="B82" s="158" t="str">
        <f>VLOOKUP(A82,'Dimensión 3-Gestión con Valor'!$B$10:$B$379,1,0)</f>
        <v>60.1.2</v>
      </c>
      <c r="C82" s="158" t="s">
        <v>658</v>
      </c>
      <c r="D82" s="158">
        <v>0</v>
      </c>
      <c r="E82" s="158" t="s">
        <v>478</v>
      </c>
      <c r="F82" s="158" t="s">
        <v>663</v>
      </c>
      <c r="G82" s="158" t="s">
        <v>19</v>
      </c>
      <c r="H82" s="158">
        <v>0</v>
      </c>
      <c r="I82" s="158">
        <v>0</v>
      </c>
      <c r="J82" s="158">
        <v>0</v>
      </c>
      <c r="K82" s="158">
        <v>0</v>
      </c>
      <c r="L82" s="158" t="s">
        <v>19</v>
      </c>
      <c r="M82" s="158" t="s">
        <v>19</v>
      </c>
      <c r="N82" s="158" t="s">
        <v>1456</v>
      </c>
      <c r="O82" s="158" t="s">
        <v>19</v>
      </c>
      <c r="P82" s="158" t="s">
        <v>423</v>
      </c>
      <c r="Q82" s="158">
        <v>20</v>
      </c>
      <c r="R82" s="158">
        <v>1</v>
      </c>
      <c r="S82" s="158" t="s">
        <v>476</v>
      </c>
      <c r="T82" s="193" t="s">
        <v>664</v>
      </c>
      <c r="U82" s="193" t="s">
        <v>1918</v>
      </c>
      <c r="V82" s="193" t="s">
        <v>1934</v>
      </c>
      <c r="W82" s="158" t="s">
        <v>658</v>
      </c>
    </row>
    <row r="83" spans="1:23" ht="58.5" customHeight="1" x14ac:dyDescent="0.25">
      <c r="A83" s="69" t="s">
        <v>665</v>
      </c>
      <c r="B83" s="158" t="str">
        <f>VLOOKUP(A83,'Dimensión 3-Gestión con Valor'!$B$10:$B$379,1,0)</f>
        <v>60.1.3</v>
      </c>
      <c r="C83" s="158" t="s">
        <v>658</v>
      </c>
      <c r="D83" s="158">
        <v>0</v>
      </c>
      <c r="E83" s="158" t="s">
        <v>478</v>
      </c>
      <c r="F83" s="158" t="s">
        <v>665</v>
      </c>
      <c r="G83" s="158" t="s">
        <v>19</v>
      </c>
      <c r="H83" s="158">
        <v>0</v>
      </c>
      <c r="I83" s="158">
        <v>0</v>
      </c>
      <c r="J83" s="158">
        <v>0</v>
      </c>
      <c r="K83" s="158">
        <v>0</v>
      </c>
      <c r="L83" s="158" t="s">
        <v>19</v>
      </c>
      <c r="M83" s="158" t="s">
        <v>19</v>
      </c>
      <c r="N83" s="158" t="s">
        <v>1456</v>
      </c>
      <c r="O83" s="158" t="s">
        <v>19</v>
      </c>
      <c r="P83" s="158" t="s">
        <v>424</v>
      </c>
      <c r="Q83" s="158">
        <v>30</v>
      </c>
      <c r="R83" s="158">
        <v>1</v>
      </c>
      <c r="S83" s="158" t="s">
        <v>476</v>
      </c>
      <c r="T83" s="193" t="s">
        <v>666</v>
      </c>
      <c r="U83" s="193" t="s">
        <v>1928</v>
      </c>
      <c r="V83" s="193" t="s">
        <v>1914</v>
      </c>
      <c r="W83" s="158" t="s">
        <v>658</v>
      </c>
    </row>
    <row r="84" spans="1:23" ht="58.5" customHeight="1" x14ac:dyDescent="0.25">
      <c r="A84" s="69" t="s">
        <v>667</v>
      </c>
      <c r="B84" s="158" t="str">
        <f>VLOOKUP(A84,'Dimensión 3-Gestión con Valor'!$B$10:$B$379,1,0)</f>
        <v>60.1.4</v>
      </c>
      <c r="C84" s="158" t="s">
        <v>658</v>
      </c>
      <c r="D84" s="158">
        <v>0</v>
      </c>
      <c r="E84" s="158" t="s">
        <v>478</v>
      </c>
      <c r="F84" s="158" t="s">
        <v>667</v>
      </c>
      <c r="G84" s="158" t="s">
        <v>19</v>
      </c>
      <c r="H84" s="158">
        <v>0</v>
      </c>
      <c r="I84" s="158">
        <v>0</v>
      </c>
      <c r="J84" s="158">
        <v>0</v>
      </c>
      <c r="K84" s="158">
        <v>0</v>
      </c>
      <c r="L84" s="158" t="s">
        <v>19</v>
      </c>
      <c r="M84" s="158" t="s">
        <v>19</v>
      </c>
      <c r="N84" s="158" t="s">
        <v>1456</v>
      </c>
      <c r="O84" s="158" t="s">
        <v>19</v>
      </c>
      <c r="P84" s="158" t="s">
        <v>425</v>
      </c>
      <c r="Q84" s="158">
        <v>30</v>
      </c>
      <c r="R84" s="158">
        <v>1</v>
      </c>
      <c r="S84" s="158" t="s">
        <v>476</v>
      </c>
      <c r="T84" s="193" t="s">
        <v>668</v>
      </c>
      <c r="U84" s="193" t="s">
        <v>1943</v>
      </c>
      <c r="V84" s="193" t="s">
        <v>1942</v>
      </c>
      <c r="W84" s="158" t="s">
        <v>658</v>
      </c>
    </row>
    <row r="85" spans="1:23" ht="58.5" customHeight="1" x14ac:dyDescent="0.25">
      <c r="A85" s="194" t="s">
        <v>669</v>
      </c>
      <c r="B85" s="185" t="str">
        <f>VLOOKUP(A85,'Dimensión 3-Gestión con Valor'!$B$10:$B$379,1,0)</f>
        <v>60.2</v>
      </c>
      <c r="C85" s="183" t="s">
        <v>658</v>
      </c>
      <c r="D85" s="183">
        <v>0</v>
      </c>
      <c r="E85" s="183" t="s">
        <v>471</v>
      </c>
      <c r="F85" s="183" t="s">
        <v>669</v>
      </c>
      <c r="G85" s="183" t="s">
        <v>473</v>
      </c>
      <c r="H85" s="183" t="s">
        <v>60</v>
      </c>
      <c r="I85" s="183" t="s">
        <v>1753</v>
      </c>
      <c r="J85" s="183" t="s">
        <v>1410</v>
      </c>
      <c r="K85" s="183" t="s">
        <v>1509</v>
      </c>
      <c r="L85" s="183" t="s">
        <v>474</v>
      </c>
      <c r="M85" s="183" t="s">
        <v>19</v>
      </c>
      <c r="N85" s="183" t="s">
        <v>1456</v>
      </c>
      <c r="O85" s="183" t="s">
        <v>1565</v>
      </c>
      <c r="P85" s="183" t="s">
        <v>426</v>
      </c>
      <c r="Q85" s="183">
        <v>35</v>
      </c>
      <c r="R85" s="183">
        <v>1</v>
      </c>
      <c r="S85" s="183" t="s">
        <v>476</v>
      </c>
      <c r="T85" s="183" t="s">
        <v>670</v>
      </c>
      <c r="U85" s="184" t="s">
        <v>1917</v>
      </c>
      <c r="V85" s="184" t="s">
        <v>1931</v>
      </c>
      <c r="W85" s="183" t="s">
        <v>658</v>
      </c>
    </row>
    <row r="86" spans="1:23" ht="58.5" customHeight="1" x14ac:dyDescent="0.25">
      <c r="A86" s="69" t="s">
        <v>671</v>
      </c>
      <c r="B86" s="158" t="str">
        <f>VLOOKUP(A86,'Dimensión 3-Gestión con Valor'!$B$10:$B$379,1,0)</f>
        <v>60.2.1</v>
      </c>
      <c r="C86" s="158" t="s">
        <v>658</v>
      </c>
      <c r="D86" s="158">
        <v>0</v>
      </c>
      <c r="E86" s="158" t="s">
        <v>478</v>
      </c>
      <c r="F86" s="158" t="s">
        <v>671</v>
      </c>
      <c r="G86" s="158" t="s">
        <v>19</v>
      </c>
      <c r="H86" s="158">
        <v>0</v>
      </c>
      <c r="I86" s="158">
        <v>0</v>
      </c>
      <c r="J86" s="158">
        <v>0</v>
      </c>
      <c r="K86" s="158">
        <v>0</v>
      </c>
      <c r="L86" s="158" t="s">
        <v>19</v>
      </c>
      <c r="M86" s="158" t="s">
        <v>19</v>
      </c>
      <c r="N86" s="158" t="s">
        <v>1456</v>
      </c>
      <c r="O86" s="158" t="s">
        <v>19</v>
      </c>
      <c r="P86" s="158" t="s">
        <v>427</v>
      </c>
      <c r="Q86" s="158">
        <v>15</v>
      </c>
      <c r="R86" s="158">
        <v>1</v>
      </c>
      <c r="S86" s="158" t="s">
        <v>476</v>
      </c>
      <c r="T86" s="193" t="s">
        <v>672</v>
      </c>
      <c r="U86" s="193" t="s">
        <v>1917</v>
      </c>
      <c r="V86" s="193" t="s">
        <v>1927</v>
      </c>
      <c r="W86" s="158" t="s">
        <v>658</v>
      </c>
    </row>
    <row r="87" spans="1:23" ht="58.5" customHeight="1" x14ac:dyDescent="0.25">
      <c r="A87" s="69" t="s">
        <v>673</v>
      </c>
      <c r="B87" s="158" t="str">
        <f>VLOOKUP(A87,'Dimensión 3-Gestión con Valor'!$B$10:$B$379,1,0)</f>
        <v>60.2.2</v>
      </c>
      <c r="C87" s="158" t="s">
        <v>658</v>
      </c>
      <c r="D87" s="158">
        <v>0</v>
      </c>
      <c r="E87" s="158" t="s">
        <v>478</v>
      </c>
      <c r="F87" s="158" t="s">
        <v>673</v>
      </c>
      <c r="G87" s="158" t="s">
        <v>19</v>
      </c>
      <c r="H87" s="158">
        <v>0</v>
      </c>
      <c r="I87" s="158">
        <v>0</v>
      </c>
      <c r="J87" s="158">
        <v>0</v>
      </c>
      <c r="K87" s="158">
        <v>0</v>
      </c>
      <c r="L87" s="158" t="s">
        <v>19</v>
      </c>
      <c r="M87" s="158" t="s">
        <v>19</v>
      </c>
      <c r="N87" s="158" t="s">
        <v>1456</v>
      </c>
      <c r="O87" s="158" t="s">
        <v>19</v>
      </c>
      <c r="P87" s="158" t="s">
        <v>428</v>
      </c>
      <c r="Q87" s="158">
        <v>20</v>
      </c>
      <c r="R87" s="158">
        <v>1</v>
      </c>
      <c r="S87" s="158" t="s">
        <v>476</v>
      </c>
      <c r="T87" s="193" t="s">
        <v>674</v>
      </c>
      <c r="U87" s="193" t="s">
        <v>1928</v>
      </c>
      <c r="V87" s="193" t="s">
        <v>1944</v>
      </c>
      <c r="W87" s="158" t="s">
        <v>658</v>
      </c>
    </row>
    <row r="88" spans="1:23" ht="58.5" customHeight="1" x14ac:dyDescent="0.25">
      <c r="A88" s="69" t="s">
        <v>675</v>
      </c>
      <c r="B88" s="158" t="str">
        <f>VLOOKUP(A88,'Dimensión 3-Gestión con Valor'!$B$10:$B$379,1,0)</f>
        <v>60.2.3</v>
      </c>
      <c r="C88" s="158" t="s">
        <v>658</v>
      </c>
      <c r="D88" s="158">
        <v>0</v>
      </c>
      <c r="E88" s="158" t="s">
        <v>478</v>
      </c>
      <c r="F88" s="158" t="s">
        <v>675</v>
      </c>
      <c r="G88" s="158" t="s">
        <v>19</v>
      </c>
      <c r="H88" s="158">
        <v>0</v>
      </c>
      <c r="I88" s="158">
        <v>0</v>
      </c>
      <c r="J88" s="158">
        <v>0</v>
      </c>
      <c r="K88" s="158">
        <v>0</v>
      </c>
      <c r="L88" s="158" t="s">
        <v>19</v>
      </c>
      <c r="M88" s="158" t="s">
        <v>19</v>
      </c>
      <c r="N88" s="158" t="s">
        <v>1456</v>
      </c>
      <c r="O88" s="158" t="s">
        <v>19</v>
      </c>
      <c r="P88" s="158" t="s">
        <v>429</v>
      </c>
      <c r="Q88" s="158">
        <v>25</v>
      </c>
      <c r="R88" s="158">
        <v>1</v>
      </c>
      <c r="S88" s="158" t="s">
        <v>476</v>
      </c>
      <c r="T88" s="193" t="s">
        <v>676</v>
      </c>
      <c r="U88" s="193" t="s">
        <v>1945</v>
      </c>
      <c r="V88" s="193" t="s">
        <v>1914</v>
      </c>
      <c r="W88" s="158" t="s">
        <v>658</v>
      </c>
    </row>
    <row r="89" spans="1:23" ht="58.5" customHeight="1" x14ac:dyDescent="0.25">
      <c r="A89" s="69" t="s">
        <v>677</v>
      </c>
      <c r="B89" s="158" t="str">
        <f>VLOOKUP(A89,'Dimensión 3-Gestión con Valor'!$B$10:$B$379,1,0)</f>
        <v>60.2.4</v>
      </c>
      <c r="C89" s="158" t="s">
        <v>658</v>
      </c>
      <c r="D89" s="158">
        <v>0</v>
      </c>
      <c r="E89" s="158" t="s">
        <v>478</v>
      </c>
      <c r="F89" s="158" t="s">
        <v>677</v>
      </c>
      <c r="G89" s="158" t="s">
        <v>19</v>
      </c>
      <c r="H89" s="158">
        <v>0</v>
      </c>
      <c r="I89" s="158">
        <v>0</v>
      </c>
      <c r="J89" s="158">
        <v>0</v>
      </c>
      <c r="K89" s="158">
        <v>0</v>
      </c>
      <c r="L89" s="158" t="s">
        <v>19</v>
      </c>
      <c r="M89" s="158" t="s">
        <v>19</v>
      </c>
      <c r="N89" s="158" t="s">
        <v>1456</v>
      </c>
      <c r="O89" s="158" t="s">
        <v>19</v>
      </c>
      <c r="P89" s="158" t="s">
        <v>430</v>
      </c>
      <c r="Q89" s="158">
        <v>20</v>
      </c>
      <c r="R89" s="158">
        <v>1</v>
      </c>
      <c r="S89" s="158" t="s">
        <v>476</v>
      </c>
      <c r="T89" s="193" t="s">
        <v>678</v>
      </c>
      <c r="U89" s="193" t="s">
        <v>1943</v>
      </c>
      <c r="V89" s="193" t="s">
        <v>1946</v>
      </c>
      <c r="W89" s="158" t="s">
        <v>658</v>
      </c>
    </row>
    <row r="90" spans="1:23" ht="58.5" customHeight="1" x14ac:dyDescent="0.25">
      <c r="A90" s="69" t="s">
        <v>679</v>
      </c>
      <c r="B90" s="158" t="str">
        <f>VLOOKUP(A90,'Dimensión 3-Gestión con Valor'!$B$10:$B$379,1,0)</f>
        <v>60.2.5</v>
      </c>
      <c r="C90" s="158" t="s">
        <v>658</v>
      </c>
      <c r="D90" s="158">
        <v>0</v>
      </c>
      <c r="E90" s="158" t="s">
        <v>478</v>
      </c>
      <c r="F90" s="158" t="s">
        <v>679</v>
      </c>
      <c r="G90" s="158" t="s">
        <v>19</v>
      </c>
      <c r="H90" s="158">
        <v>0</v>
      </c>
      <c r="I90" s="158">
        <v>0</v>
      </c>
      <c r="J90" s="158">
        <v>0</v>
      </c>
      <c r="K90" s="158">
        <v>0</v>
      </c>
      <c r="L90" s="158" t="s">
        <v>19</v>
      </c>
      <c r="M90" s="158" t="s">
        <v>19</v>
      </c>
      <c r="N90" s="158" t="s">
        <v>1456</v>
      </c>
      <c r="O90" s="158" t="s">
        <v>19</v>
      </c>
      <c r="P90" s="158" t="s">
        <v>431</v>
      </c>
      <c r="Q90" s="158">
        <v>20</v>
      </c>
      <c r="R90" s="158">
        <v>1</v>
      </c>
      <c r="S90" s="158" t="s">
        <v>476</v>
      </c>
      <c r="T90" s="193" t="s">
        <v>680</v>
      </c>
      <c r="U90" s="193" t="s">
        <v>1947</v>
      </c>
      <c r="V90" s="193" t="s">
        <v>1931</v>
      </c>
      <c r="W90" s="158" t="s">
        <v>658</v>
      </c>
    </row>
    <row r="91" spans="1:23" ht="58.5" customHeight="1" x14ac:dyDescent="0.25">
      <c r="A91" s="194" t="s">
        <v>681</v>
      </c>
      <c r="B91" s="185" t="str">
        <f>VLOOKUP(A91,'Dimensión 3-Gestión con Valor'!$B$10:$B$379,1,0)</f>
        <v>60.3</v>
      </c>
      <c r="C91" s="183" t="s">
        <v>658</v>
      </c>
      <c r="D91" s="183">
        <v>0</v>
      </c>
      <c r="E91" s="183" t="s">
        <v>471</v>
      </c>
      <c r="F91" s="183" t="s">
        <v>681</v>
      </c>
      <c r="G91" s="183" t="s">
        <v>473</v>
      </c>
      <c r="H91" s="183" t="s">
        <v>12</v>
      </c>
      <c r="I91" s="183" t="s">
        <v>1411</v>
      </c>
      <c r="J91" s="183" t="s">
        <v>1412</v>
      </c>
      <c r="K91" s="183" t="s">
        <v>1509</v>
      </c>
      <c r="L91" s="183" t="s">
        <v>474</v>
      </c>
      <c r="M91" s="183" t="s">
        <v>19</v>
      </c>
      <c r="N91" s="183" t="s">
        <v>1456</v>
      </c>
      <c r="O91" s="183" t="s">
        <v>1566</v>
      </c>
      <c r="P91" s="183" t="s">
        <v>432</v>
      </c>
      <c r="Q91" s="183">
        <v>30</v>
      </c>
      <c r="R91" s="183">
        <v>2</v>
      </c>
      <c r="S91" s="183" t="s">
        <v>476</v>
      </c>
      <c r="T91" s="183" t="s">
        <v>682</v>
      </c>
      <c r="U91" s="184" t="s">
        <v>1939</v>
      </c>
      <c r="V91" s="184" t="s">
        <v>1914</v>
      </c>
      <c r="W91" s="183" t="s">
        <v>658</v>
      </c>
    </row>
    <row r="92" spans="1:23" ht="58.5" customHeight="1" x14ac:dyDescent="0.25">
      <c r="A92" s="69" t="s">
        <v>683</v>
      </c>
      <c r="B92" s="158" t="str">
        <f>VLOOKUP(A92,'Dimensión 3-Gestión con Valor'!$B$10:$B$379,1,0)</f>
        <v>60.3.1</v>
      </c>
      <c r="C92" s="158" t="s">
        <v>658</v>
      </c>
      <c r="D92" s="158">
        <v>0</v>
      </c>
      <c r="E92" s="158" t="s">
        <v>478</v>
      </c>
      <c r="F92" s="158" t="s">
        <v>683</v>
      </c>
      <c r="G92" s="158" t="s">
        <v>19</v>
      </c>
      <c r="H92" s="158">
        <v>0</v>
      </c>
      <c r="I92" s="158">
        <v>0</v>
      </c>
      <c r="J92" s="158">
        <v>0</v>
      </c>
      <c r="K92" s="158">
        <v>0</v>
      </c>
      <c r="L92" s="158" t="s">
        <v>19</v>
      </c>
      <c r="M92" s="158" t="s">
        <v>19</v>
      </c>
      <c r="N92" s="158" t="s">
        <v>1456</v>
      </c>
      <c r="O92" s="158" t="s">
        <v>19</v>
      </c>
      <c r="P92" s="158" t="s">
        <v>433</v>
      </c>
      <c r="Q92" s="158">
        <v>30</v>
      </c>
      <c r="R92" s="158">
        <v>1</v>
      </c>
      <c r="S92" s="158" t="s">
        <v>476</v>
      </c>
      <c r="T92" s="193" t="s">
        <v>684</v>
      </c>
      <c r="U92" s="193" t="s">
        <v>1939</v>
      </c>
      <c r="V92" s="193" t="s">
        <v>1920</v>
      </c>
      <c r="W92" s="158" t="s">
        <v>658</v>
      </c>
    </row>
    <row r="93" spans="1:23" ht="58.5" customHeight="1" x14ac:dyDescent="0.25">
      <c r="A93" s="69" t="s">
        <v>685</v>
      </c>
      <c r="B93" s="158" t="str">
        <f>VLOOKUP(A93,'Dimensión 3-Gestión con Valor'!$B$10:$B$379,1,0)</f>
        <v>60.3.2</v>
      </c>
      <c r="C93" s="158" t="s">
        <v>658</v>
      </c>
      <c r="D93" s="158">
        <v>0</v>
      </c>
      <c r="E93" s="158" t="s">
        <v>478</v>
      </c>
      <c r="F93" s="158" t="s">
        <v>685</v>
      </c>
      <c r="G93" s="158" t="s">
        <v>19</v>
      </c>
      <c r="H93" s="158">
        <v>0</v>
      </c>
      <c r="I93" s="158">
        <v>0</v>
      </c>
      <c r="J93" s="158">
        <v>0</v>
      </c>
      <c r="K93" s="158">
        <v>0</v>
      </c>
      <c r="L93" s="158" t="s">
        <v>19</v>
      </c>
      <c r="M93" s="158" t="s">
        <v>19</v>
      </c>
      <c r="N93" s="158" t="s">
        <v>1456</v>
      </c>
      <c r="O93" s="158" t="s">
        <v>19</v>
      </c>
      <c r="P93" s="158" t="s">
        <v>434</v>
      </c>
      <c r="Q93" s="158">
        <v>40</v>
      </c>
      <c r="R93" s="158">
        <v>2</v>
      </c>
      <c r="S93" s="158" t="s">
        <v>476</v>
      </c>
      <c r="T93" s="193" t="s">
        <v>682</v>
      </c>
      <c r="U93" s="193" t="s">
        <v>1924</v>
      </c>
      <c r="V93" s="193" t="s">
        <v>1927</v>
      </c>
      <c r="W93" s="158" t="s">
        <v>658</v>
      </c>
    </row>
    <row r="94" spans="1:23" ht="58.5" customHeight="1" x14ac:dyDescent="0.25">
      <c r="A94" s="69" t="s">
        <v>686</v>
      </c>
      <c r="B94" s="158" t="str">
        <f>VLOOKUP(A94,'Dimensión 3-Gestión con Valor'!$B$10:$B$379,1,0)</f>
        <v>60.3.3</v>
      </c>
      <c r="C94" s="158" t="s">
        <v>658</v>
      </c>
      <c r="D94" s="158">
        <v>0</v>
      </c>
      <c r="E94" s="158" t="s">
        <v>478</v>
      </c>
      <c r="F94" s="158" t="s">
        <v>686</v>
      </c>
      <c r="G94" s="158" t="s">
        <v>19</v>
      </c>
      <c r="H94" s="158">
        <v>0</v>
      </c>
      <c r="I94" s="158">
        <v>0</v>
      </c>
      <c r="J94" s="158">
        <v>0</v>
      </c>
      <c r="K94" s="158">
        <v>0</v>
      </c>
      <c r="L94" s="158" t="s">
        <v>19</v>
      </c>
      <c r="M94" s="158" t="s">
        <v>19</v>
      </c>
      <c r="N94" s="158" t="s">
        <v>1456</v>
      </c>
      <c r="O94" s="158" t="s">
        <v>19</v>
      </c>
      <c r="P94" s="158" t="s">
        <v>435</v>
      </c>
      <c r="Q94" s="158">
        <v>30</v>
      </c>
      <c r="R94" s="158">
        <v>2</v>
      </c>
      <c r="S94" s="158" t="s">
        <v>476</v>
      </c>
      <c r="T94" s="193" t="s">
        <v>687</v>
      </c>
      <c r="U94" s="193" t="s">
        <v>1915</v>
      </c>
      <c r="V94" s="193" t="s">
        <v>1914</v>
      </c>
      <c r="W94" s="158" t="s">
        <v>658</v>
      </c>
    </row>
    <row r="95" spans="1:23" ht="58.5" customHeight="1" x14ac:dyDescent="0.25">
      <c r="A95" s="194" t="s">
        <v>698</v>
      </c>
      <c r="B95" s="185" t="str">
        <f>VLOOKUP(A95,'Dimensión 3-Gestión con Valor'!$B$10:$B$379,1,0)</f>
        <v>2023.1</v>
      </c>
      <c r="C95" s="183" t="s">
        <v>697</v>
      </c>
      <c r="D95" s="183">
        <v>0</v>
      </c>
      <c r="E95" s="183" t="s">
        <v>471</v>
      </c>
      <c r="F95" s="183" t="s">
        <v>698</v>
      </c>
      <c r="G95" s="183" t="s">
        <v>473</v>
      </c>
      <c r="H95" s="183" t="s">
        <v>10</v>
      </c>
      <c r="I95" s="183" t="s">
        <v>1415</v>
      </c>
      <c r="J95" s="183" t="s">
        <v>1416</v>
      </c>
      <c r="K95" s="183" t="s">
        <v>1755</v>
      </c>
      <c r="L95" s="183" t="s">
        <v>474</v>
      </c>
      <c r="M95" s="183" t="s">
        <v>32</v>
      </c>
      <c r="N95" s="183" t="s">
        <v>625</v>
      </c>
      <c r="O95" s="183" t="s">
        <v>1567</v>
      </c>
      <c r="P95" s="183" t="s">
        <v>215</v>
      </c>
      <c r="Q95" s="183">
        <v>30</v>
      </c>
      <c r="R95" s="183">
        <v>100</v>
      </c>
      <c r="S95" s="183" t="s">
        <v>504</v>
      </c>
      <c r="T95" s="183" t="s">
        <v>699</v>
      </c>
      <c r="U95" s="184" t="s">
        <v>1923</v>
      </c>
      <c r="V95" s="184" t="s">
        <v>1914</v>
      </c>
      <c r="W95" s="183" t="s">
        <v>697</v>
      </c>
    </row>
    <row r="96" spans="1:23" ht="58.5" customHeight="1" x14ac:dyDescent="0.25">
      <c r="A96" s="69" t="s">
        <v>700</v>
      </c>
      <c r="B96" s="158" t="str">
        <f>VLOOKUP(A96,'Dimensión 3-Gestión con Valor'!$B$10:$B$379,1,0)</f>
        <v>2023.1.1</v>
      </c>
      <c r="C96" s="158" t="s">
        <v>697</v>
      </c>
      <c r="D96" s="158">
        <v>0</v>
      </c>
      <c r="E96" s="158" t="s">
        <v>478</v>
      </c>
      <c r="F96" s="158" t="s">
        <v>700</v>
      </c>
      <c r="G96" s="158" t="s">
        <v>19</v>
      </c>
      <c r="H96" s="158">
        <v>0</v>
      </c>
      <c r="I96" s="158">
        <v>0</v>
      </c>
      <c r="J96" s="158">
        <v>0</v>
      </c>
      <c r="K96" s="158">
        <v>0</v>
      </c>
      <c r="L96" s="158" t="s">
        <v>19</v>
      </c>
      <c r="M96" s="158" t="s">
        <v>19</v>
      </c>
      <c r="N96" s="158" t="s">
        <v>625</v>
      </c>
      <c r="O96" s="158" t="s">
        <v>19</v>
      </c>
      <c r="P96" s="158" t="s">
        <v>216</v>
      </c>
      <c r="Q96" s="158">
        <v>10</v>
      </c>
      <c r="R96" s="158">
        <v>1</v>
      </c>
      <c r="S96" s="158" t="s">
        <v>476</v>
      </c>
      <c r="T96" s="193" t="s">
        <v>701</v>
      </c>
      <c r="U96" s="193" t="s">
        <v>1923</v>
      </c>
      <c r="V96" s="193" t="s">
        <v>1920</v>
      </c>
      <c r="W96" s="158" t="s">
        <v>697</v>
      </c>
    </row>
    <row r="97" spans="1:23" ht="58.5" customHeight="1" x14ac:dyDescent="0.25">
      <c r="A97" s="69" t="s">
        <v>702</v>
      </c>
      <c r="B97" s="158" t="str">
        <f>VLOOKUP(A97,'Dimensión 3-Gestión con Valor'!$B$10:$B$379,1,0)</f>
        <v>2023.1.2</v>
      </c>
      <c r="C97" s="158" t="s">
        <v>697</v>
      </c>
      <c r="D97" s="158">
        <v>0</v>
      </c>
      <c r="E97" s="158" t="s">
        <v>478</v>
      </c>
      <c r="F97" s="158" t="s">
        <v>702</v>
      </c>
      <c r="G97" s="158" t="s">
        <v>19</v>
      </c>
      <c r="H97" s="158">
        <v>0</v>
      </c>
      <c r="I97" s="158">
        <v>0</v>
      </c>
      <c r="J97" s="158">
        <v>0</v>
      </c>
      <c r="K97" s="158">
        <v>0</v>
      </c>
      <c r="L97" s="158" t="s">
        <v>19</v>
      </c>
      <c r="M97" s="158" t="s">
        <v>19</v>
      </c>
      <c r="N97" s="158" t="s">
        <v>625</v>
      </c>
      <c r="O97" s="158" t="s">
        <v>19</v>
      </c>
      <c r="P97" s="158" t="s">
        <v>217</v>
      </c>
      <c r="Q97" s="158">
        <v>60</v>
      </c>
      <c r="R97" s="158">
        <v>100</v>
      </c>
      <c r="S97" s="158" t="s">
        <v>504</v>
      </c>
      <c r="T97" s="193" t="s">
        <v>699</v>
      </c>
      <c r="U97" s="193" t="s">
        <v>1913</v>
      </c>
      <c r="V97" s="193" t="s">
        <v>1914</v>
      </c>
      <c r="W97" s="158" t="s">
        <v>697</v>
      </c>
    </row>
    <row r="98" spans="1:23" ht="58.5" customHeight="1" x14ac:dyDescent="0.25">
      <c r="A98" s="69" t="s">
        <v>703</v>
      </c>
      <c r="B98" s="158" t="str">
        <f>VLOOKUP(A98,'Dimensión 3-Gestión con Valor'!$B$10:$B$379,1,0)</f>
        <v>2023.1.3</v>
      </c>
      <c r="C98" s="158" t="s">
        <v>697</v>
      </c>
      <c r="D98" s="158">
        <v>0</v>
      </c>
      <c r="E98" s="158" t="s">
        <v>478</v>
      </c>
      <c r="F98" s="158" t="s">
        <v>703</v>
      </c>
      <c r="G98" s="158" t="s">
        <v>19</v>
      </c>
      <c r="H98" s="158">
        <v>0</v>
      </c>
      <c r="I98" s="158">
        <v>0</v>
      </c>
      <c r="J98" s="158">
        <v>0</v>
      </c>
      <c r="K98" s="158">
        <v>0</v>
      </c>
      <c r="L98" s="158" t="s">
        <v>19</v>
      </c>
      <c r="M98" s="158" t="s">
        <v>19</v>
      </c>
      <c r="N98" s="158" t="s">
        <v>625</v>
      </c>
      <c r="O98" s="158" t="s">
        <v>19</v>
      </c>
      <c r="P98" s="158" t="s">
        <v>218</v>
      </c>
      <c r="Q98" s="158">
        <v>10</v>
      </c>
      <c r="R98" s="158">
        <v>1</v>
      </c>
      <c r="S98" s="158" t="s">
        <v>476</v>
      </c>
      <c r="T98" s="193" t="s">
        <v>701</v>
      </c>
      <c r="U98" s="193" t="s">
        <v>1913</v>
      </c>
      <c r="V98" s="193" t="s">
        <v>1920</v>
      </c>
      <c r="W98" s="158" t="s">
        <v>697</v>
      </c>
    </row>
    <row r="99" spans="1:23" ht="58.5" customHeight="1" x14ac:dyDescent="0.25">
      <c r="A99" s="69" t="s">
        <v>704</v>
      </c>
      <c r="B99" s="158" t="str">
        <f>VLOOKUP(A99,'Dimensión 3-Gestión con Valor'!$B$10:$B$379,1,0)</f>
        <v>2023.1.4</v>
      </c>
      <c r="C99" s="158" t="s">
        <v>697</v>
      </c>
      <c r="D99" s="158">
        <v>0</v>
      </c>
      <c r="E99" s="158" t="s">
        <v>478</v>
      </c>
      <c r="F99" s="158" t="s">
        <v>704</v>
      </c>
      <c r="G99" s="158" t="s">
        <v>19</v>
      </c>
      <c r="H99" s="158">
        <v>0</v>
      </c>
      <c r="I99" s="158">
        <v>0</v>
      </c>
      <c r="J99" s="158">
        <v>0</v>
      </c>
      <c r="K99" s="158">
        <v>0</v>
      </c>
      <c r="L99" s="158" t="s">
        <v>19</v>
      </c>
      <c r="M99" s="158" t="s">
        <v>19</v>
      </c>
      <c r="N99" s="158" t="s">
        <v>625</v>
      </c>
      <c r="O99" s="158" t="s">
        <v>19</v>
      </c>
      <c r="P99" s="158" t="s">
        <v>219</v>
      </c>
      <c r="Q99" s="158">
        <v>20</v>
      </c>
      <c r="R99" s="158">
        <v>100</v>
      </c>
      <c r="S99" s="158" t="s">
        <v>504</v>
      </c>
      <c r="T99" s="193" t="s">
        <v>699</v>
      </c>
      <c r="U99" s="193" t="s">
        <v>1924</v>
      </c>
      <c r="V99" s="193" t="s">
        <v>1914</v>
      </c>
      <c r="W99" s="158" t="s">
        <v>697</v>
      </c>
    </row>
    <row r="100" spans="1:23" ht="58.5" customHeight="1" x14ac:dyDescent="0.25">
      <c r="A100" s="194" t="s">
        <v>705</v>
      </c>
      <c r="B100" s="185" t="str">
        <f>VLOOKUP(A100,'Dimensión 3-Gestión con Valor'!$B$10:$B$379,1,0)</f>
        <v>2023.2</v>
      </c>
      <c r="C100" s="183" t="s">
        <v>697</v>
      </c>
      <c r="D100" s="183">
        <v>0</v>
      </c>
      <c r="E100" s="183" t="s">
        <v>471</v>
      </c>
      <c r="F100" s="183" t="s">
        <v>705</v>
      </c>
      <c r="G100" s="183" t="s">
        <v>473</v>
      </c>
      <c r="H100" s="183" t="s">
        <v>13</v>
      </c>
      <c r="I100" s="183" t="s">
        <v>1418</v>
      </c>
      <c r="J100" s="183" t="s">
        <v>1457</v>
      </c>
      <c r="K100" s="183" t="s">
        <v>1512</v>
      </c>
      <c r="L100" s="183" t="s">
        <v>474</v>
      </c>
      <c r="M100" s="183" t="s">
        <v>19</v>
      </c>
      <c r="N100" s="183" t="s">
        <v>706</v>
      </c>
      <c r="O100" s="183" t="s">
        <v>1568</v>
      </c>
      <c r="P100" s="183" t="s">
        <v>355</v>
      </c>
      <c r="Q100" s="183">
        <v>10</v>
      </c>
      <c r="R100" s="183">
        <v>2</v>
      </c>
      <c r="S100" s="183" t="s">
        <v>476</v>
      </c>
      <c r="T100" s="183" t="s">
        <v>707</v>
      </c>
      <c r="U100" s="184" t="s">
        <v>1923</v>
      </c>
      <c r="V100" s="184" t="s">
        <v>1914</v>
      </c>
      <c r="W100" s="183" t="s">
        <v>697</v>
      </c>
    </row>
    <row r="101" spans="1:23" ht="58.5" customHeight="1" x14ac:dyDescent="0.25">
      <c r="A101" s="69" t="s">
        <v>708</v>
      </c>
      <c r="B101" s="158" t="str">
        <f>VLOOKUP(A101,'Dimensión 3-Gestión con Valor'!$B$10:$B$379,1,0)</f>
        <v>2023.2.1</v>
      </c>
      <c r="C101" s="158" t="s">
        <v>697</v>
      </c>
      <c r="D101" s="158">
        <v>0</v>
      </c>
      <c r="E101" s="158" t="s">
        <v>478</v>
      </c>
      <c r="F101" s="158" t="s">
        <v>708</v>
      </c>
      <c r="G101" s="158" t="s">
        <v>19</v>
      </c>
      <c r="H101" s="158">
        <v>0</v>
      </c>
      <c r="I101" s="158">
        <v>0</v>
      </c>
      <c r="J101" s="158">
        <v>0</v>
      </c>
      <c r="K101" s="158">
        <v>0</v>
      </c>
      <c r="L101" s="158" t="s">
        <v>19</v>
      </c>
      <c r="M101" s="158" t="s">
        <v>19</v>
      </c>
      <c r="N101" s="158" t="s">
        <v>706</v>
      </c>
      <c r="O101" s="158" t="s">
        <v>19</v>
      </c>
      <c r="P101" s="158" t="s">
        <v>356</v>
      </c>
      <c r="Q101" s="158">
        <v>60</v>
      </c>
      <c r="R101" s="158">
        <v>1</v>
      </c>
      <c r="S101" s="158" t="s">
        <v>476</v>
      </c>
      <c r="T101" s="193" t="s">
        <v>709</v>
      </c>
      <c r="U101" s="193" t="s">
        <v>1923</v>
      </c>
      <c r="V101" s="193" t="s">
        <v>1925</v>
      </c>
      <c r="W101" s="158" t="s">
        <v>697</v>
      </c>
    </row>
    <row r="102" spans="1:23" ht="58.5" customHeight="1" x14ac:dyDescent="0.25">
      <c r="A102" s="69" t="s">
        <v>710</v>
      </c>
      <c r="B102" s="158" t="str">
        <f>VLOOKUP(A102,'Dimensión 3-Gestión con Valor'!$B$10:$B$379,1,0)</f>
        <v>2023.2.2</v>
      </c>
      <c r="C102" s="158" t="s">
        <v>697</v>
      </c>
      <c r="D102" s="158">
        <v>0</v>
      </c>
      <c r="E102" s="158" t="s">
        <v>478</v>
      </c>
      <c r="F102" s="158" t="s">
        <v>710</v>
      </c>
      <c r="G102" s="158" t="s">
        <v>19</v>
      </c>
      <c r="H102" s="158">
        <v>0</v>
      </c>
      <c r="I102" s="158">
        <v>0</v>
      </c>
      <c r="J102" s="158">
        <v>0</v>
      </c>
      <c r="K102" s="158">
        <v>0</v>
      </c>
      <c r="L102" s="158" t="s">
        <v>19</v>
      </c>
      <c r="M102" s="158" t="s">
        <v>19</v>
      </c>
      <c r="N102" s="158" t="s">
        <v>706</v>
      </c>
      <c r="O102" s="158" t="s">
        <v>19</v>
      </c>
      <c r="P102" s="158" t="s">
        <v>357</v>
      </c>
      <c r="Q102" s="158">
        <v>40</v>
      </c>
      <c r="R102" s="158">
        <v>2</v>
      </c>
      <c r="S102" s="158" t="s">
        <v>476</v>
      </c>
      <c r="T102" s="193" t="s">
        <v>707</v>
      </c>
      <c r="U102" s="193" t="s">
        <v>1915</v>
      </c>
      <c r="V102" s="193" t="s">
        <v>1914</v>
      </c>
      <c r="W102" s="158" t="s">
        <v>697</v>
      </c>
    </row>
    <row r="103" spans="1:23" ht="58.5" customHeight="1" x14ac:dyDescent="0.25">
      <c r="A103" s="194" t="s">
        <v>711</v>
      </c>
      <c r="B103" s="185" t="str">
        <f>VLOOKUP(A103,'Dimensión 3-Gestión con Valor'!$B$10:$B$379,1,0)</f>
        <v>2023.3</v>
      </c>
      <c r="C103" s="183" t="s">
        <v>697</v>
      </c>
      <c r="D103" s="183">
        <v>0</v>
      </c>
      <c r="E103" s="183" t="s">
        <v>471</v>
      </c>
      <c r="F103" s="183" t="s">
        <v>711</v>
      </c>
      <c r="G103" s="183" t="s">
        <v>473</v>
      </c>
      <c r="H103" s="183" t="s">
        <v>10</v>
      </c>
      <c r="I103" s="183" t="s">
        <v>1415</v>
      </c>
      <c r="J103" s="183" t="s">
        <v>1416</v>
      </c>
      <c r="K103" s="183" t="s">
        <v>1755</v>
      </c>
      <c r="L103" s="183" t="s">
        <v>474</v>
      </c>
      <c r="M103" s="183" t="s">
        <v>32</v>
      </c>
      <c r="N103" s="183" t="s">
        <v>625</v>
      </c>
      <c r="O103" s="183" t="s">
        <v>1569</v>
      </c>
      <c r="P103" s="183" t="s">
        <v>220</v>
      </c>
      <c r="Q103" s="183">
        <v>30</v>
      </c>
      <c r="R103" s="183">
        <v>100</v>
      </c>
      <c r="S103" s="183" t="s">
        <v>504</v>
      </c>
      <c r="T103" s="183" t="s">
        <v>699</v>
      </c>
      <c r="U103" s="184" t="s">
        <v>1913</v>
      </c>
      <c r="V103" s="184" t="s">
        <v>1914</v>
      </c>
      <c r="W103" s="183" t="s">
        <v>697</v>
      </c>
    </row>
    <row r="104" spans="1:23" ht="58.5" customHeight="1" x14ac:dyDescent="0.25">
      <c r="A104" s="69" t="s">
        <v>712</v>
      </c>
      <c r="B104" s="158" t="str">
        <f>VLOOKUP(A104,'Dimensión 3-Gestión con Valor'!$B$10:$B$379,1,0)</f>
        <v>2023.3.1</v>
      </c>
      <c r="C104" s="158" t="s">
        <v>697</v>
      </c>
      <c r="D104" s="158">
        <v>0</v>
      </c>
      <c r="E104" s="158" t="s">
        <v>478</v>
      </c>
      <c r="F104" s="158" t="s">
        <v>712</v>
      </c>
      <c r="G104" s="158" t="s">
        <v>19</v>
      </c>
      <c r="H104" s="158">
        <v>0</v>
      </c>
      <c r="I104" s="158">
        <v>0</v>
      </c>
      <c r="J104" s="158">
        <v>0</v>
      </c>
      <c r="K104" s="158">
        <v>0</v>
      </c>
      <c r="L104" s="158" t="s">
        <v>19</v>
      </c>
      <c r="M104" s="158" t="s">
        <v>19</v>
      </c>
      <c r="N104" s="158" t="s">
        <v>625</v>
      </c>
      <c r="O104" s="158" t="s">
        <v>19</v>
      </c>
      <c r="P104" s="158" t="s">
        <v>221</v>
      </c>
      <c r="Q104" s="158">
        <v>60</v>
      </c>
      <c r="R104" s="158">
        <v>1</v>
      </c>
      <c r="S104" s="158" t="s">
        <v>476</v>
      </c>
      <c r="T104" s="193" t="s">
        <v>701</v>
      </c>
      <c r="U104" s="193" t="s">
        <v>1913</v>
      </c>
      <c r="V104" s="193" t="s">
        <v>1920</v>
      </c>
      <c r="W104" s="158" t="s">
        <v>697</v>
      </c>
    </row>
    <row r="105" spans="1:23" ht="58.5" customHeight="1" x14ac:dyDescent="0.25">
      <c r="A105" s="69" t="s">
        <v>713</v>
      </c>
      <c r="B105" s="158" t="str">
        <f>VLOOKUP(A105,'Dimensión 3-Gestión con Valor'!$B$10:$B$379,1,0)</f>
        <v>2023.3.2</v>
      </c>
      <c r="C105" s="158" t="s">
        <v>697</v>
      </c>
      <c r="D105" s="158">
        <v>0</v>
      </c>
      <c r="E105" s="158" t="s">
        <v>478</v>
      </c>
      <c r="F105" s="158" t="s">
        <v>713</v>
      </c>
      <c r="G105" s="158" t="s">
        <v>19</v>
      </c>
      <c r="H105" s="158">
        <v>0</v>
      </c>
      <c r="I105" s="158">
        <v>0</v>
      </c>
      <c r="J105" s="158">
        <v>0</v>
      </c>
      <c r="K105" s="158">
        <v>0</v>
      </c>
      <c r="L105" s="158" t="s">
        <v>19</v>
      </c>
      <c r="M105" s="158" t="s">
        <v>19</v>
      </c>
      <c r="N105" s="158" t="s">
        <v>625</v>
      </c>
      <c r="O105" s="158" t="s">
        <v>19</v>
      </c>
      <c r="P105" s="158" t="s">
        <v>222</v>
      </c>
      <c r="Q105" s="158">
        <v>10</v>
      </c>
      <c r="R105" s="158">
        <v>100</v>
      </c>
      <c r="S105" s="158" t="s">
        <v>504</v>
      </c>
      <c r="T105" s="193" t="s">
        <v>699</v>
      </c>
      <c r="U105" s="193" t="s">
        <v>1913</v>
      </c>
      <c r="V105" s="193" t="s">
        <v>1914</v>
      </c>
      <c r="W105" s="158" t="s">
        <v>697</v>
      </c>
    </row>
    <row r="106" spans="1:23" ht="58.5" customHeight="1" x14ac:dyDescent="0.25">
      <c r="A106" s="69" t="s">
        <v>714</v>
      </c>
      <c r="B106" s="158" t="str">
        <f>VLOOKUP(A106,'Dimensión 3-Gestión con Valor'!$B$10:$B$379,1,0)</f>
        <v>2023.3.3</v>
      </c>
      <c r="C106" s="158" t="s">
        <v>697</v>
      </c>
      <c r="D106" s="158">
        <v>0</v>
      </c>
      <c r="E106" s="158" t="s">
        <v>478</v>
      </c>
      <c r="F106" s="158" t="s">
        <v>714</v>
      </c>
      <c r="G106" s="158" t="s">
        <v>19</v>
      </c>
      <c r="H106" s="158">
        <v>0</v>
      </c>
      <c r="I106" s="158">
        <v>0</v>
      </c>
      <c r="J106" s="158">
        <v>0</v>
      </c>
      <c r="K106" s="158">
        <v>0</v>
      </c>
      <c r="L106" s="158" t="s">
        <v>19</v>
      </c>
      <c r="M106" s="158" t="s">
        <v>19</v>
      </c>
      <c r="N106" s="158" t="s">
        <v>625</v>
      </c>
      <c r="O106" s="158" t="s">
        <v>19</v>
      </c>
      <c r="P106" s="158" t="s">
        <v>223</v>
      </c>
      <c r="Q106" s="158">
        <v>10</v>
      </c>
      <c r="R106" s="158">
        <v>1</v>
      </c>
      <c r="S106" s="158" t="s">
        <v>476</v>
      </c>
      <c r="T106" s="193" t="s">
        <v>701</v>
      </c>
      <c r="U106" s="193" t="s">
        <v>1913</v>
      </c>
      <c r="V106" s="193" t="s">
        <v>1920</v>
      </c>
      <c r="W106" s="158" t="s">
        <v>697</v>
      </c>
    </row>
    <row r="107" spans="1:23" ht="58.5" customHeight="1" x14ac:dyDescent="0.25">
      <c r="A107" s="69" t="s">
        <v>715</v>
      </c>
      <c r="B107" s="158" t="str">
        <f>VLOOKUP(A107,'Dimensión 3-Gestión con Valor'!$B$10:$B$379,1,0)</f>
        <v>2023.3.4</v>
      </c>
      <c r="C107" s="158" t="s">
        <v>697</v>
      </c>
      <c r="D107" s="158">
        <v>0</v>
      </c>
      <c r="E107" s="158" t="s">
        <v>478</v>
      </c>
      <c r="F107" s="158" t="s">
        <v>715</v>
      </c>
      <c r="G107" s="158" t="s">
        <v>19</v>
      </c>
      <c r="H107" s="158">
        <v>0</v>
      </c>
      <c r="I107" s="158">
        <v>0</v>
      </c>
      <c r="J107" s="158">
        <v>0</v>
      </c>
      <c r="K107" s="158">
        <v>0</v>
      </c>
      <c r="L107" s="158" t="s">
        <v>19</v>
      </c>
      <c r="M107" s="158" t="s">
        <v>19</v>
      </c>
      <c r="N107" s="158" t="s">
        <v>625</v>
      </c>
      <c r="O107" s="158" t="s">
        <v>19</v>
      </c>
      <c r="P107" s="158" t="s">
        <v>224</v>
      </c>
      <c r="Q107" s="158">
        <v>20</v>
      </c>
      <c r="R107" s="158">
        <v>100</v>
      </c>
      <c r="S107" s="158" t="s">
        <v>504</v>
      </c>
      <c r="T107" s="193" t="s">
        <v>699</v>
      </c>
      <c r="U107" s="193" t="s">
        <v>1913</v>
      </c>
      <c r="V107" s="193" t="s">
        <v>1914</v>
      </c>
      <c r="W107" s="158" t="s">
        <v>697</v>
      </c>
    </row>
    <row r="108" spans="1:23" ht="58.5" customHeight="1" x14ac:dyDescent="0.25">
      <c r="A108" s="194" t="s">
        <v>716</v>
      </c>
      <c r="B108" s="185" t="str">
        <f>VLOOKUP(A108,'Dimensión 3-Gestión con Valor'!$B$10:$B$379,1,0)</f>
        <v>2023.4</v>
      </c>
      <c r="C108" s="183" t="s">
        <v>697</v>
      </c>
      <c r="D108" s="183">
        <v>0</v>
      </c>
      <c r="E108" s="183" t="s">
        <v>471</v>
      </c>
      <c r="F108" s="183" t="s">
        <v>716</v>
      </c>
      <c r="G108" s="183" t="s">
        <v>473</v>
      </c>
      <c r="H108" s="183" t="s">
        <v>10</v>
      </c>
      <c r="I108" s="183" t="s">
        <v>1415</v>
      </c>
      <c r="J108" s="183" t="s">
        <v>1416</v>
      </c>
      <c r="K108" s="183" t="s">
        <v>1755</v>
      </c>
      <c r="L108" s="183" t="s">
        <v>474</v>
      </c>
      <c r="M108" s="183" t="s">
        <v>32</v>
      </c>
      <c r="N108" s="183" t="s">
        <v>625</v>
      </c>
      <c r="O108" s="183" t="s">
        <v>1570</v>
      </c>
      <c r="P108" s="183" t="s">
        <v>225</v>
      </c>
      <c r="Q108" s="183">
        <v>10</v>
      </c>
      <c r="R108" s="183">
        <v>2</v>
      </c>
      <c r="S108" s="183" t="s">
        <v>476</v>
      </c>
      <c r="T108" s="183" t="s">
        <v>717</v>
      </c>
      <c r="U108" s="184" t="s">
        <v>1913</v>
      </c>
      <c r="V108" s="184" t="s">
        <v>1926</v>
      </c>
      <c r="W108" s="183" t="s">
        <v>697</v>
      </c>
    </row>
    <row r="109" spans="1:23" ht="58.5" customHeight="1" x14ac:dyDescent="0.25">
      <c r="A109" s="69" t="s">
        <v>718</v>
      </c>
      <c r="B109" s="158" t="str">
        <f>VLOOKUP(A109,'Dimensión 3-Gestión con Valor'!$B$10:$B$379,1,0)</f>
        <v>2023.4.1</v>
      </c>
      <c r="C109" s="158" t="s">
        <v>697</v>
      </c>
      <c r="D109" s="158">
        <v>0</v>
      </c>
      <c r="E109" s="158" t="s">
        <v>478</v>
      </c>
      <c r="F109" s="158" t="s">
        <v>718</v>
      </c>
      <c r="G109" s="158" t="s">
        <v>19</v>
      </c>
      <c r="H109" s="158">
        <v>0</v>
      </c>
      <c r="I109" s="158">
        <v>0</v>
      </c>
      <c r="J109" s="158">
        <v>0</v>
      </c>
      <c r="K109" s="158">
        <v>0</v>
      </c>
      <c r="L109" s="158" t="s">
        <v>19</v>
      </c>
      <c r="M109" s="158" t="s">
        <v>19</v>
      </c>
      <c r="N109" s="158" t="s">
        <v>625</v>
      </c>
      <c r="O109" s="158" t="s">
        <v>19</v>
      </c>
      <c r="P109" s="158" t="s">
        <v>226</v>
      </c>
      <c r="Q109" s="158">
        <v>10</v>
      </c>
      <c r="R109" s="158">
        <v>1</v>
      </c>
      <c r="S109" s="158" t="s">
        <v>476</v>
      </c>
      <c r="T109" s="193" t="s">
        <v>719</v>
      </c>
      <c r="U109" s="193" t="s">
        <v>1913</v>
      </c>
      <c r="V109" s="193" t="s">
        <v>1920</v>
      </c>
      <c r="W109" s="158" t="s">
        <v>697</v>
      </c>
    </row>
    <row r="110" spans="1:23" ht="58.5" customHeight="1" x14ac:dyDescent="0.25">
      <c r="A110" s="69" t="s">
        <v>720</v>
      </c>
      <c r="B110" s="158" t="str">
        <f>VLOOKUP(A110,'Dimensión 3-Gestión con Valor'!$B$10:$B$379,1,0)</f>
        <v>2023.4.2</v>
      </c>
      <c r="C110" s="158" t="s">
        <v>697</v>
      </c>
      <c r="D110" s="158">
        <v>0</v>
      </c>
      <c r="E110" s="158" t="s">
        <v>478</v>
      </c>
      <c r="F110" s="158" t="s">
        <v>720</v>
      </c>
      <c r="G110" s="158" t="s">
        <v>19</v>
      </c>
      <c r="H110" s="158">
        <v>0</v>
      </c>
      <c r="I110" s="158">
        <v>0</v>
      </c>
      <c r="J110" s="158">
        <v>0</v>
      </c>
      <c r="K110" s="158">
        <v>0</v>
      </c>
      <c r="L110" s="158" t="s">
        <v>19</v>
      </c>
      <c r="M110" s="158" t="s">
        <v>19</v>
      </c>
      <c r="N110" s="158" t="s">
        <v>625</v>
      </c>
      <c r="O110" s="158" t="s">
        <v>19</v>
      </c>
      <c r="P110" s="158" t="s">
        <v>227</v>
      </c>
      <c r="Q110" s="158">
        <v>70</v>
      </c>
      <c r="R110" s="158">
        <v>2</v>
      </c>
      <c r="S110" s="158" t="s">
        <v>476</v>
      </c>
      <c r="T110" s="193" t="s">
        <v>721</v>
      </c>
      <c r="U110" s="193" t="s">
        <v>1924</v>
      </c>
      <c r="V110" s="193" t="s">
        <v>1914</v>
      </c>
      <c r="W110" s="158" t="s">
        <v>697</v>
      </c>
    </row>
    <row r="111" spans="1:23" ht="58.5" customHeight="1" x14ac:dyDescent="0.25">
      <c r="A111" s="69" t="s">
        <v>722</v>
      </c>
      <c r="B111" s="158" t="str">
        <f>VLOOKUP(A111,'Dimensión 3-Gestión con Valor'!$B$10:$B$379,1,0)</f>
        <v>2023.4.3</v>
      </c>
      <c r="C111" s="158" t="s">
        <v>697</v>
      </c>
      <c r="D111" s="158">
        <v>0</v>
      </c>
      <c r="E111" s="158" t="s">
        <v>478</v>
      </c>
      <c r="F111" s="158" t="s">
        <v>722</v>
      </c>
      <c r="G111" s="158" t="s">
        <v>19</v>
      </c>
      <c r="H111" s="158">
        <v>0</v>
      </c>
      <c r="I111" s="158">
        <v>0</v>
      </c>
      <c r="J111" s="158">
        <v>0</v>
      </c>
      <c r="K111" s="158">
        <v>0</v>
      </c>
      <c r="L111" s="158" t="s">
        <v>19</v>
      </c>
      <c r="M111" s="158" t="s">
        <v>19</v>
      </c>
      <c r="N111" s="158" t="s">
        <v>625</v>
      </c>
      <c r="O111" s="158" t="s">
        <v>19</v>
      </c>
      <c r="P111" s="158" t="s">
        <v>228</v>
      </c>
      <c r="Q111" s="158">
        <v>20</v>
      </c>
      <c r="R111" s="158">
        <v>2</v>
      </c>
      <c r="S111" s="158" t="s">
        <v>476</v>
      </c>
      <c r="T111" s="193" t="s">
        <v>717</v>
      </c>
      <c r="U111" s="193" t="s">
        <v>1924</v>
      </c>
      <c r="V111" s="193" t="s">
        <v>1926</v>
      </c>
      <c r="W111" s="158" t="s">
        <v>697</v>
      </c>
    </row>
    <row r="112" spans="1:23" ht="58.5" customHeight="1" x14ac:dyDescent="0.25">
      <c r="A112" s="194" t="s">
        <v>723</v>
      </c>
      <c r="B112" s="185" t="str">
        <f>VLOOKUP(A112,'Dimensión 3-Gestión con Valor'!$B$10:$B$379,1,0)</f>
        <v>2023.5</v>
      </c>
      <c r="C112" s="183" t="s">
        <v>697</v>
      </c>
      <c r="D112" s="183">
        <v>0</v>
      </c>
      <c r="E112" s="183" t="s">
        <v>471</v>
      </c>
      <c r="F112" s="183" t="s">
        <v>723</v>
      </c>
      <c r="G112" s="183" t="s">
        <v>473</v>
      </c>
      <c r="H112" s="183" t="s">
        <v>10</v>
      </c>
      <c r="I112" s="183" t="s">
        <v>1415</v>
      </c>
      <c r="J112" s="183" t="s">
        <v>1416</v>
      </c>
      <c r="K112" s="183" t="s">
        <v>1755</v>
      </c>
      <c r="L112" s="183" t="s">
        <v>474</v>
      </c>
      <c r="M112" s="183" t="s">
        <v>19</v>
      </c>
      <c r="N112" s="183" t="s">
        <v>625</v>
      </c>
      <c r="O112" s="183" t="s">
        <v>1571</v>
      </c>
      <c r="P112" s="183" t="s">
        <v>229</v>
      </c>
      <c r="Q112" s="183">
        <v>10</v>
      </c>
      <c r="R112" s="183">
        <v>1</v>
      </c>
      <c r="S112" s="183" t="s">
        <v>476</v>
      </c>
      <c r="T112" s="183" t="s">
        <v>724</v>
      </c>
      <c r="U112" s="184" t="s">
        <v>1913</v>
      </c>
      <c r="V112" s="184" t="s">
        <v>1914</v>
      </c>
      <c r="W112" s="183" t="s">
        <v>697</v>
      </c>
    </row>
    <row r="113" spans="1:23" ht="58.5" customHeight="1" x14ac:dyDescent="0.25">
      <c r="A113" s="69" t="s">
        <v>725</v>
      </c>
      <c r="B113" s="158" t="str">
        <f>VLOOKUP(A113,'Dimensión 3-Gestión con Valor'!$B$10:$B$379,1,0)</f>
        <v>2023.5.1</v>
      </c>
      <c r="C113" s="158" t="s">
        <v>697</v>
      </c>
      <c r="D113" s="158">
        <v>0</v>
      </c>
      <c r="E113" s="158" t="s">
        <v>478</v>
      </c>
      <c r="F113" s="158" t="s">
        <v>725</v>
      </c>
      <c r="G113" s="158" t="s">
        <v>19</v>
      </c>
      <c r="H113" s="158">
        <v>0</v>
      </c>
      <c r="I113" s="158">
        <v>0</v>
      </c>
      <c r="J113" s="158">
        <v>0</v>
      </c>
      <c r="K113" s="158">
        <v>0</v>
      </c>
      <c r="L113" s="158" t="s">
        <v>19</v>
      </c>
      <c r="M113" s="158" t="s">
        <v>19</v>
      </c>
      <c r="N113" s="158" t="s">
        <v>625</v>
      </c>
      <c r="O113" s="158" t="s">
        <v>19</v>
      </c>
      <c r="P113" s="158" t="s">
        <v>230</v>
      </c>
      <c r="Q113" s="158">
        <v>70</v>
      </c>
      <c r="R113" s="158">
        <v>1</v>
      </c>
      <c r="S113" s="158" t="s">
        <v>476</v>
      </c>
      <c r="T113" s="193" t="s">
        <v>726</v>
      </c>
      <c r="U113" s="193" t="s">
        <v>1913</v>
      </c>
      <c r="V113" s="193" t="s">
        <v>1927</v>
      </c>
      <c r="W113" s="158" t="s">
        <v>697</v>
      </c>
    </row>
    <row r="114" spans="1:23" ht="58.5" customHeight="1" x14ac:dyDescent="0.25">
      <c r="A114" s="69" t="s">
        <v>727</v>
      </c>
      <c r="B114" s="158" t="str">
        <f>VLOOKUP(A114,'Dimensión 3-Gestión con Valor'!$B$10:$B$379,1,0)</f>
        <v>2023.5.2</v>
      </c>
      <c r="C114" s="158" t="s">
        <v>697</v>
      </c>
      <c r="D114" s="158">
        <v>0</v>
      </c>
      <c r="E114" s="158" t="s">
        <v>478</v>
      </c>
      <c r="F114" s="158" t="s">
        <v>727</v>
      </c>
      <c r="G114" s="158" t="s">
        <v>19</v>
      </c>
      <c r="H114" s="158">
        <v>0</v>
      </c>
      <c r="I114" s="158">
        <v>0</v>
      </c>
      <c r="J114" s="158">
        <v>0</v>
      </c>
      <c r="K114" s="158">
        <v>0</v>
      </c>
      <c r="L114" s="158" t="s">
        <v>19</v>
      </c>
      <c r="M114" s="158" t="s">
        <v>19</v>
      </c>
      <c r="N114" s="158" t="s">
        <v>625</v>
      </c>
      <c r="O114" s="158" t="s">
        <v>19</v>
      </c>
      <c r="P114" s="158" t="s">
        <v>231</v>
      </c>
      <c r="Q114" s="158">
        <v>30</v>
      </c>
      <c r="R114" s="158">
        <v>1</v>
      </c>
      <c r="S114" s="158" t="s">
        <v>476</v>
      </c>
      <c r="T114" s="193" t="s">
        <v>728</v>
      </c>
      <c r="U114" s="193" t="s">
        <v>1928</v>
      </c>
      <c r="V114" s="193" t="s">
        <v>1914</v>
      </c>
      <c r="W114" s="158" t="s">
        <v>697</v>
      </c>
    </row>
    <row r="115" spans="1:23" ht="58.5" customHeight="1" x14ac:dyDescent="0.25">
      <c r="A115" s="194" t="s">
        <v>729</v>
      </c>
      <c r="B115" s="185" t="str">
        <f>VLOOKUP(A115,'Dimensión 3-Gestión con Valor'!$B$10:$B$379,1,0)</f>
        <v>2023.6</v>
      </c>
      <c r="C115" s="183" t="s">
        <v>697</v>
      </c>
      <c r="D115" s="183">
        <v>0</v>
      </c>
      <c r="E115" s="183" t="s">
        <v>471</v>
      </c>
      <c r="F115" s="183" t="s">
        <v>729</v>
      </c>
      <c r="G115" s="183" t="s">
        <v>490</v>
      </c>
      <c r="H115" s="183" t="s">
        <v>10</v>
      </c>
      <c r="I115" s="183" t="s">
        <v>1415</v>
      </c>
      <c r="J115" s="183" t="s">
        <v>1416</v>
      </c>
      <c r="K115" s="183" t="s">
        <v>1755</v>
      </c>
      <c r="L115" s="183" t="s">
        <v>474</v>
      </c>
      <c r="M115" s="183" t="s">
        <v>32</v>
      </c>
      <c r="N115" s="183" t="s">
        <v>706</v>
      </c>
      <c r="O115" s="183" t="s">
        <v>1572</v>
      </c>
      <c r="P115" s="183" t="s">
        <v>232</v>
      </c>
      <c r="Q115" s="183">
        <v>10</v>
      </c>
      <c r="R115" s="183">
        <v>1</v>
      </c>
      <c r="S115" s="183" t="s">
        <v>476</v>
      </c>
      <c r="T115" s="183" t="s">
        <v>730</v>
      </c>
      <c r="U115" s="184" t="s">
        <v>1913</v>
      </c>
      <c r="V115" s="184" t="s">
        <v>1929</v>
      </c>
      <c r="W115" s="183" t="s">
        <v>697</v>
      </c>
    </row>
    <row r="116" spans="1:23" ht="58.5" customHeight="1" x14ac:dyDescent="0.25">
      <c r="A116" s="69" t="s">
        <v>731</v>
      </c>
      <c r="B116" s="158" t="str">
        <f>VLOOKUP(A116,'Dimensión 3-Gestión con Valor'!$B$10:$B$379,1,0)</f>
        <v>2023.6.1</v>
      </c>
      <c r="C116" s="158" t="s">
        <v>697</v>
      </c>
      <c r="D116" s="158">
        <v>0</v>
      </c>
      <c r="E116" s="158" t="s">
        <v>478</v>
      </c>
      <c r="F116" s="158" t="s">
        <v>731</v>
      </c>
      <c r="G116" s="158" t="s">
        <v>19</v>
      </c>
      <c r="H116" s="158">
        <v>0</v>
      </c>
      <c r="I116" s="158">
        <v>0</v>
      </c>
      <c r="J116" s="158">
        <v>0</v>
      </c>
      <c r="K116" s="158">
        <v>0</v>
      </c>
      <c r="L116" s="158" t="s">
        <v>19</v>
      </c>
      <c r="M116" s="158" t="s">
        <v>19</v>
      </c>
      <c r="N116" s="158" t="s">
        <v>706</v>
      </c>
      <c r="O116" s="158" t="s">
        <v>19</v>
      </c>
      <c r="P116" s="158" t="s">
        <v>233</v>
      </c>
      <c r="Q116" s="158">
        <v>20</v>
      </c>
      <c r="R116" s="158">
        <v>1</v>
      </c>
      <c r="S116" s="158" t="s">
        <v>476</v>
      </c>
      <c r="T116" s="193" t="s">
        <v>732</v>
      </c>
      <c r="U116" s="193" t="s">
        <v>1913</v>
      </c>
      <c r="V116" s="193" t="s">
        <v>1920</v>
      </c>
      <c r="W116" s="158" t="s">
        <v>697</v>
      </c>
    </row>
    <row r="117" spans="1:23" ht="58.5" customHeight="1" x14ac:dyDescent="0.25">
      <c r="A117" s="69" t="s">
        <v>733</v>
      </c>
      <c r="B117" s="158" t="str">
        <f>VLOOKUP(A117,'Dimensión 3-Gestión con Valor'!$B$10:$B$379,1,0)</f>
        <v>2023.6.2</v>
      </c>
      <c r="C117" s="158" t="s">
        <v>697</v>
      </c>
      <c r="D117" s="158">
        <v>0</v>
      </c>
      <c r="E117" s="158" t="s">
        <v>478</v>
      </c>
      <c r="F117" s="158" t="s">
        <v>733</v>
      </c>
      <c r="G117" s="158" t="s">
        <v>19</v>
      </c>
      <c r="H117" s="158">
        <v>0</v>
      </c>
      <c r="I117" s="158">
        <v>0</v>
      </c>
      <c r="J117" s="158">
        <v>0</v>
      </c>
      <c r="K117" s="158">
        <v>0</v>
      </c>
      <c r="L117" s="158" t="s">
        <v>19</v>
      </c>
      <c r="M117" s="158" t="s">
        <v>19</v>
      </c>
      <c r="N117" s="158" t="s">
        <v>706</v>
      </c>
      <c r="O117" s="158" t="s">
        <v>19</v>
      </c>
      <c r="P117" s="158" t="s">
        <v>234</v>
      </c>
      <c r="Q117" s="158">
        <v>10</v>
      </c>
      <c r="R117" s="158">
        <v>2</v>
      </c>
      <c r="S117" s="158" t="s">
        <v>476</v>
      </c>
      <c r="T117" s="193" t="s">
        <v>734</v>
      </c>
      <c r="U117" s="193" t="s">
        <v>1924</v>
      </c>
      <c r="V117" s="193" t="s">
        <v>1925</v>
      </c>
      <c r="W117" s="158" t="s">
        <v>697</v>
      </c>
    </row>
    <row r="118" spans="1:23" ht="58.5" customHeight="1" x14ac:dyDescent="0.25">
      <c r="A118" s="69" t="s">
        <v>735</v>
      </c>
      <c r="B118" s="158" t="str">
        <f>VLOOKUP(A118,'Dimensión 3-Gestión con Valor'!$B$10:$B$379,1,0)</f>
        <v>2023.6.3</v>
      </c>
      <c r="C118" s="158" t="s">
        <v>697</v>
      </c>
      <c r="D118" s="158">
        <v>0</v>
      </c>
      <c r="E118" s="158" t="s">
        <v>478</v>
      </c>
      <c r="F118" s="158" t="s">
        <v>735</v>
      </c>
      <c r="G118" s="158" t="s">
        <v>19</v>
      </c>
      <c r="H118" s="158">
        <v>0</v>
      </c>
      <c r="I118" s="158">
        <v>0</v>
      </c>
      <c r="J118" s="158">
        <v>0</v>
      </c>
      <c r="K118" s="158">
        <v>0</v>
      </c>
      <c r="L118" s="158" t="s">
        <v>19</v>
      </c>
      <c r="M118" s="158" t="s">
        <v>19</v>
      </c>
      <c r="N118" s="158" t="s">
        <v>706</v>
      </c>
      <c r="O118" s="158" t="s">
        <v>19</v>
      </c>
      <c r="P118" s="158" t="s">
        <v>235</v>
      </c>
      <c r="Q118" s="158">
        <v>70</v>
      </c>
      <c r="R118" s="158">
        <v>1</v>
      </c>
      <c r="S118" s="158" t="s">
        <v>476</v>
      </c>
      <c r="T118" s="193" t="s">
        <v>730</v>
      </c>
      <c r="U118" s="193" t="s">
        <v>1915</v>
      </c>
      <c r="V118" s="193" t="s">
        <v>1929</v>
      </c>
      <c r="W118" s="158" t="s">
        <v>697</v>
      </c>
    </row>
    <row r="119" spans="1:23" ht="58.5" customHeight="1" x14ac:dyDescent="0.25">
      <c r="A119" s="194" t="s">
        <v>737</v>
      </c>
      <c r="B119" s="185" t="str">
        <f>VLOOKUP(A119,'Dimensión 3-Gestión con Valor'!$B$10:$B$379,1,0)</f>
        <v>2020.1</v>
      </c>
      <c r="C119" s="183" t="s">
        <v>736</v>
      </c>
      <c r="D119" s="183">
        <v>1</v>
      </c>
      <c r="E119" s="183" t="s">
        <v>471</v>
      </c>
      <c r="F119" s="183" t="s">
        <v>737</v>
      </c>
      <c r="G119" s="183" t="s">
        <v>473</v>
      </c>
      <c r="H119" s="183" t="s">
        <v>9</v>
      </c>
      <c r="I119" s="183" t="s">
        <v>1417</v>
      </c>
      <c r="J119" s="183" t="s">
        <v>1455</v>
      </c>
      <c r="K119" s="183" t="s">
        <v>1509</v>
      </c>
      <c r="L119" s="183" t="s">
        <v>474</v>
      </c>
      <c r="M119" s="183" t="s">
        <v>32</v>
      </c>
      <c r="N119" s="183" t="s">
        <v>625</v>
      </c>
      <c r="O119" s="183">
        <v>0</v>
      </c>
      <c r="P119" s="183" t="s">
        <v>213</v>
      </c>
      <c r="Q119" s="183">
        <v>50</v>
      </c>
      <c r="R119" s="183">
        <v>95</v>
      </c>
      <c r="S119" s="183" t="s">
        <v>504</v>
      </c>
      <c r="T119" s="183" t="s">
        <v>738</v>
      </c>
      <c r="U119" s="184" t="s">
        <v>1930</v>
      </c>
      <c r="V119" s="184" t="s">
        <v>1931</v>
      </c>
      <c r="W119" s="183" t="s">
        <v>736</v>
      </c>
    </row>
    <row r="120" spans="1:23" ht="58.5" customHeight="1" x14ac:dyDescent="0.25">
      <c r="A120" s="69" t="s">
        <v>739</v>
      </c>
      <c r="B120" s="158" t="str">
        <f>VLOOKUP(A120,'Dimensión 3-Gestión con Valor'!$B$10:$B$379,1,0)</f>
        <v>2020.1.1</v>
      </c>
      <c r="C120" s="158" t="s">
        <v>736</v>
      </c>
      <c r="D120" s="158">
        <v>1</v>
      </c>
      <c r="E120" s="158" t="s">
        <v>478</v>
      </c>
      <c r="F120" s="158" t="s">
        <v>739</v>
      </c>
      <c r="G120" s="158" t="s">
        <v>19</v>
      </c>
      <c r="H120" s="158">
        <v>0</v>
      </c>
      <c r="I120" s="158">
        <v>0</v>
      </c>
      <c r="J120" s="158">
        <v>0</v>
      </c>
      <c r="K120" s="158">
        <v>0</v>
      </c>
      <c r="L120" s="158" t="s">
        <v>19</v>
      </c>
      <c r="M120" s="158" t="s">
        <v>19</v>
      </c>
      <c r="N120" s="158" t="s">
        <v>625</v>
      </c>
      <c r="O120" s="158" t="s">
        <v>19</v>
      </c>
      <c r="P120" s="158" t="s">
        <v>214</v>
      </c>
      <c r="Q120" s="158">
        <v>50</v>
      </c>
      <c r="R120" s="158">
        <v>95</v>
      </c>
      <c r="S120" s="158" t="s">
        <v>504</v>
      </c>
      <c r="T120" s="193" t="s">
        <v>738</v>
      </c>
      <c r="U120" s="193" t="s">
        <v>1930</v>
      </c>
      <c r="V120" s="193" t="s">
        <v>1931</v>
      </c>
      <c r="W120" s="158" t="s">
        <v>736</v>
      </c>
    </row>
    <row r="121" spans="1:23" ht="58.5" customHeight="1" x14ac:dyDescent="0.25">
      <c r="A121" s="69" t="s">
        <v>740</v>
      </c>
      <c r="B121" s="158" t="str">
        <f>VLOOKUP(A121,'Dimensión 3-Gestión con Valor'!$B$10:$B$379,1,0)</f>
        <v>2020.1.2</v>
      </c>
      <c r="C121" s="158" t="s">
        <v>736</v>
      </c>
      <c r="D121" s="158">
        <v>1</v>
      </c>
      <c r="E121" s="158" t="s">
        <v>478</v>
      </c>
      <c r="F121" s="158" t="s">
        <v>740</v>
      </c>
      <c r="G121" s="158" t="s">
        <v>19</v>
      </c>
      <c r="H121" s="158">
        <v>0</v>
      </c>
      <c r="I121" s="158">
        <v>0</v>
      </c>
      <c r="J121" s="158">
        <v>0</v>
      </c>
      <c r="K121" s="158">
        <v>0</v>
      </c>
      <c r="L121" s="158" t="s">
        <v>19</v>
      </c>
      <c r="M121" s="158" t="s">
        <v>19</v>
      </c>
      <c r="N121" s="158" t="s">
        <v>625</v>
      </c>
      <c r="O121" s="158" t="s">
        <v>19</v>
      </c>
      <c r="P121" s="158" t="s">
        <v>2059</v>
      </c>
      <c r="Q121" s="158">
        <v>50</v>
      </c>
      <c r="R121" s="158">
        <v>95</v>
      </c>
      <c r="S121" s="158" t="s">
        <v>504</v>
      </c>
      <c r="T121" s="193" t="s">
        <v>741</v>
      </c>
      <c r="U121" s="193" t="s">
        <v>1930</v>
      </c>
      <c r="V121" s="193" t="s">
        <v>1931</v>
      </c>
      <c r="W121" s="158" t="s">
        <v>736</v>
      </c>
    </row>
    <row r="122" spans="1:23" ht="58.5" customHeight="1" x14ac:dyDescent="0.25">
      <c r="A122" s="194" t="s">
        <v>742</v>
      </c>
      <c r="B122" s="185" t="str">
        <f>VLOOKUP(A122,'Dimensión 3-Gestión con Valor'!$B$10:$B$379,1,0)</f>
        <v>2020.2</v>
      </c>
      <c r="C122" s="183" t="s">
        <v>736</v>
      </c>
      <c r="D122" s="183">
        <v>1</v>
      </c>
      <c r="E122" s="183" t="s">
        <v>471</v>
      </c>
      <c r="F122" s="183" t="s">
        <v>742</v>
      </c>
      <c r="G122" s="183" t="s">
        <v>473</v>
      </c>
      <c r="H122" s="183" t="s">
        <v>60</v>
      </c>
      <c r="I122" s="183" t="s">
        <v>1753</v>
      </c>
      <c r="J122" s="183" t="s">
        <v>1410</v>
      </c>
      <c r="K122" s="183" t="s">
        <v>1509</v>
      </c>
      <c r="L122" s="183" t="s">
        <v>474</v>
      </c>
      <c r="M122" s="183" t="s">
        <v>20</v>
      </c>
      <c r="N122" s="183" t="s">
        <v>585</v>
      </c>
      <c r="O122" s="183">
        <v>0</v>
      </c>
      <c r="P122" s="183" t="s">
        <v>177</v>
      </c>
      <c r="Q122" s="183">
        <v>50</v>
      </c>
      <c r="R122" s="183">
        <v>100</v>
      </c>
      <c r="S122" s="183" t="s">
        <v>504</v>
      </c>
      <c r="T122" s="183" t="s">
        <v>743</v>
      </c>
      <c r="U122" s="184" t="s">
        <v>1919</v>
      </c>
      <c r="V122" s="184" t="s">
        <v>1931</v>
      </c>
      <c r="W122" s="183" t="s">
        <v>736</v>
      </c>
    </row>
    <row r="123" spans="1:23" ht="58.5" customHeight="1" x14ac:dyDescent="0.25">
      <c r="A123" s="69" t="s">
        <v>744</v>
      </c>
      <c r="B123" s="158" t="str">
        <f>VLOOKUP(A123,'Dimensión 3-Gestión con Valor'!$B$10:$B$379,1,0)</f>
        <v>2020.2.1</v>
      </c>
      <c r="C123" s="158" t="s">
        <v>736</v>
      </c>
      <c r="D123" s="158">
        <v>1</v>
      </c>
      <c r="E123" s="158" t="s">
        <v>478</v>
      </c>
      <c r="F123" s="158" t="s">
        <v>744</v>
      </c>
      <c r="G123" s="158" t="s">
        <v>19</v>
      </c>
      <c r="H123" s="158">
        <v>0</v>
      </c>
      <c r="I123" s="158">
        <v>0</v>
      </c>
      <c r="J123" s="158">
        <v>0</v>
      </c>
      <c r="K123" s="158">
        <v>0</v>
      </c>
      <c r="L123" s="158" t="s">
        <v>19</v>
      </c>
      <c r="M123" s="158" t="s">
        <v>19</v>
      </c>
      <c r="N123" s="158" t="s">
        <v>585</v>
      </c>
      <c r="O123" s="158" t="s">
        <v>19</v>
      </c>
      <c r="P123" s="158" t="s">
        <v>178</v>
      </c>
      <c r="Q123" s="158">
        <v>50</v>
      </c>
      <c r="R123" s="158">
        <v>100</v>
      </c>
      <c r="S123" s="158" t="s">
        <v>504</v>
      </c>
      <c r="T123" s="193" t="s">
        <v>745</v>
      </c>
      <c r="U123" s="193" t="s">
        <v>1919</v>
      </c>
      <c r="V123" s="193" t="s">
        <v>1931</v>
      </c>
      <c r="W123" s="158" t="s">
        <v>736</v>
      </c>
    </row>
    <row r="124" spans="1:23" ht="58.5" customHeight="1" x14ac:dyDescent="0.25">
      <c r="A124" s="69" t="s">
        <v>746</v>
      </c>
      <c r="B124" s="158" t="str">
        <f>VLOOKUP(A124,'Dimensión 3-Gestión con Valor'!$B$10:$B$379,1,0)</f>
        <v>2020.2.2</v>
      </c>
      <c r="C124" s="158" t="s">
        <v>736</v>
      </c>
      <c r="D124" s="158">
        <v>1</v>
      </c>
      <c r="E124" s="158" t="s">
        <v>478</v>
      </c>
      <c r="F124" s="158" t="s">
        <v>746</v>
      </c>
      <c r="G124" s="158" t="s">
        <v>19</v>
      </c>
      <c r="H124" s="158">
        <v>0</v>
      </c>
      <c r="I124" s="158">
        <v>0</v>
      </c>
      <c r="J124" s="158">
        <v>0</v>
      </c>
      <c r="K124" s="158">
        <v>0</v>
      </c>
      <c r="L124" s="158" t="s">
        <v>19</v>
      </c>
      <c r="M124" s="158" t="s">
        <v>19</v>
      </c>
      <c r="N124" s="158" t="s">
        <v>585</v>
      </c>
      <c r="O124" s="158" t="s">
        <v>19</v>
      </c>
      <c r="P124" s="158" t="s">
        <v>179</v>
      </c>
      <c r="Q124" s="158">
        <v>50</v>
      </c>
      <c r="R124" s="158">
        <v>100</v>
      </c>
      <c r="S124" s="158" t="s">
        <v>504</v>
      </c>
      <c r="T124" s="193" t="s">
        <v>743</v>
      </c>
      <c r="U124" s="193" t="s">
        <v>1919</v>
      </c>
      <c r="V124" s="193" t="s">
        <v>1931</v>
      </c>
      <c r="W124" s="158" t="s">
        <v>736</v>
      </c>
    </row>
    <row r="125" spans="1:23" ht="58.5" customHeight="1" x14ac:dyDescent="0.25">
      <c r="A125" s="194" t="s">
        <v>748</v>
      </c>
      <c r="B125" s="185" t="str">
        <f>VLOOKUP(A125,'Dimensión 3-Gestión con Valor'!$B$10:$B$379,1,0)</f>
        <v>2010.1</v>
      </c>
      <c r="C125" s="183" t="s">
        <v>747</v>
      </c>
      <c r="D125" s="183">
        <v>1</v>
      </c>
      <c r="E125" s="183" t="s">
        <v>471</v>
      </c>
      <c r="F125" s="183" t="s">
        <v>748</v>
      </c>
      <c r="G125" s="183" t="s">
        <v>473</v>
      </c>
      <c r="H125" s="183" t="s">
        <v>9</v>
      </c>
      <c r="I125" s="183" t="s">
        <v>1417</v>
      </c>
      <c r="J125" s="183" t="s">
        <v>1455</v>
      </c>
      <c r="K125" s="183" t="s">
        <v>1509</v>
      </c>
      <c r="L125" s="183" t="s">
        <v>474</v>
      </c>
      <c r="M125" s="183" t="s">
        <v>32</v>
      </c>
      <c r="N125" s="183" t="s">
        <v>625</v>
      </c>
      <c r="O125" s="183">
        <v>0</v>
      </c>
      <c r="P125" s="183" t="s">
        <v>208</v>
      </c>
      <c r="Q125" s="183">
        <v>95</v>
      </c>
      <c r="R125" s="183">
        <v>80</v>
      </c>
      <c r="S125" s="183" t="s">
        <v>504</v>
      </c>
      <c r="T125" s="183" t="s">
        <v>749</v>
      </c>
      <c r="U125" s="184" t="s">
        <v>1948</v>
      </c>
      <c r="V125" s="184" t="s">
        <v>1931</v>
      </c>
      <c r="W125" s="183" t="s">
        <v>747</v>
      </c>
    </row>
    <row r="126" spans="1:23" ht="58.5" customHeight="1" x14ac:dyDescent="0.25">
      <c r="A126" s="69" t="s">
        <v>750</v>
      </c>
      <c r="B126" s="158" t="str">
        <f>VLOOKUP(A126,'Dimensión 3-Gestión con Valor'!$B$10:$B$379,1,0)</f>
        <v>2010.1.1</v>
      </c>
      <c r="C126" s="158" t="s">
        <v>747</v>
      </c>
      <c r="D126" s="158">
        <v>1</v>
      </c>
      <c r="E126" s="158" t="s">
        <v>478</v>
      </c>
      <c r="F126" s="158" t="s">
        <v>750</v>
      </c>
      <c r="G126" s="158" t="s">
        <v>19</v>
      </c>
      <c r="H126" s="158">
        <v>0</v>
      </c>
      <c r="I126" s="158">
        <v>0</v>
      </c>
      <c r="J126" s="158">
        <v>0</v>
      </c>
      <c r="K126" s="158">
        <v>0</v>
      </c>
      <c r="L126" s="158" t="s">
        <v>19</v>
      </c>
      <c r="M126" s="158" t="s">
        <v>19</v>
      </c>
      <c r="N126" s="158" t="s">
        <v>625</v>
      </c>
      <c r="O126" s="158" t="s">
        <v>19</v>
      </c>
      <c r="P126" s="158" t="s">
        <v>209</v>
      </c>
      <c r="Q126" s="158">
        <v>30</v>
      </c>
      <c r="R126" s="158">
        <v>80</v>
      </c>
      <c r="S126" s="158" t="s">
        <v>504</v>
      </c>
      <c r="T126" s="193" t="s">
        <v>751</v>
      </c>
      <c r="U126" s="193" t="s">
        <v>1948</v>
      </c>
      <c r="V126" s="193" t="s">
        <v>1931</v>
      </c>
      <c r="W126" s="158" t="s">
        <v>747</v>
      </c>
    </row>
    <row r="127" spans="1:23" ht="58.5" customHeight="1" x14ac:dyDescent="0.25">
      <c r="A127" s="69" t="s">
        <v>752</v>
      </c>
      <c r="B127" s="158" t="str">
        <f>VLOOKUP(A127,'Dimensión 3-Gestión con Valor'!$B$10:$B$379,1,0)</f>
        <v>2010.1.2</v>
      </c>
      <c r="C127" s="158" t="s">
        <v>747</v>
      </c>
      <c r="D127" s="158">
        <v>1</v>
      </c>
      <c r="E127" s="158" t="s">
        <v>478</v>
      </c>
      <c r="F127" s="158" t="s">
        <v>752</v>
      </c>
      <c r="G127" s="158" t="s">
        <v>19</v>
      </c>
      <c r="H127" s="158">
        <v>0</v>
      </c>
      <c r="I127" s="158">
        <v>0</v>
      </c>
      <c r="J127" s="158">
        <v>0</v>
      </c>
      <c r="K127" s="158">
        <v>0</v>
      </c>
      <c r="L127" s="158" t="s">
        <v>19</v>
      </c>
      <c r="M127" s="158" t="s">
        <v>19</v>
      </c>
      <c r="N127" s="158" t="s">
        <v>625</v>
      </c>
      <c r="O127" s="158" t="s">
        <v>19</v>
      </c>
      <c r="P127" s="158" t="s">
        <v>210</v>
      </c>
      <c r="Q127" s="158">
        <v>30</v>
      </c>
      <c r="R127" s="158">
        <v>70</v>
      </c>
      <c r="S127" s="158" t="s">
        <v>504</v>
      </c>
      <c r="T127" s="193" t="s">
        <v>753</v>
      </c>
      <c r="U127" s="193" t="s">
        <v>1948</v>
      </c>
      <c r="V127" s="193" t="s">
        <v>1931</v>
      </c>
      <c r="W127" s="158" t="s">
        <v>747</v>
      </c>
    </row>
    <row r="128" spans="1:23" ht="58.5" customHeight="1" x14ac:dyDescent="0.25">
      <c r="A128" s="69" t="s">
        <v>754</v>
      </c>
      <c r="B128" s="158" t="str">
        <f>VLOOKUP(A128,'Dimensión 3-Gestión con Valor'!$B$10:$B$379,1,0)</f>
        <v>2010.1.3</v>
      </c>
      <c r="C128" s="158" t="s">
        <v>747</v>
      </c>
      <c r="D128" s="158">
        <v>1</v>
      </c>
      <c r="E128" s="158" t="s">
        <v>478</v>
      </c>
      <c r="F128" s="158" t="s">
        <v>754</v>
      </c>
      <c r="G128" s="158" t="s">
        <v>19</v>
      </c>
      <c r="H128" s="158">
        <v>0</v>
      </c>
      <c r="I128" s="158">
        <v>0</v>
      </c>
      <c r="J128" s="158">
        <v>0</v>
      </c>
      <c r="K128" s="158">
        <v>0</v>
      </c>
      <c r="L128" s="158" t="s">
        <v>19</v>
      </c>
      <c r="M128" s="158" t="s">
        <v>19</v>
      </c>
      <c r="N128" s="158" t="s">
        <v>625</v>
      </c>
      <c r="O128" s="158" t="s">
        <v>19</v>
      </c>
      <c r="P128" s="158" t="s">
        <v>211</v>
      </c>
      <c r="Q128" s="158">
        <v>20</v>
      </c>
      <c r="R128" s="158">
        <v>70</v>
      </c>
      <c r="S128" s="158" t="s">
        <v>504</v>
      </c>
      <c r="T128" s="193" t="s">
        <v>755</v>
      </c>
      <c r="U128" s="193" t="s">
        <v>1948</v>
      </c>
      <c r="V128" s="193" t="s">
        <v>1931</v>
      </c>
      <c r="W128" s="158" t="s">
        <v>747</v>
      </c>
    </row>
    <row r="129" spans="1:23" ht="58.5" customHeight="1" x14ac:dyDescent="0.25">
      <c r="A129" s="69" t="s">
        <v>756</v>
      </c>
      <c r="B129" s="158" t="str">
        <f>VLOOKUP(A129,'Dimensión 3-Gestión con Valor'!$B$10:$B$379,1,0)</f>
        <v>2010.1.4</v>
      </c>
      <c r="C129" s="158" t="s">
        <v>747</v>
      </c>
      <c r="D129" s="158">
        <v>1</v>
      </c>
      <c r="E129" s="158" t="s">
        <v>478</v>
      </c>
      <c r="F129" s="158" t="s">
        <v>756</v>
      </c>
      <c r="G129" s="158" t="s">
        <v>19</v>
      </c>
      <c r="H129" s="158">
        <v>0</v>
      </c>
      <c r="I129" s="158">
        <v>0</v>
      </c>
      <c r="J129" s="158">
        <v>0</v>
      </c>
      <c r="K129" s="158">
        <v>0</v>
      </c>
      <c r="L129" s="158" t="s">
        <v>19</v>
      </c>
      <c r="M129" s="158" t="s">
        <v>19</v>
      </c>
      <c r="N129" s="158" t="s">
        <v>625</v>
      </c>
      <c r="O129" s="158" t="s">
        <v>19</v>
      </c>
      <c r="P129" s="158" t="s">
        <v>212</v>
      </c>
      <c r="Q129" s="158">
        <v>20</v>
      </c>
      <c r="R129" s="158">
        <v>70</v>
      </c>
      <c r="S129" s="158" t="s">
        <v>504</v>
      </c>
      <c r="T129" s="193" t="s">
        <v>753</v>
      </c>
      <c r="U129" s="193" t="s">
        <v>1935</v>
      </c>
      <c r="V129" s="193" t="s">
        <v>1931</v>
      </c>
      <c r="W129" s="158" t="s">
        <v>747</v>
      </c>
    </row>
    <row r="130" spans="1:23" ht="58.5" customHeight="1" x14ac:dyDescent="0.25">
      <c r="A130" s="194" t="s">
        <v>757</v>
      </c>
      <c r="B130" s="185" t="str">
        <f>VLOOKUP(A130,'Dimensión 6 - GESCO+I'!$B$10:$B$62,1,0)</f>
        <v>2010.2</v>
      </c>
      <c r="C130" s="183" t="s">
        <v>747</v>
      </c>
      <c r="D130" s="183">
        <v>1</v>
      </c>
      <c r="E130" s="183" t="s">
        <v>471</v>
      </c>
      <c r="F130" s="183" t="s">
        <v>757</v>
      </c>
      <c r="G130" s="183" t="s">
        <v>490</v>
      </c>
      <c r="H130" s="183" t="s">
        <v>12</v>
      </c>
      <c r="I130" s="183" t="s">
        <v>1411</v>
      </c>
      <c r="J130" s="183" t="s">
        <v>1412</v>
      </c>
      <c r="K130" s="183" t="s">
        <v>1509</v>
      </c>
      <c r="L130" s="183" t="s">
        <v>491</v>
      </c>
      <c r="M130" s="183" t="s">
        <v>19</v>
      </c>
      <c r="N130" s="183" t="s">
        <v>758</v>
      </c>
      <c r="O130" s="183" t="s">
        <v>1573</v>
      </c>
      <c r="P130" s="183" t="s">
        <v>132</v>
      </c>
      <c r="Q130" s="183">
        <v>5</v>
      </c>
      <c r="R130" s="183">
        <v>2</v>
      </c>
      <c r="S130" s="183" t="s">
        <v>476</v>
      </c>
      <c r="T130" s="183" t="s">
        <v>759</v>
      </c>
      <c r="U130" s="184" t="s">
        <v>1913</v>
      </c>
      <c r="V130" s="184" t="s">
        <v>1973</v>
      </c>
      <c r="W130" s="183" t="s">
        <v>760</v>
      </c>
    </row>
    <row r="131" spans="1:23" ht="58.5" customHeight="1" x14ac:dyDescent="0.25">
      <c r="A131" s="69" t="s">
        <v>761</v>
      </c>
      <c r="B131" s="158" t="str">
        <f>VLOOKUP(A131,'Dimensión 6 - GESCO+I'!$B$10:$B$62,1,0)</f>
        <v>2010.2.1</v>
      </c>
      <c r="C131" s="158" t="s">
        <v>747</v>
      </c>
      <c r="D131" s="158">
        <v>1</v>
      </c>
      <c r="E131" s="158" t="s">
        <v>478</v>
      </c>
      <c r="F131" s="158" t="s">
        <v>761</v>
      </c>
      <c r="G131" s="158" t="s">
        <v>19</v>
      </c>
      <c r="H131" s="158">
        <v>0</v>
      </c>
      <c r="I131" s="158">
        <v>0</v>
      </c>
      <c r="J131" s="158">
        <v>0</v>
      </c>
      <c r="K131" s="158">
        <v>0</v>
      </c>
      <c r="L131" s="158" t="s">
        <v>19</v>
      </c>
      <c r="M131" s="158" t="s">
        <v>19</v>
      </c>
      <c r="N131" s="158" t="s">
        <v>758</v>
      </c>
      <c r="O131" s="158" t="s">
        <v>19</v>
      </c>
      <c r="P131" s="158" t="s">
        <v>133</v>
      </c>
      <c r="Q131" s="158">
        <v>30</v>
      </c>
      <c r="R131" s="158">
        <v>2</v>
      </c>
      <c r="S131" s="158" t="s">
        <v>476</v>
      </c>
      <c r="T131" s="193" t="s">
        <v>762</v>
      </c>
      <c r="U131" s="193" t="s">
        <v>1913</v>
      </c>
      <c r="V131" s="193" t="s">
        <v>1992</v>
      </c>
      <c r="W131" s="158" t="s">
        <v>747</v>
      </c>
    </row>
    <row r="132" spans="1:23" ht="58.5" customHeight="1" x14ac:dyDescent="0.25">
      <c r="A132" s="69" t="s">
        <v>763</v>
      </c>
      <c r="B132" s="158" t="str">
        <f>VLOOKUP(A132,'Dimensión 6 - GESCO+I'!$B$10:$B$62,1,0)</f>
        <v>2010.2.2</v>
      </c>
      <c r="C132" s="158" t="s">
        <v>747</v>
      </c>
      <c r="D132" s="158">
        <v>1</v>
      </c>
      <c r="E132" s="158" t="s">
        <v>1871</v>
      </c>
      <c r="F132" s="158" t="s">
        <v>763</v>
      </c>
      <c r="G132" s="158" t="s">
        <v>19</v>
      </c>
      <c r="H132" s="158">
        <v>0</v>
      </c>
      <c r="I132" s="158">
        <v>0</v>
      </c>
      <c r="J132" s="158">
        <v>0</v>
      </c>
      <c r="K132" s="158">
        <v>0</v>
      </c>
      <c r="L132" s="158" t="s">
        <v>19</v>
      </c>
      <c r="M132" s="158" t="s">
        <v>19</v>
      </c>
      <c r="N132" s="158" t="s">
        <v>758</v>
      </c>
      <c r="O132" s="158" t="s">
        <v>19</v>
      </c>
      <c r="P132" s="158" t="s">
        <v>134</v>
      </c>
      <c r="Q132" s="158">
        <v>0</v>
      </c>
      <c r="R132" s="158">
        <v>2</v>
      </c>
      <c r="S132" s="158" t="s">
        <v>476</v>
      </c>
      <c r="T132" s="193" t="s">
        <v>764</v>
      </c>
      <c r="U132" s="193" t="s">
        <v>1925</v>
      </c>
      <c r="V132" s="193" t="s">
        <v>2037</v>
      </c>
      <c r="W132" s="158" t="s">
        <v>597</v>
      </c>
    </row>
    <row r="133" spans="1:23" ht="58.5" customHeight="1" x14ac:dyDescent="0.25">
      <c r="A133" s="69" t="s">
        <v>765</v>
      </c>
      <c r="B133" s="158" t="str">
        <f>VLOOKUP(A133,'Dimensión 6 - GESCO+I'!$B$10:$B$62,1,0)</f>
        <v>2010.2.3</v>
      </c>
      <c r="C133" s="158" t="s">
        <v>747</v>
      </c>
      <c r="D133" s="158">
        <v>1</v>
      </c>
      <c r="E133" s="158" t="s">
        <v>478</v>
      </c>
      <c r="F133" s="158" t="s">
        <v>765</v>
      </c>
      <c r="G133" s="158" t="s">
        <v>19</v>
      </c>
      <c r="H133" s="158">
        <v>0</v>
      </c>
      <c r="I133" s="158">
        <v>0</v>
      </c>
      <c r="J133" s="158">
        <v>0</v>
      </c>
      <c r="K133" s="158">
        <v>0</v>
      </c>
      <c r="L133" s="158" t="s">
        <v>19</v>
      </c>
      <c r="M133" s="158" t="s">
        <v>19</v>
      </c>
      <c r="N133" s="158" t="s">
        <v>758</v>
      </c>
      <c r="O133" s="158" t="s">
        <v>19</v>
      </c>
      <c r="P133" s="158" t="s">
        <v>135</v>
      </c>
      <c r="Q133" s="158">
        <v>20</v>
      </c>
      <c r="R133" s="158">
        <v>2</v>
      </c>
      <c r="S133" s="158" t="s">
        <v>476</v>
      </c>
      <c r="T133" s="193" t="s">
        <v>766</v>
      </c>
      <c r="U133" s="193" t="s">
        <v>2038</v>
      </c>
      <c r="V133" s="193" t="s">
        <v>1916</v>
      </c>
      <c r="W133" s="158" t="s">
        <v>747</v>
      </c>
    </row>
    <row r="134" spans="1:23" ht="58.5" customHeight="1" x14ac:dyDescent="0.25">
      <c r="A134" s="69" t="s">
        <v>767</v>
      </c>
      <c r="B134" s="158" t="str">
        <f>VLOOKUP(A134,'Dimensión 6 - GESCO+I'!$B$10:$B$62,1,0)</f>
        <v>2010.2.4</v>
      </c>
      <c r="C134" s="158" t="s">
        <v>747</v>
      </c>
      <c r="D134" s="158">
        <v>1</v>
      </c>
      <c r="E134" s="158" t="s">
        <v>478</v>
      </c>
      <c r="F134" s="158" t="s">
        <v>767</v>
      </c>
      <c r="G134" s="158" t="s">
        <v>19</v>
      </c>
      <c r="H134" s="158">
        <v>0</v>
      </c>
      <c r="I134" s="158">
        <v>0</v>
      </c>
      <c r="J134" s="158">
        <v>0</v>
      </c>
      <c r="K134" s="158">
        <v>0</v>
      </c>
      <c r="L134" s="158" t="s">
        <v>19</v>
      </c>
      <c r="M134" s="158" t="s">
        <v>19</v>
      </c>
      <c r="N134" s="158" t="s">
        <v>758</v>
      </c>
      <c r="O134" s="158" t="s">
        <v>19</v>
      </c>
      <c r="P134" s="158" t="s">
        <v>136</v>
      </c>
      <c r="Q134" s="158">
        <v>20</v>
      </c>
      <c r="R134" s="158">
        <v>2</v>
      </c>
      <c r="S134" s="158" t="s">
        <v>476</v>
      </c>
      <c r="T134" s="193" t="s">
        <v>768</v>
      </c>
      <c r="U134" s="193" t="s">
        <v>1989</v>
      </c>
      <c r="V134" s="193" t="s">
        <v>2005</v>
      </c>
      <c r="W134" s="158" t="s">
        <v>769</v>
      </c>
    </row>
    <row r="135" spans="1:23" ht="58.5" customHeight="1" x14ac:dyDescent="0.25">
      <c r="A135" s="69" t="s">
        <v>770</v>
      </c>
      <c r="B135" s="158" t="str">
        <f>VLOOKUP(A135,'Dimensión 6 - GESCO+I'!$B$10:$B$62,1,0)</f>
        <v>2010.2.5</v>
      </c>
      <c r="C135" s="158" t="s">
        <v>747</v>
      </c>
      <c r="D135" s="158">
        <v>1</v>
      </c>
      <c r="E135" s="158" t="s">
        <v>478</v>
      </c>
      <c r="F135" s="158" t="s">
        <v>770</v>
      </c>
      <c r="G135" s="158" t="s">
        <v>19</v>
      </c>
      <c r="H135" s="158">
        <v>0</v>
      </c>
      <c r="I135" s="158">
        <v>0</v>
      </c>
      <c r="J135" s="158">
        <v>0</v>
      </c>
      <c r="K135" s="158">
        <v>0</v>
      </c>
      <c r="L135" s="158" t="s">
        <v>19</v>
      </c>
      <c r="M135" s="158" t="s">
        <v>19</v>
      </c>
      <c r="N135" s="158" t="s">
        <v>758</v>
      </c>
      <c r="O135" s="158" t="s">
        <v>19</v>
      </c>
      <c r="P135" s="158" t="s">
        <v>137</v>
      </c>
      <c r="Q135" s="158">
        <v>30</v>
      </c>
      <c r="R135" s="158">
        <v>2</v>
      </c>
      <c r="S135" s="158" t="s">
        <v>476</v>
      </c>
      <c r="T135" s="193" t="s">
        <v>771</v>
      </c>
      <c r="U135" s="193" t="s">
        <v>2009</v>
      </c>
      <c r="V135" s="193" t="s">
        <v>1973</v>
      </c>
      <c r="W135" s="158" t="s">
        <v>772</v>
      </c>
    </row>
    <row r="136" spans="1:23" ht="58.5" customHeight="1" x14ac:dyDescent="0.25">
      <c r="A136" s="194" t="s">
        <v>904</v>
      </c>
      <c r="B136" s="185" t="str">
        <f>VLOOKUP(A136,'Dimensión 3-Gestión con Valor'!$B$10:$B$379,1,0)</f>
        <v>7200.1</v>
      </c>
      <c r="C136" s="183" t="s">
        <v>903</v>
      </c>
      <c r="D136" s="183">
        <v>0</v>
      </c>
      <c r="E136" s="183" t="s">
        <v>471</v>
      </c>
      <c r="F136" s="183" t="s">
        <v>904</v>
      </c>
      <c r="G136" s="183" t="s">
        <v>490</v>
      </c>
      <c r="H136" s="183" t="s">
        <v>11</v>
      </c>
      <c r="I136" s="183" t="s">
        <v>1413</v>
      </c>
      <c r="J136" s="183" t="s">
        <v>1414</v>
      </c>
      <c r="K136" s="183" t="s">
        <v>1510</v>
      </c>
      <c r="L136" s="183" t="s">
        <v>491</v>
      </c>
      <c r="M136" s="183" t="s">
        <v>23</v>
      </c>
      <c r="N136" s="183" t="s">
        <v>585</v>
      </c>
      <c r="O136" s="183">
        <v>0</v>
      </c>
      <c r="P136" s="183" t="s">
        <v>186</v>
      </c>
      <c r="Q136" s="183">
        <v>50</v>
      </c>
      <c r="R136" s="183">
        <v>1</v>
      </c>
      <c r="S136" s="183" t="s">
        <v>476</v>
      </c>
      <c r="T136" s="183" t="s">
        <v>905</v>
      </c>
      <c r="U136" s="184" t="s">
        <v>1913</v>
      </c>
      <c r="V136" s="184" t="s">
        <v>1932</v>
      </c>
      <c r="W136" s="183" t="s">
        <v>906</v>
      </c>
    </row>
    <row r="137" spans="1:23" ht="58.5" customHeight="1" x14ac:dyDescent="0.25">
      <c r="A137" s="69" t="s">
        <v>907</v>
      </c>
      <c r="B137" s="158" t="str">
        <f>VLOOKUP(A137,'Dimensión 3-Gestión con Valor'!$B$10:$B$379,1,0)</f>
        <v>7200.1.1</v>
      </c>
      <c r="C137" s="158" t="s">
        <v>903</v>
      </c>
      <c r="D137" s="158">
        <v>0</v>
      </c>
      <c r="E137" s="158" t="s">
        <v>478</v>
      </c>
      <c r="F137" s="158" t="s">
        <v>907</v>
      </c>
      <c r="G137" s="158" t="s">
        <v>19</v>
      </c>
      <c r="H137" s="158">
        <v>0</v>
      </c>
      <c r="I137" s="158">
        <v>0</v>
      </c>
      <c r="J137" s="158">
        <v>0</v>
      </c>
      <c r="K137" s="158">
        <v>0</v>
      </c>
      <c r="L137" s="158" t="s">
        <v>19</v>
      </c>
      <c r="M137" s="158" t="s">
        <v>19</v>
      </c>
      <c r="N137" s="158" t="s">
        <v>585</v>
      </c>
      <c r="O137" s="158" t="s">
        <v>19</v>
      </c>
      <c r="P137" s="158" t="s">
        <v>24</v>
      </c>
      <c r="Q137" s="158">
        <v>100</v>
      </c>
      <c r="R137" s="158">
        <v>1</v>
      </c>
      <c r="S137" s="158" t="s">
        <v>476</v>
      </c>
      <c r="T137" s="193" t="s">
        <v>908</v>
      </c>
      <c r="U137" s="193" t="s">
        <v>1913</v>
      </c>
      <c r="V137" s="193" t="s">
        <v>1916</v>
      </c>
      <c r="W137" s="158" t="s">
        <v>906</v>
      </c>
    </row>
    <row r="138" spans="1:23" ht="58.5" customHeight="1" x14ac:dyDescent="0.25">
      <c r="A138" s="69" t="s">
        <v>909</v>
      </c>
      <c r="B138" s="158" t="str">
        <f>VLOOKUP(A138,'Dimensión 3-Gestión con Valor'!$B$10:$B$379,1,0)</f>
        <v>7200.1.2</v>
      </c>
      <c r="C138" s="158" t="s">
        <v>903</v>
      </c>
      <c r="D138" s="158">
        <v>0</v>
      </c>
      <c r="E138" s="158" t="s">
        <v>1871</v>
      </c>
      <c r="F138" s="158" t="s">
        <v>909</v>
      </c>
      <c r="G138" s="158" t="s">
        <v>19</v>
      </c>
      <c r="H138" s="158">
        <v>0</v>
      </c>
      <c r="I138" s="158">
        <v>0</v>
      </c>
      <c r="J138" s="158">
        <v>0</v>
      </c>
      <c r="K138" s="158">
        <v>0</v>
      </c>
      <c r="L138" s="158" t="s">
        <v>19</v>
      </c>
      <c r="M138" s="158" t="s">
        <v>19</v>
      </c>
      <c r="N138" s="158" t="s">
        <v>585</v>
      </c>
      <c r="O138" s="158" t="s">
        <v>19</v>
      </c>
      <c r="P138" s="158" t="s">
        <v>25</v>
      </c>
      <c r="Q138" s="158">
        <v>0</v>
      </c>
      <c r="R138" s="158">
        <v>1</v>
      </c>
      <c r="S138" s="158" t="s">
        <v>476</v>
      </c>
      <c r="T138" s="193" t="s">
        <v>908</v>
      </c>
      <c r="U138" s="193" t="s">
        <v>1933</v>
      </c>
      <c r="V138" s="193" t="s">
        <v>1918</v>
      </c>
      <c r="W138" s="158" t="s">
        <v>519</v>
      </c>
    </row>
    <row r="139" spans="1:23" ht="58.5" customHeight="1" x14ac:dyDescent="0.25">
      <c r="A139" s="69" t="s">
        <v>910</v>
      </c>
      <c r="B139" s="158" t="str">
        <f>VLOOKUP(A139,'Dimensión 3-Gestión con Valor'!$B$10:$B$379,1,0)</f>
        <v>7200.1.3</v>
      </c>
      <c r="C139" s="158" t="s">
        <v>903</v>
      </c>
      <c r="D139" s="158">
        <v>0</v>
      </c>
      <c r="E139" s="158" t="s">
        <v>1871</v>
      </c>
      <c r="F139" s="158" t="s">
        <v>910</v>
      </c>
      <c r="G139" s="158" t="s">
        <v>19</v>
      </c>
      <c r="H139" s="158">
        <v>0</v>
      </c>
      <c r="I139" s="158">
        <v>0</v>
      </c>
      <c r="J139" s="158">
        <v>0</v>
      </c>
      <c r="K139" s="158">
        <v>0</v>
      </c>
      <c r="L139" s="158" t="s">
        <v>19</v>
      </c>
      <c r="M139" s="158" t="s">
        <v>19</v>
      </c>
      <c r="N139" s="158" t="s">
        <v>585</v>
      </c>
      <c r="O139" s="158" t="s">
        <v>19</v>
      </c>
      <c r="P139" s="158" t="s">
        <v>187</v>
      </c>
      <c r="Q139" s="158">
        <v>0</v>
      </c>
      <c r="R139" s="158">
        <v>1</v>
      </c>
      <c r="S139" s="158" t="s">
        <v>476</v>
      </c>
      <c r="T139" s="193" t="s">
        <v>908</v>
      </c>
      <c r="U139" s="193" t="s">
        <v>1918</v>
      </c>
      <c r="V139" s="193" t="s">
        <v>1934</v>
      </c>
      <c r="W139" s="158" t="s">
        <v>519</v>
      </c>
    </row>
    <row r="140" spans="1:23" ht="58.5" customHeight="1" x14ac:dyDescent="0.25">
      <c r="A140" s="69" t="s">
        <v>911</v>
      </c>
      <c r="B140" s="158" t="str">
        <f>VLOOKUP(A140,'Dimensión 3-Gestión con Valor'!$B$10:$B$379,1,0)</f>
        <v>7200.1.4</v>
      </c>
      <c r="C140" s="158" t="s">
        <v>903</v>
      </c>
      <c r="D140" s="158">
        <v>0</v>
      </c>
      <c r="E140" s="158" t="s">
        <v>1871</v>
      </c>
      <c r="F140" s="158" t="s">
        <v>911</v>
      </c>
      <c r="G140" s="158" t="s">
        <v>19</v>
      </c>
      <c r="H140" s="158">
        <v>0</v>
      </c>
      <c r="I140" s="158">
        <v>0</v>
      </c>
      <c r="J140" s="158">
        <v>0</v>
      </c>
      <c r="K140" s="158">
        <v>0</v>
      </c>
      <c r="L140" s="158" t="s">
        <v>19</v>
      </c>
      <c r="M140" s="158" t="s">
        <v>19</v>
      </c>
      <c r="N140" s="158" t="s">
        <v>585</v>
      </c>
      <c r="O140" s="158" t="s">
        <v>19</v>
      </c>
      <c r="P140" s="158" t="s">
        <v>188</v>
      </c>
      <c r="Q140" s="158">
        <v>0</v>
      </c>
      <c r="R140" s="158">
        <v>1</v>
      </c>
      <c r="S140" s="158" t="s">
        <v>476</v>
      </c>
      <c r="T140" s="193" t="s">
        <v>908</v>
      </c>
      <c r="U140" s="193" t="s">
        <v>1935</v>
      </c>
      <c r="V140" s="193" t="s">
        <v>1932</v>
      </c>
      <c r="W140" s="158" t="s">
        <v>519</v>
      </c>
    </row>
    <row r="141" spans="1:23" ht="58.5" customHeight="1" x14ac:dyDescent="0.25">
      <c r="A141" s="194" t="s">
        <v>912</v>
      </c>
      <c r="B141" s="185" t="str">
        <f>VLOOKUP(A141,'Dimensión 3-Gestión con Valor'!$B$10:$B$379,1,0)</f>
        <v>7200.2</v>
      </c>
      <c r="C141" s="183" t="s">
        <v>903</v>
      </c>
      <c r="D141" s="183">
        <v>0</v>
      </c>
      <c r="E141" s="183" t="s">
        <v>471</v>
      </c>
      <c r="F141" s="183" t="s">
        <v>912</v>
      </c>
      <c r="G141" s="183" t="s">
        <v>473</v>
      </c>
      <c r="H141" s="183" t="s">
        <v>12</v>
      </c>
      <c r="I141" s="183" t="s">
        <v>1411</v>
      </c>
      <c r="J141" s="183" t="s">
        <v>1412</v>
      </c>
      <c r="K141" s="183" t="s">
        <v>1509</v>
      </c>
      <c r="L141" s="183" t="s">
        <v>474</v>
      </c>
      <c r="M141" s="183" t="s">
        <v>23</v>
      </c>
      <c r="N141" s="183" t="s">
        <v>625</v>
      </c>
      <c r="O141" s="183">
        <v>0</v>
      </c>
      <c r="P141" s="183" t="s">
        <v>275</v>
      </c>
      <c r="Q141" s="183">
        <v>50</v>
      </c>
      <c r="R141" s="183">
        <v>2</v>
      </c>
      <c r="S141" s="183" t="s">
        <v>476</v>
      </c>
      <c r="T141" s="183" t="s">
        <v>913</v>
      </c>
      <c r="U141" s="184" t="s">
        <v>1913</v>
      </c>
      <c r="V141" s="184" t="s">
        <v>1914</v>
      </c>
      <c r="W141" s="183" t="s">
        <v>903</v>
      </c>
    </row>
    <row r="142" spans="1:23" ht="58.5" customHeight="1" x14ac:dyDescent="0.25">
      <c r="A142" s="69" t="s">
        <v>914</v>
      </c>
      <c r="B142" s="158" t="str">
        <f>VLOOKUP(A142,'Dimensión 3-Gestión con Valor'!$B$10:$B$379,1,0)</f>
        <v>7200.2.1</v>
      </c>
      <c r="C142" s="158" t="s">
        <v>903</v>
      </c>
      <c r="D142" s="158">
        <v>0</v>
      </c>
      <c r="E142" s="158" t="s">
        <v>478</v>
      </c>
      <c r="F142" s="158" t="s">
        <v>914</v>
      </c>
      <c r="G142" s="158" t="s">
        <v>19</v>
      </c>
      <c r="H142" s="158">
        <v>0</v>
      </c>
      <c r="I142" s="158">
        <v>0</v>
      </c>
      <c r="J142" s="158">
        <v>0</v>
      </c>
      <c r="K142" s="158">
        <v>0</v>
      </c>
      <c r="L142" s="158" t="s">
        <v>19</v>
      </c>
      <c r="M142" s="158" t="s">
        <v>19</v>
      </c>
      <c r="N142" s="158" t="s">
        <v>625</v>
      </c>
      <c r="O142" s="158" t="s">
        <v>19</v>
      </c>
      <c r="P142" s="158" t="s">
        <v>276</v>
      </c>
      <c r="Q142" s="158">
        <v>20</v>
      </c>
      <c r="R142" s="158">
        <v>2</v>
      </c>
      <c r="S142" s="158" t="s">
        <v>476</v>
      </c>
      <c r="T142" s="193" t="s">
        <v>915</v>
      </c>
      <c r="U142" s="193" t="s">
        <v>1913</v>
      </c>
      <c r="V142" s="193" t="s">
        <v>1936</v>
      </c>
      <c r="W142" s="158" t="s">
        <v>903</v>
      </c>
    </row>
    <row r="143" spans="1:23" ht="58.5" customHeight="1" x14ac:dyDescent="0.25">
      <c r="A143" s="69" t="s">
        <v>916</v>
      </c>
      <c r="B143" s="158" t="str">
        <f>VLOOKUP(A143,'Dimensión 3-Gestión con Valor'!$B$10:$B$379,1,0)</f>
        <v>7200.2.2</v>
      </c>
      <c r="C143" s="158" t="s">
        <v>903</v>
      </c>
      <c r="D143" s="158">
        <v>0</v>
      </c>
      <c r="E143" s="158" t="s">
        <v>478</v>
      </c>
      <c r="F143" s="158" t="s">
        <v>916</v>
      </c>
      <c r="G143" s="158" t="s">
        <v>19</v>
      </c>
      <c r="H143" s="158">
        <v>0</v>
      </c>
      <c r="I143" s="158">
        <v>0</v>
      </c>
      <c r="J143" s="158">
        <v>0</v>
      </c>
      <c r="K143" s="158">
        <v>0</v>
      </c>
      <c r="L143" s="158" t="s">
        <v>19</v>
      </c>
      <c r="M143" s="158" t="s">
        <v>19</v>
      </c>
      <c r="N143" s="158" t="s">
        <v>625</v>
      </c>
      <c r="O143" s="158" t="s">
        <v>19</v>
      </c>
      <c r="P143" s="158" t="s">
        <v>277</v>
      </c>
      <c r="Q143" s="158">
        <v>40</v>
      </c>
      <c r="R143" s="158">
        <v>1</v>
      </c>
      <c r="S143" s="158" t="s">
        <v>476</v>
      </c>
      <c r="T143" s="193" t="s">
        <v>917</v>
      </c>
      <c r="U143" s="193" t="s">
        <v>1937</v>
      </c>
      <c r="V143" s="193" t="s">
        <v>1938</v>
      </c>
      <c r="W143" s="158" t="s">
        <v>903</v>
      </c>
    </row>
    <row r="144" spans="1:23" ht="58.5" customHeight="1" x14ac:dyDescent="0.25">
      <c r="A144" s="69" t="s">
        <v>918</v>
      </c>
      <c r="B144" s="158" t="str">
        <f>VLOOKUP(A144,'Dimensión 3-Gestión con Valor'!$B$10:$B$379,1,0)</f>
        <v>7200.2.3</v>
      </c>
      <c r="C144" s="158" t="s">
        <v>903</v>
      </c>
      <c r="D144" s="158">
        <v>0</v>
      </c>
      <c r="E144" s="158" t="s">
        <v>478</v>
      </c>
      <c r="F144" s="158" t="s">
        <v>918</v>
      </c>
      <c r="G144" s="158" t="s">
        <v>19</v>
      </c>
      <c r="H144" s="158">
        <v>0</v>
      </c>
      <c r="I144" s="158">
        <v>0</v>
      </c>
      <c r="J144" s="158">
        <v>0</v>
      </c>
      <c r="K144" s="158">
        <v>0</v>
      </c>
      <c r="L144" s="158" t="s">
        <v>19</v>
      </c>
      <c r="M144" s="158" t="s">
        <v>19</v>
      </c>
      <c r="N144" s="158" t="s">
        <v>625</v>
      </c>
      <c r="O144" s="158" t="s">
        <v>19</v>
      </c>
      <c r="P144" s="158" t="s">
        <v>278</v>
      </c>
      <c r="Q144" s="158">
        <v>40</v>
      </c>
      <c r="R144" s="158">
        <v>1</v>
      </c>
      <c r="S144" s="158" t="s">
        <v>476</v>
      </c>
      <c r="T144" s="193" t="s">
        <v>917</v>
      </c>
      <c r="U144" s="193" t="s">
        <v>1918</v>
      </c>
      <c r="V144" s="193" t="s">
        <v>1914</v>
      </c>
      <c r="W144" s="158" t="s">
        <v>903</v>
      </c>
    </row>
    <row r="145" spans="1:23" ht="58.5" customHeight="1" x14ac:dyDescent="0.25">
      <c r="A145" s="194" t="s">
        <v>967</v>
      </c>
      <c r="B145" s="185" t="str">
        <f>VLOOKUP(A145,'Dimensión 3-Gestión con Valor'!$B$10:$B$379,1,0)</f>
        <v>3200.1</v>
      </c>
      <c r="C145" s="183" t="s">
        <v>966</v>
      </c>
      <c r="D145" s="183">
        <v>0</v>
      </c>
      <c r="E145" s="183" t="s">
        <v>471</v>
      </c>
      <c r="F145" s="183" t="s">
        <v>967</v>
      </c>
      <c r="G145" s="183" t="s">
        <v>490</v>
      </c>
      <c r="H145" s="183" t="s">
        <v>12</v>
      </c>
      <c r="I145" s="183" t="s">
        <v>1411</v>
      </c>
      <c r="J145" s="183" t="s">
        <v>1412</v>
      </c>
      <c r="K145" s="183" t="s">
        <v>1509</v>
      </c>
      <c r="L145" s="183" t="s">
        <v>474</v>
      </c>
      <c r="M145" s="183" t="s">
        <v>20</v>
      </c>
      <c r="N145" s="183" t="s">
        <v>625</v>
      </c>
      <c r="O145" s="183" t="s">
        <v>1578</v>
      </c>
      <c r="P145" s="183" t="s">
        <v>141</v>
      </c>
      <c r="Q145" s="183">
        <v>50</v>
      </c>
      <c r="R145" s="183">
        <v>10</v>
      </c>
      <c r="S145" s="183" t="s">
        <v>476</v>
      </c>
      <c r="T145" s="183" t="s">
        <v>969</v>
      </c>
      <c r="U145" s="184" t="s">
        <v>1948</v>
      </c>
      <c r="V145" s="184" t="s">
        <v>1946</v>
      </c>
      <c r="W145" s="183" t="s">
        <v>966</v>
      </c>
    </row>
    <row r="146" spans="1:23" ht="58.5" customHeight="1" x14ac:dyDescent="0.25">
      <c r="A146" s="69" t="s">
        <v>970</v>
      </c>
      <c r="B146" s="158" t="str">
        <f>VLOOKUP(A146,'Dimensión 3-Gestión con Valor'!$B$10:$B$379,1,0)</f>
        <v>3200.1.1</v>
      </c>
      <c r="C146" s="158" t="s">
        <v>966</v>
      </c>
      <c r="D146" s="158">
        <v>0</v>
      </c>
      <c r="E146" s="158" t="s">
        <v>478</v>
      </c>
      <c r="F146" s="158" t="s">
        <v>970</v>
      </c>
      <c r="G146" s="158" t="s">
        <v>19</v>
      </c>
      <c r="H146" s="158">
        <v>0</v>
      </c>
      <c r="I146" s="158">
        <v>0</v>
      </c>
      <c r="J146" s="158">
        <v>0</v>
      </c>
      <c r="K146" s="158">
        <v>0</v>
      </c>
      <c r="L146" s="158" t="s">
        <v>19</v>
      </c>
      <c r="M146" s="158" t="s">
        <v>19</v>
      </c>
      <c r="N146" s="158" t="s">
        <v>625</v>
      </c>
      <c r="O146" s="158" t="s">
        <v>19</v>
      </c>
      <c r="P146" s="158" t="s">
        <v>142</v>
      </c>
      <c r="Q146" s="158">
        <v>50</v>
      </c>
      <c r="R146" s="158">
        <v>1</v>
      </c>
      <c r="S146" s="158" t="s">
        <v>476</v>
      </c>
      <c r="T146" s="193" t="s">
        <v>971</v>
      </c>
      <c r="U146" s="193" t="s">
        <v>1948</v>
      </c>
      <c r="V146" s="193" t="s">
        <v>1949</v>
      </c>
      <c r="W146" s="158" t="s">
        <v>966</v>
      </c>
    </row>
    <row r="147" spans="1:23" ht="58.5" customHeight="1" x14ac:dyDescent="0.25">
      <c r="A147" s="69" t="s">
        <v>972</v>
      </c>
      <c r="B147" s="158" t="str">
        <f>VLOOKUP(A147,'Dimensión 3-Gestión con Valor'!$B$10:$B$379,1,0)</f>
        <v>3200.1.2</v>
      </c>
      <c r="C147" s="158" t="s">
        <v>966</v>
      </c>
      <c r="D147" s="158">
        <v>0</v>
      </c>
      <c r="E147" s="158" t="s">
        <v>478</v>
      </c>
      <c r="F147" s="158" t="s">
        <v>972</v>
      </c>
      <c r="G147" s="158" t="s">
        <v>19</v>
      </c>
      <c r="H147" s="158">
        <v>0</v>
      </c>
      <c r="I147" s="158">
        <v>0</v>
      </c>
      <c r="J147" s="158">
        <v>0</v>
      </c>
      <c r="K147" s="158">
        <v>0</v>
      </c>
      <c r="L147" s="158" t="s">
        <v>19</v>
      </c>
      <c r="M147" s="158" t="s">
        <v>19</v>
      </c>
      <c r="N147" s="158" t="s">
        <v>625</v>
      </c>
      <c r="O147" s="158" t="s">
        <v>19</v>
      </c>
      <c r="P147" s="158" t="s">
        <v>143</v>
      </c>
      <c r="Q147" s="158">
        <v>50</v>
      </c>
      <c r="R147" s="158">
        <v>10</v>
      </c>
      <c r="S147" s="158" t="s">
        <v>476</v>
      </c>
      <c r="T147" s="193" t="s">
        <v>969</v>
      </c>
      <c r="U147" s="193" t="s">
        <v>1950</v>
      </c>
      <c r="V147" s="193" t="s">
        <v>1946</v>
      </c>
      <c r="W147" s="158" t="s">
        <v>966</v>
      </c>
    </row>
    <row r="148" spans="1:23" ht="58.5" customHeight="1" x14ac:dyDescent="0.25">
      <c r="A148" s="194" t="s">
        <v>973</v>
      </c>
      <c r="B148" s="185" t="str">
        <f>VLOOKUP(A148,'Dimensión 3-Gestión con Valor'!$B$10:$B$379,1,0)</f>
        <v>3200.2</v>
      </c>
      <c r="C148" s="183" t="s">
        <v>966</v>
      </c>
      <c r="D148" s="183">
        <v>0</v>
      </c>
      <c r="E148" s="183" t="s">
        <v>471</v>
      </c>
      <c r="F148" s="183" t="s">
        <v>973</v>
      </c>
      <c r="G148" s="183" t="s">
        <v>473</v>
      </c>
      <c r="H148" s="183" t="s">
        <v>9</v>
      </c>
      <c r="I148" s="183" t="s">
        <v>1417</v>
      </c>
      <c r="J148" s="183" t="s">
        <v>1455</v>
      </c>
      <c r="K148" s="183" t="s">
        <v>1509</v>
      </c>
      <c r="L148" s="183" t="s">
        <v>474</v>
      </c>
      <c r="M148" s="183" t="s">
        <v>20</v>
      </c>
      <c r="N148" s="183" t="s">
        <v>625</v>
      </c>
      <c r="O148" s="183">
        <v>0</v>
      </c>
      <c r="P148" s="183" t="s">
        <v>244</v>
      </c>
      <c r="Q148" s="183">
        <v>50</v>
      </c>
      <c r="R148" s="183">
        <v>80</v>
      </c>
      <c r="S148" s="183" t="s">
        <v>504</v>
      </c>
      <c r="T148" s="183" t="s">
        <v>974</v>
      </c>
      <c r="U148" s="184" t="s">
        <v>1930</v>
      </c>
      <c r="V148" s="184" t="s">
        <v>1951</v>
      </c>
      <c r="W148" s="183" t="s">
        <v>966</v>
      </c>
    </row>
    <row r="149" spans="1:23" ht="58.5" customHeight="1" x14ac:dyDescent="0.25">
      <c r="A149" s="69" t="s">
        <v>975</v>
      </c>
      <c r="B149" s="158" t="str">
        <f>VLOOKUP(A149,'Dimensión 3-Gestión con Valor'!$B$10:$B$379,1,0)</f>
        <v>3200.2.1</v>
      </c>
      <c r="C149" s="158" t="s">
        <v>966</v>
      </c>
      <c r="D149" s="158">
        <v>0</v>
      </c>
      <c r="E149" s="158" t="s">
        <v>478</v>
      </c>
      <c r="F149" s="158" t="s">
        <v>975</v>
      </c>
      <c r="G149" s="158" t="s">
        <v>19</v>
      </c>
      <c r="H149" s="158">
        <v>0</v>
      </c>
      <c r="I149" s="158">
        <v>0</v>
      </c>
      <c r="J149" s="158">
        <v>0</v>
      </c>
      <c r="K149" s="158">
        <v>0</v>
      </c>
      <c r="L149" s="158" t="s">
        <v>19</v>
      </c>
      <c r="M149" s="158" t="s">
        <v>19</v>
      </c>
      <c r="N149" s="158" t="s">
        <v>625</v>
      </c>
      <c r="O149" s="158" t="s">
        <v>19</v>
      </c>
      <c r="P149" s="158" t="s">
        <v>245</v>
      </c>
      <c r="Q149" s="158">
        <v>25</v>
      </c>
      <c r="R149" s="158">
        <v>1</v>
      </c>
      <c r="S149" s="158" t="s">
        <v>476</v>
      </c>
      <c r="T149" s="193" t="s">
        <v>976</v>
      </c>
      <c r="U149" s="193" t="s">
        <v>1930</v>
      </c>
      <c r="V149" s="193" t="s">
        <v>1952</v>
      </c>
      <c r="W149" s="158" t="s">
        <v>966</v>
      </c>
    </row>
    <row r="150" spans="1:23" ht="58.5" customHeight="1" x14ac:dyDescent="0.25">
      <c r="A150" s="69" t="s">
        <v>977</v>
      </c>
      <c r="B150" s="158" t="str">
        <f>VLOOKUP(A150,'Dimensión 3-Gestión con Valor'!$B$10:$B$379,1,0)</f>
        <v>3200.2.2</v>
      </c>
      <c r="C150" s="158" t="s">
        <v>966</v>
      </c>
      <c r="D150" s="158">
        <v>0</v>
      </c>
      <c r="E150" s="158" t="s">
        <v>478</v>
      </c>
      <c r="F150" s="158" t="s">
        <v>977</v>
      </c>
      <c r="G150" s="158" t="s">
        <v>19</v>
      </c>
      <c r="H150" s="158">
        <v>0</v>
      </c>
      <c r="I150" s="158">
        <v>0</v>
      </c>
      <c r="J150" s="158">
        <v>0</v>
      </c>
      <c r="K150" s="158">
        <v>0</v>
      </c>
      <c r="L150" s="158" t="s">
        <v>19</v>
      </c>
      <c r="M150" s="158" t="s">
        <v>19</v>
      </c>
      <c r="N150" s="158" t="s">
        <v>625</v>
      </c>
      <c r="O150" s="158" t="s">
        <v>19</v>
      </c>
      <c r="P150" s="158" t="s">
        <v>246</v>
      </c>
      <c r="Q150" s="158">
        <v>25</v>
      </c>
      <c r="R150" s="158">
        <v>1</v>
      </c>
      <c r="S150" s="158" t="s">
        <v>476</v>
      </c>
      <c r="T150" s="193" t="s">
        <v>976</v>
      </c>
      <c r="U150" s="193" t="s">
        <v>1930</v>
      </c>
      <c r="V150" s="193" t="s">
        <v>1953</v>
      </c>
      <c r="W150" s="158" t="s">
        <v>966</v>
      </c>
    </row>
    <row r="151" spans="1:23" ht="58.5" customHeight="1" x14ac:dyDescent="0.25">
      <c r="A151" s="69" t="s">
        <v>978</v>
      </c>
      <c r="B151" s="158" t="str">
        <f>VLOOKUP(A151,'Dimensión 3-Gestión con Valor'!$B$10:$B$379,1,0)</f>
        <v>3200.2.3</v>
      </c>
      <c r="C151" s="158" t="s">
        <v>966</v>
      </c>
      <c r="D151" s="158">
        <v>0</v>
      </c>
      <c r="E151" s="158" t="s">
        <v>478</v>
      </c>
      <c r="F151" s="158" t="s">
        <v>978</v>
      </c>
      <c r="G151" s="158" t="s">
        <v>19</v>
      </c>
      <c r="H151" s="158">
        <v>0</v>
      </c>
      <c r="I151" s="158">
        <v>0</v>
      </c>
      <c r="J151" s="158">
        <v>0</v>
      </c>
      <c r="K151" s="158">
        <v>0</v>
      </c>
      <c r="L151" s="158" t="s">
        <v>19</v>
      </c>
      <c r="M151" s="158" t="s">
        <v>19</v>
      </c>
      <c r="N151" s="158" t="s">
        <v>625</v>
      </c>
      <c r="O151" s="158" t="s">
        <v>19</v>
      </c>
      <c r="P151" s="158" t="s">
        <v>247</v>
      </c>
      <c r="Q151" s="158">
        <v>50</v>
      </c>
      <c r="R151" s="158">
        <v>80</v>
      </c>
      <c r="S151" s="158" t="s">
        <v>504</v>
      </c>
      <c r="T151" s="193" t="s">
        <v>979</v>
      </c>
      <c r="U151" s="193" t="s">
        <v>1930</v>
      </c>
      <c r="V151" s="193" t="s">
        <v>1951</v>
      </c>
      <c r="W151" s="158" t="s">
        <v>966</v>
      </c>
    </row>
    <row r="152" spans="1:23" ht="58.5" customHeight="1" x14ac:dyDescent="0.25">
      <c r="A152" s="194" t="s">
        <v>1202</v>
      </c>
      <c r="B152" s="185" t="str">
        <f>VLOOKUP(A152,'Dimensión 3-Gestión con Valor'!$B$10:$B$379,1,0)</f>
        <v>6000.1</v>
      </c>
      <c r="C152" s="183" t="s">
        <v>1201</v>
      </c>
      <c r="D152" s="183">
        <v>2</v>
      </c>
      <c r="E152" s="183" t="s">
        <v>471</v>
      </c>
      <c r="F152" s="183" t="s">
        <v>1202</v>
      </c>
      <c r="G152" s="183" t="s">
        <v>490</v>
      </c>
      <c r="H152" s="183" t="s">
        <v>10</v>
      </c>
      <c r="I152" s="183" t="s">
        <v>1415</v>
      </c>
      <c r="J152" s="183" t="s">
        <v>1416</v>
      </c>
      <c r="K152" s="183" t="s">
        <v>1758</v>
      </c>
      <c r="L152" s="183" t="s">
        <v>474</v>
      </c>
      <c r="M152" s="183" t="s">
        <v>38</v>
      </c>
      <c r="N152" s="183" t="s">
        <v>625</v>
      </c>
      <c r="O152" s="183" t="s">
        <v>1583</v>
      </c>
      <c r="P152" s="183" t="s">
        <v>1873</v>
      </c>
      <c r="Q152" s="183">
        <v>14</v>
      </c>
      <c r="R152" s="183">
        <v>4</v>
      </c>
      <c r="S152" s="183" t="s">
        <v>476</v>
      </c>
      <c r="T152" s="183" t="s">
        <v>1874</v>
      </c>
      <c r="U152" s="184" t="s">
        <v>1923</v>
      </c>
      <c r="V152" s="184" t="s">
        <v>1931</v>
      </c>
      <c r="W152" s="183" t="s">
        <v>1201</v>
      </c>
    </row>
    <row r="153" spans="1:23" ht="58.5" customHeight="1" x14ac:dyDescent="0.25">
      <c r="A153" s="69" t="s">
        <v>1203</v>
      </c>
      <c r="B153" s="158" t="str">
        <f>VLOOKUP(A153,'Dimensión 3-Gestión con Valor'!$B$10:$B$379,1,0)</f>
        <v>6000.1.1</v>
      </c>
      <c r="C153" s="158" t="s">
        <v>1201</v>
      </c>
      <c r="D153" s="158">
        <v>2</v>
      </c>
      <c r="E153" s="158" t="s">
        <v>478</v>
      </c>
      <c r="F153" s="158" t="s">
        <v>1203</v>
      </c>
      <c r="G153" s="158" t="s">
        <v>19</v>
      </c>
      <c r="H153" s="158">
        <v>0</v>
      </c>
      <c r="I153" s="158">
        <v>0</v>
      </c>
      <c r="J153" s="158">
        <v>0</v>
      </c>
      <c r="K153" s="158">
        <v>0</v>
      </c>
      <c r="L153" s="158" t="s">
        <v>19</v>
      </c>
      <c r="M153" s="158" t="s">
        <v>19</v>
      </c>
      <c r="N153" s="158" t="s">
        <v>625</v>
      </c>
      <c r="O153" s="158" t="s">
        <v>19</v>
      </c>
      <c r="P153" s="158" t="s">
        <v>1875</v>
      </c>
      <c r="Q153" s="158">
        <v>20</v>
      </c>
      <c r="R153" s="158">
        <v>4</v>
      </c>
      <c r="S153" s="158" t="s">
        <v>476</v>
      </c>
      <c r="T153" s="193" t="s">
        <v>1876</v>
      </c>
      <c r="U153" s="193" t="s">
        <v>1923</v>
      </c>
      <c r="V153" s="193" t="s">
        <v>2002</v>
      </c>
      <c r="W153" s="158" t="s">
        <v>1201</v>
      </c>
    </row>
    <row r="154" spans="1:23" ht="58.5" customHeight="1" x14ac:dyDescent="0.25">
      <c r="A154" s="69" t="s">
        <v>1204</v>
      </c>
      <c r="B154" s="158" t="str">
        <f>VLOOKUP(A154,'Dimensión 3-Gestión con Valor'!$B$10:$B$379,1,0)</f>
        <v>6000.1.2</v>
      </c>
      <c r="C154" s="158" t="s">
        <v>1201</v>
      </c>
      <c r="D154" s="158">
        <v>2</v>
      </c>
      <c r="E154" s="158" t="s">
        <v>478</v>
      </c>
      <c r="F154" s="158" t="s">
        <v>1204</v>
      </c>
      <c r="G154" s="158" t="s">
        <v>19</v>
      </c>
      <c r="H154" s="158">
        <v>0</v>
      </c>
      <c r="I154" s="158">
        <v>0</v>
      </c>
      <c r="J154" s="158">
        <v>0</v>
      </c>
      <c r="K154" s="158">
        <v>0</v>
      </c>
      <c r="L154" s="158" t="s">
        <v>19</v>
      </c>
      <c r="M154" s="158" t="s">
        <v>19</v>
      </c>
      <c r="N154" s="158" t="s">
        <v>625</v>
      </c>
      <c r="O154" s="158" t="s">
        <v>19</v>
      </c>
      <c r="P154" s="158" t="s">
        <v>189</v>
      </c>
      <c r="Q154" s="158">
        <v>20</v>
      </c>
      <c r="R154" s="158">
        <v>4</v>
      </c>
      <c r="S154" s="158" t="s">
        <v>476</v>
      </c>
      <c r="T154" s="193" t="s">
        <v>1877</v>
      </c>
      <c r="U154" s="193" t="s">
        <v>1923</v>
      </c>
      <c r="V154" s="193" t="s">
        <v>1931</v>
      </c>
      <c r="W154" s="158" t="s">
        <v>1201</v>
      </c>
    </row>
    <row r="155" spans="1:23" ht="58.5" customHeight="1" x14ac:dyDescent="0.25">
      <c r="A155" s="69" t="s">
        <v>1205</v>
      </c>
      <c r="B155" s="158" t="str">
        <f>VLOOKUP(A155,'Dimensión 3-Gestión con Valor'!$B$10:$B$379,1,0)</f>
        <v>6000.1.3</v>
      </c>
      <c r="C155" s="158" t="s">
        <v>1201</v>
      </c>
      <c r="D155" s="158">
        <v>2</v>
      </c>
      <c r="E155" s="158" t="s">
        <v>478</v>
      </c>
      <c r="F155" s="158" t="s">
        <v>1205</v>
      </c>
      <c r="G155" s="158" t="s">
        <v>19</v>
      </c>
      <c r="H155" s="158">
        <v>0</v>
      </c>
      <c r="I155" s="158">
        <v>0</v>
      </c>
      <c r="J155" s="158">
        <v>0</v>
      </c>
      <c r="K155" s="158">
        <v>0</v>
      </c>
      <c r="L155" s="158" t="s">
        <v>19</v>
      </c>
      <c r="M155" s="158" t="s">
        <v>19</v>
      </c>
      <c r="N155" s="158" t="s">
        <v>625</v>
      </c>
      <c r="O155" s="158" t="s">
        <v>19</v>
      </c>
      <c r="P155" s="158" t="s">
        <v>1878</v>
      </c>
      <c r="Q155" s="158">
        <v>30</v>
      </c>
      <c r="R155" s="158">
        <v>100</v>
      </c>
      <c r="S155" s="158" t="s">
        <v>504</v>
      </c>
      <c r="T155" s="193" t="s">
        <v>1206</v>
      </c>
      <c r="U155" s="193" t="s">
        <v>1923</v>
      </c>
      <c r="V155" s="193" t="s">
        <v>1931</v>
      </c>
      <c r="W155" s="158" t="s">
        <v>1201</v>
      </c>
    </row>
    <row r="156" spans="1:23" ht="58.5" customHeight="1" x14ac:dyDescent="0.25">
      <c r="A156" s="69" t="s">
        <v>1207</v>
      </c>
      <c r="B156" s="158" t="str">
        <f>VLOOKUP(A156,'Dimensión 3-Gestión con Valor'!$B$10:$B$379,1,0)</f>
        <v>6000.1.4</v>
      </c>
      <c r="C156" s="158" t="s">
        <v>1201</v>
      </c>
      <c r="D156" s="158">
        <v>2</v>
      </c>
      <c r="E156" s="158" t="s">
        <v>478</v>
      </c>
      <c r="F156" s="158" t="s">
        <v>1207</v>
      </c>
      <c r="G156" s="158" t="s">
        <v>19</v>
      </c>
      <c r="H156" s="158">
        <v>0</v>
      </c>
      <c r="I156" s="158">
        <v>0</v>
      </c>
      <c r="J156" s="158">
        <v>0</v>
      </c>
      <c r="K156" s="158">
        <v>0</v>
      </c>
      <c r="L156" s="158" t="s">
        <v>19</v>
      </c>
      <c r="M156" s="158" t="s">
        <v>19</v>
      </c>
      <c r="N156" s="158" t="s">
        <v>625</v>
      </c>
      <c r="O156" s="158" t="s">
        <v>19</v>
      </c>
      <c r="P156" s="158" t="s">
        <v>1879</v>
      </c>
      <c r="Q156" s="158">
        <v>30</v>
      </c>
      <c r="R156" s="158">
        <v>4</v>
      </c>
      <c r="S156" s="158" t="s">
        <v>476</v>
      </c>
      <c r="T156" s="193" t="s">
        <v>1874</v>
      </c>
      <c r="U156" s="193" t="s">
        <v>1923</v>
      </c>
      <c r="V156" s="193" t="s">
        <v>1931</v>
      </c>
      <c r="W156" s="158" t="s">
        <v>1201</v>
      </c>
    </row>
    <row r="157" spans="1:23" ht="58.5" customHeight="1" x14ac:dyDescent="0.25">
      <c r="A157" s="194" t="s">
        <v>1208</v>
      </c>
      <c r="B157" s="185" t="str">
        <f>VLOOKUP(A157,'Dimensión 3-Gestión con Valor'!$B$10:$B$379,1,0)</f>
        <v>6000.2</v>
      </c>
      <c r="C157" s="183" t="s">
        <v>1201</v>
      </c>
      <c r="D157" s="183">
        <v>2</v>
      </c>
      <c r="E157" s="183" t="s">
        <v>471</v>
      </c>
      <c r="F157" s="183" t="s">
        <v>1208</v>
      </c>
      <c r="G157" s="183" t="s">
        <v>490</v>
      </c>
      <c r="H157" s="183" t="s">
        <v>10</v>
      </c>
      <c r="I157" s="183" t="s">
        <v>1415</v>
      </c>
      <c r="J157" s="183" t="s">
        <v>1416</v>
      </c>
      <c r="K157" s="183" t="s">
        <v>1758</v>
      </c>
      <c r="L157" s="183" t="s">
        <v>474</v>
      </c>
      <c r="M157" s="183" t="s">
        <v>38</v>
      </c>
      <c r="N157" s="183" t="s">
        <v>625</v>
      </c>
      <c r="O157" s="183" t="s">
        <v>1583</v>
      </c>
      <c r="P157" s="183" t="s">
        <v>1880</v>
      </c>
      <c r="Q157" s="183">
        <v>14</v>
      </c>
      <c r="R157" s="183">
        <v>6</v>
      </c>
      <c r="S157" s="183" t="s">
        <v>476</v>
      </c>
      <c r="T157" s="183" t="s">
        <v>1881</v>
      </c>
      <c r="U157" s="184" t="s">
        <v>1923</v>
      </c>
      <c r="V157" s="184" t="s">
        <v>1931</v>
      </c>
      <c r="W157" s="183" t="s">
        <v>1201</v>
      </c>
    </row>
    <row r="158" spans="1:23" ht="58.5" customHeight="1" x14ac:dyDescent="0.25">
      <c r="A158" s="69" t="s">
        <v>1209</v>
      </c>
      <c r="B158" s="158" t="str">
        <f>VLOOKUP(A158,'Dimensión 3-Gestión con Valor'!$B$10:$B$379,1,0)</f>
        <v>6000.2.1</v>
      </c>
      <c r="C158" s="158" t="s">
        <v>1201</v>
      </c>
      <c r="D158" s="158">
        <v>2</v>
      </c>
      <c r="E158" s="158" t="s">
        <v>478</v>
      </c>
      <c r="F158" s="158" t="s">
        <v>1209</v>
      </c>
      <c r="G158" s="158" t="s">
        <v>19</v>
      </c>
      <c r="H158" s="158">
        <v>0</v>
      </c>
      <c r="I158" s="158">
        <v>0</v>
      </c>
      <c r="J158" s="158">
        <v>0</v>
      </c>
      <c r="K158" s="158">
        <v>0</v>
      </c>
      <c r="L158" s="158" t="s">
        <v>19</v>
      </c>
      <c r="M158" s="158" t="s">
        <v>19</v>
      </c>
      <c r="N158" s="158" t="s">
        <v>625</v>
      </c>
      <c r="O158" s="158" t="s">
        <v>19</v>
      </c>
      <c r="P158" s="158" t="s">
        <v>1875</v>
      </c>
      <c r="Q158" s="158">
        <v>20</v>
      </c>
      <c r="R158" s="158">
        <v>6</v>
      </c>
      <c r="S158" s="158" t="s">
        <v>476</v>
      </c>
      <c r="T158" s="193" t="s">
        <v>1882</v>
      </c>
      <c r="U158" s="193" t="s">
        <v>1923</v>
      </c>
      <c r="V158" s="193" t="s">
        <v>2002</v>
      </c>
      <c r="W158" s="158" t="s">
        <v>1201</v>
      </c>
    </row>
    <row r="159" spans="1:23" ht="58.5" customHeight="1" x14ac:dyDescent="0.25">
      <c r="A159" s="69" t="s">
        <v>1210</v>
      </c>
      <c r="B159" s="158" t="str">
        <f>VLOOKUP(A159,'Dimensión 3-Gestión con Valor'!$B$10:$B$379,1,0)</f>
        <v>6000.2.2</v>
      </c>
      <c r="C159" s="158" t="s">
        <v>1201</v>
      </c>
      <c r="D159" s="158">
        <v>2</v>
      </c>
      <c r="E159" s="158" t="s">
        <v>478</v>
      </c>
      <c r="F159" s="158" t="s">
        <v>1210</v>
      </c>
      <c r="G159" s="158" t="s">
        <v>19</v>
      </c>
      <c r="H159" s="158">
        <v>0</v>
      </c>
      <c r="I159" s="158">
        <v>0</v>
      </c>
      <c r="J159" s="158">
        <v>0</v>
      </c>
      <c r="K159" s="158">
        <v>0</v>
      </c>
      <c r="L159" s="158" t="s">
        <v>19</v>
      </c>
      <c r="M159" s="158" t="s">
        <v>19</v>
      </c>
      <c r="N159" s="158" t="s">
        <v>625</v>
      </c>
      <c r="O159" s="158" t="s">
        <v>19</v>
      </c>
      <c r="P159" s="158" t="s">
        <v>189</v>
      </c>
      <c r="Q159" s="158">
        <v>20</v>
      </c>
      <c r="R159" s="158">
        <v>6</v>
      </c>
      <c r="S159" s="158" t="s">
        <v>476</v>
      </c>
      <c r="T159" s="193" t="s">
        <v>1883</v>
      </c>
      <c r="U159" s="193" t="s">
        <v>1923</v>
      </c>
      <c r="V159" s="193" t="s">
        <v>1931</v>
      </c>
      <c r="W159" s="158" t="s">
        <v>1201</v>
      </c>
    </row>
    <row r="160" spans="1:23" ht="58.5" customHeight="1" x14ac:dyDescent="0.25">
      <c r="A160" s="69" t="s">
        <v>1211</v>
      </c>
      <c r="B160" s="158" t="str">
        <f>VLOOKUP(A160,'Dimensión 3-Gestión con Valor'!$B$10:$B$379,1,0)</f>
        <v>6000.2.3</v>
      </c>
      <c r="C160" s="158" t="s">
        <v>1201</v>
      </c>
      <c r="D160" s="158">
        <v>2</v>
      </c>
      <c r="E160" s="158" t="s">
        <v>478</v>
      </c>
      <c r="F160" s="158" t="s">
        <v>1211</v>
      </c>
      <c r="G160" s="158" t="s">
        <v>19</v>
      </c>
      <c r="H160" s="158">
        <v>0</v>
      </c>
      <c r="I160" s="158">
        <v>0</v>
      </c>
      <c r="J160" s="158">
        <v>0</v>
      </c>
      <c r="K160" s="158">
        <v>0</v>
      </c>
      <c r="L160" s="158" t="s">
        <v>19</v>
      </c>
      <c r="M160" s="158" t="s">
        <v>19</v>
      </c>
      <c r="N160" s="158" t="s">
        <v>625</v>
      </c>
      <c r="O160" s="158" t="s">
        <v>19</v>
      </c>
      <c r="P160" s="158" t="s">
        <v>1878</v>
      </c>
      <c r="Q160" s="158">
        <v>30</v>
      </c>
      <c r="R160" s="158">
        <v>100</v>
      </c>
      <c r="S160" s="158" t="s">
        <v>504</v>
      </c>
      <c r="T160" s="193" t="s">
        <v>1206</v>
      </c>
      <c r="U160" s="193" t="s">
        <v>1923</v>
      </c>
      <c r="V160" s="193" t="s">
        <v>1931</v>
      </c>
      <c r="W160" s="158" t="s">
        <v>1201</v>
      </c>
    </row>
    <row r="161" spans="1:23" ht="58.5" customHeight="1" x14ac:dyDescent="0.25">
      <c r="A161" s="69" t="s">
        <v>1212</v>
      </c>
      <c r="B161" s="158" t="str">
        <f>VLOOKUP(A161,'Dimensión 3-Gestión con Valor'!$B$10:$B$379,1,0)</f>
        <v>6000.2.4</v>
      </c>
      <c r="C161" s="158" t="s">
        <v>1201</v>
      </c>
      <c r="D161" s="158">
        <v>2</v>
      </c>
      <c r="E161" s="158" t="s">
        <v>478</v>
      </c>
      <c r="F161" s="158" t="s">
        <v>1212</v>
      </c>
      <c r="G161" s="158" t="s">
        <v>19</v>
      </c>
      <c r="H161" s="158">
        <v>0</v>
      </c>
      <c r="I161" s="158">
        <v>0</v>
      </c>
      <c r="J161" s="158">
        <v>0</v>
      </c>
      <c r="K161" s="158">
        <v>0</v>
      </c>
      <c r="L161" s="158" t="s">
        <v>19</v>
      </c>
      <c r="M161" s="158" t="s">
        <v>19</v>
      </c>
      <c r="N161" s="158" t="s">
        <v>625</v>
      </c>
      <c r="O161" s="158" t="s">
        <v>19</v>
      </c>
      <c r="P161" s="158" t="s">
        <v>1879</v>
      </c>
      <c r="Q161" s="158">
        <v>30</v>
      </c>
      <c r="R161" s="158">
        <v>6</v>
      </c>
      <c r="S161" s="158" t="s">
        <v>476</v>
      </c>
      <c r="T161" s="193" t="s">
        <v>1881</v>
      </c>
      <c r="U161" s="193" t="s">
        <v>1923</v>
      </c>
      <c r="V161" s="193" t="s">
        <v>1931</v>
      </c>
      <c r="W161" s="158" t="s">
        <v>1201</v>
      </c>
    </row>
    <row r="162" spans="1:23" ht="58.5" customHeight="1" x14ac:dyDescent="0.25">
      <c r="A162" s="194" t="s">
        <v>1213</v>
      </c>
      <c r="B162" s="185" t="str">
        <f>VLOOKUP(A162,'Dimensión 3-Gestión con Valor'!$B$10:$B$379,1,0)</f>
        <v>6000.3</v>
      </c>
      <c r="C162" s="183" t="s">
        <v>1201</v>
      </c>
      <c r="D162" s="183">
        <v>2</v>
      </c>
      <c r="E162" s="183" t="s">
        <v>471</v>
      </c>
      <c r="F162" s="183" t="s">
        <v>1213</v>
      </c>
      <c r="G162" s="183" t="s">
        <v>490</v>
      </c>
      <c r="H162" s="183" t="s">
        <v>10</v>
      </c>
      <c r="I162" s="183" t="s">
        <v>1415</v>
      </c>
      <c r="J162" s="183" t="s">
        <v>1416</v>
      </c>
      <c r="K162" s="183" t="s">
        <v>1758</v>
      </c>
      <c r="L162" s="183" t="s">
        <v>474</v>
      </c>
      <c r="M162" s="183" t="s">
        <v>38</v>
      </c>
      <c r="N162" s="183" t="s">
        <v>625</v>
      </c>
      <c r="O162" s="183" t="s">
        <v>1583</v>
      </c>
      <c r="P162" s="183" t="s">
        <v>1884</v>
      </c>
      <c r="Q162" s="183">
        <v>14</v>
      </c>
      <c r="R162" s="183">
        <v>2</v>
      </c>
      <c r="S162" s="183" t="s">
        <v>476</v>
      </c>
      <c r="T162" s="183" t="s">
        <v>1885</v>
      </c>
      <c r="U162" s="184" t="s">
        <v>1923</v>
      </c>
      <c r="V162" s="184" t="s">
        <v>1931</v>
      </c>
      <c r="W162" s="183" t="s">
        <v>1201</v>
      </c>
    </row>
    <row r="163" spans="1:23" ht="58.5" customHeight="1" x14ac:dyDescent="0.25">
      <c r="A163" s="69" t="s">
        <v>1214</v>
      </c>
      <c r="B163" s="158" t="str">
        <f>VLOOKUP(A163,'Dimensión 3-Gestión con Valor'!$B$10:$B$379,1,0)</f>
        <v>6000.3.1</v>
      </c>
      <c r="C163" s="158" t="s">
        <v>1201</v>
      </c>
      <c r="D163" s="158">
        <v>2</v>
      </c>
      <c r="E163" s="158" t="s">
        <v>478</v>
      </c>
      <c r="F163" s="158" t="s">
        <v>1214</v>
      </c>
      <c r="G163" s="158" t="s">
        <v>19</v>
      </c>
      <c r="H163" s="158">
        <v>0</v>
      </c>
      <c r="I163" s="158">
        <v>0</v>
      </c>
      <c r="J163" s="158">
        <v>0</v>
      </c>
      <c r="K163" s="158">
        <v>0</v>
      </c>
      <c r="L163" s="158" t="s">
        <v>19</v>
      </c>
      <c r="M163" s="158" t="s">
        <v>19</v>
      </c>
      <c r="N163" s="158" t="s">
        <v>625</v>
      </c>
      <c r="O163" s="158" t="s">
        <v>19</v>
      </c>
      <c r="P163" s="158" t="s">
        <v>1875</v>
      </c>
      <c r="Q163" s="158">
        <v>20</v>
      </c>
      <c r="R163" s="158">
        <v>2</v>
      </c>
      <c r="S163" s="158" t="s">
        <v>476</v>
      </c>
      <c r="T163" s="193" t="s">
        <v>1886</v>
      </c>
      <c r="U163" s="193" t="s">
        <v>1923</v>
      </c>
      <c r="V163" s="193" t="s">
        <v>2002</v>
      </c>
      <c r="W163" s="158" t="s">
        <v>1201</v>
      </c>
    </row>
    <row r="164" spans="1:23" ht="58.5" customHeight="1" x14ac:dyDescent="0.25">
      <c r="A164" s="69" t="s">
        <v>1215</v>
      </c>
      <c r="B164" s="158" t="str">
        <f>VLOOKUP(A164,'Dimensión 3-Gestión con Valor'!$B$10:$B$379,1,0)</f>
        <v>6000.3.2</v>
      </c>
      <c r="C164" s="158" t="s">
        <v>1201</v>
      </c>
      <c r="D164" s="158">
        <v>2</v>
      </c>
      <c r="E164" s="158" t="s">
        <v>478</v>
      </c>
      <c r="F164" s="158" t="s">
        <v>1215</v>
      </c>
      <c r="G164" s="158" t="s">
        <v>19</v>
      </c>
      <c r="H164" s="158">
        <v>0</v>
      </c>
      <c r="I164" s="158">
        <v>0</v>
      </c>
      <c r="J164" s="158">
        <v>0</v>
      </c>
      <c r="K164" s="158">
        <v>0</v>
      </c>
      <c r="L164" s="158" t="s">
        <v>19</v>
      </c>
      <c r="M164" s="158" t="s">
        <v>19</v>
      </c>
      <c r="N164" s="158" t="s">
        <v>625</v>
      </c>
      <c r="O164" s="158" t="s">
        <v>19</v>
      </c>
      <c r="P164" s="158" t="s">
        <v>189</v>
      </c>
      <c r="Q164" s="158">
        <v>20</v>
      </c>
      <c r="R164" s="158">
        <v>2</v>
      </c>
      <c r="S164" s="158" t="s">
        <v>476</v>
      </c>
      <c r="T164" s="193" t="s">
        <v>1887</v>
      </c>
      <c r="U164" s="193" t="s">
        <v>1923</v>
      </c>
      <c r="V164" s="193" t="s">
        <v>1931</v>
      </c>
      <c r="W164" s="158" t="s">
        <v>1201</v>
      </c>
    </row>
    <row r="165" spans="1:23" ht="58.5" customHeight="1" x14ac:dyDescent="0.25">
      <c r="A165" s="69" t="s">
        <v>1216</v>
      </c>
      <c r="B165" s="158" t="str">
        <f>VLOOKUP(A165,'Dimensión 3-Gestión con Valor'!$B$10:$B$379,1,0)</f>
        <v>6000.3.3</v>
      </c>
      <c r="C165" s="158" t="s">
        <v>1201</v>
      </c>
      <c r="D165" s="158">
        <v>2</v>
      </c>
      <c r="E165" s="158" t="s">
        <v>478</v>
      </c>
      <c r="F165" s="158" t="s">
        <v>1216</v>
      </c>
      <c r="G165" s="158" t="s">
        <v>19</v>
      </c>
      <c r="H165" s="158">
        <v>0</v>
      </c>
      <c r="I165" s="158">
        <v>0</v>
      </c>
      <c r="J165" s="158">
        <v>0</v>
      </c>
      <c r="K165" s="158">
        <v>0</v>
      </c>
      <c r="L165" s="158" t="s">
        <v>19</v>
      </c>
      <c r="M165" s="158" t="s">
        <v>19</v>
      </c>
      <c r="N165" s="158" t="s">
        <v>625</v>
      </c>
      <c r="O165" s="158" t="s">
        <v>19</v>
      </c>
      <c r="P165" s="158" t="s">
        <v>1878</v>
      </c>
      <c r="Q165" s="158">
        <v>30</v>
      </c>
      <c r="R165" s="158">
        <v>100</v>
      </c>
      <c r="S165" s="158" t="s">
        <v>504</v>
      </c>
      <c r="T165" s="193" t="s">
        <v>1206</v>
      </c>
      <c r="U165" s="193" t="s">
        <v>1923</v>
      </c>
      <c r="V165" s="193" t="s">
        <v>1931</v>
      </c>
      <c r="W165" s="158" t="s">
        <v>1201</v>
      </c>
    </row>
    <row r="166" spans="1:23" ht="58.5" customHeight="1" x14ac:dyDescent="0.25">
      <c r="A166" s="69" t="s">
        <v>1217</v>
      </c>
      <c r="B166" s="158" t="str">
        <f>VLOOKUP(A166,'Dimensión 3-Gestión con Valor'!$B$10:$B$379,1,0)</f>
        <v>6000.3.4</v>
      </c>
      <c r="C166" s="158" t="s">
        <v>1201</v>
      </c>
      <c r="D166" s="158">
        <v>2</v>
      </c>
      <c r="E166" s="158" t="s">
        <v>478</v>
      </c>
      <c r="F166" s="158" t="s">
        <v>1217</v>
      </c>
      <c r="G166" s="158" t="s">
        <v>19</v>
      </c>
      <c r="H166" s="158">
        <v>0</v>
      </c>
      <c r="I166" s="158">
        <v>0</v>
      </c>
      <c r="J166" s="158">
        <v>0</v>
      </c>
      <c r="K166" s="158">
        <v>0</v>
      </c>
      <c r="L166" s="158" t="s">
        <v>19</v>
      </c>
      <c r="M166" s="158" t="s">
        <v>19</v>
      </c>
      <c r="N166" s="158" t="s">
        <v>625</v>
      </c>
      <c r="O166" s="158" t="s">
        <v>19</v>
      </c>
      <c r="P166" s="158" t="s">
        <v>1879</v>
      </c>
      <c r="Q166" s="158">
        <v>30</v>
      </c>
      <c r="R166" s="158">
        <v>2</v>
      </c>
      <c r="S166" s="158" t="s">
        <v>476</v>
      </c>
      <c r="T166" s="193" t="s">
        <v>1885</v>
      </c>
      <c r="U166" s="193" t="s">
        <v>1923</v>
      </c>
      <c r="V166" s="193" t="s">
        <v>1931</v>
      </c>
      <c r="W166" s="158" t="s">
        <v>1201</v>
      </c>
    </row>
    <row r="167" spans="1:23" ht="58.5" customHeight="1" x14ac:dyDescent="0.25">
      <c r="A167" s="194" t="s">
        <v>1218</v>
      </c>
      <c r="B167" s="185" t="str">
        <f>VLOOKUP(A167,'Dimensión 3-Gestión con Valor'!$B$10:$B$379,1,0)</f>
        <v>6000.4</v>
      </c>
      <c r="C167" s="183" t="s">
        <v>1201</v>
      </c>
      <c r="D167" s="183">
        <v>2</v>
      </c>
      <c r="E167" s="183" t="s">
        <v>471</v>
      </c>
      <c r="F167" s="183" t="s">
        <v>1218</v>
      </c>
      <c r="G167" s="183" t="s">
        <v>473</v>
      </c>
      <c r="H167" s="183" t="s">
        <v>10</v>
      </c>
      <c r="I167" s="183" t="s">
        <v>1415</v>
      </c>
      <c r="J167" s="183" t="s">
        <v>1416</v>
      </c>
      <c r="K167" s="183" t="s">
        <v>1758</v>
      </c>
      <c r="L167" s="183" t="s">
        <v>474</v>
      </c>
      <c r="M167" s="183" t="s">
        <v>38</v>
      </c>
      <c r="N167" s="183" t="s">
        <v>1458</v>
      </c>
      <c r="O167" s="183" t="s">
        <v>1584</v>
      </c>
      <c r="P167" s="183" t="s">
        <v>1888</v>
      </c>
      <c r="Q167" s="183">
        <v>14</v>
      </c>
      <c r="R167" s="183">
        <v>1</v>
      </c>
      <c r="S167" s="183" t="s">
        <v>476</v>
      </c>
      <c r="T167" s="183" t="s">
        <v>1226</v>
      </c>
      <c r="U167" s="184" t="s">
        <v>1913</v>
      </c>
      <c r="V167" s="184" t="s">
        <v>2003</v>
      </c>
      <c r="W167" s="183" t="s">
        <v>1201</v>
      </c>
    </row>
    <row r="168" spans="1:23" ht="58.5" customHeight="1" x14ac:dyDescent="0.25">
      <c r="A168" s="69" t="s">
        <v>1219</v>
      </c>
      <c r="B168" s="158" t="str">
        <f>VLOOKUP(A168,'Dimensión 3-Gestión con Valor'!$B$10:$B$379,1,0)</f>
        <v>6000.4.1</v>
      </c>
      <c r="C168" s="158" t="s">
        <v>1201</v>
      </c>
      <c r="D168" s="158">
        <v>2</v>
      </c>
      <c r="E168" s="158" t="s">
        <v>478</v>
      </c>
      <c r="F168" s="158" t="s">
        <v>1219</v>
      </c>
      <c r="G168" s="158" t="s">
        <v>19</v>
      </c>
      <c r="H168" s="158">
        <v>0</v>
      </c>
      <c r="I168" s="158">
        <v>0</v>
      </c>
      <c r="J168" s="158">
        <v>0</v>
      </c>
      <c r="K168" s="158">
        <v>0</v>
      </c>
      <c r="L168" s="158" t="s">
        <v>19</v>
      </c>
      <c r="M168" s="158" t="s">
        <v>19</v>
      </c>
      <c r="N168" s="158" t="s">
        <v>1458</v>
      </c>
      <c r="O168" s="158" t="s">
        <v>19</v>
      </c>
      <c r="P168" s="158" t="s">
        <v>450</v>
      </c>
      <c r="Q168" s="158">
        <v>20</v>
      </c>
      <c r="R168" s="158">
        <v>1</v>
      </c>
      <c r="S168" s="158" t="s">
        <v>476</v>
      </c>
      <c r="T168" s="193" t="s">
        <v>1220</v>
      </c>
      <c r="U168" s="193" t="s">
        <v>1913</v>
      </c>
      <c r="V168" s="193" t="s">
        <v>1952</v>
      </c>
      <c r="W168" s="158" t="s">
        <v>1201</v>
      </c>
    </row>
    <row r="169" spans="1:23" ht="58.5" customHeight="1" x14ac:dyDescent="0.25">
      <c r="A169" s="69" t="s">
        <v>1221</v>
      </c>
      <c r="B169" s="158" t="str">
        <f>VLOOKUP(A169,'Dimensión 3-Gestión con Valor'!$B$10:$B$379,1,0)</f>
        <v>6000.4.2</v>
      </c>
      <c r="C169" s="158" t="s">
        <v>1201</v>
      </c>
      <c r="D169" s="158">
        <v>2</v>
      </c>
      <c r="E169" s="158" t="s">
        <v>478</v>
      </c>
      <c r="F169" s="158" t="s">
        <v>1221</v>
      </c>
      <c r="G169" s="158" t="s">
        <v>19</v>
      </c>
      <c r="H169" s="158">
        <v>0</v>
      </c>
      <c r="I169" s="158">
        <v>0</v>
      </c>
      <c r="J169" s="158">
        <v>0</v>
      </c>
      <c r="K169" s="158">
        <v>0</v>
      </c>
      <c r="L169" s="158" t="s">
        <v>19</v>
      </c>
      <c r="M169" s="158" t="s">
        <v>19</v>
      </c>
      <c r="N169" s="158" t="s">
        <v>1458</v>
      </c>
      <c r="O169" s="158" t="s">
        <v>19</v>
      </c>
      <c r="P169" s="158" t="s">
        <v>451</v>
      </c>
      <c r="Q169" s="158">
        <v>20</v>
      </c>
      <c r="R169" s="158">
        <v>1</v>
      </c>
      <c r="S169" s="158" t="s">
        <v>476</v>
      </c>
      <c r="T169" s="193" t="s">
        <v>1222</v>
      </c>
      <c r="U169" s="193" t="s">
        <v>1977</v>
      </c>
      <c r="V169" s="193" t="s">
        <v>2004</v>
      </c>
      <c r="W169" s="158" t="s">
        <v>1201</v>
      </c>
    </row>
    <row r="170" spans="1:23" ht="58.5" customHeight="1" x14ac:dyDescent="0.25">
      <c r="A170" s="69" t="s">
        <v>1223</v>
      </c>
      <c r="B170" s="158" t="str">
        <f>VLOOKUP(A170,'Dimensión 3-Gestión con Valor'!$B$10:$B$379,1,0)</f>
        <v>6000.4.3</v>
      </c>
      <c r="C170" s="158" t="s">
        <v>1201</v>
      </c>
      <c r="D170" s="158">
        <v>2</v>
      </c>
      <c r="E170" s="158" t="s">
        <v>478</v>
      </c>
      <c r="F170" s="158" t="s">
        <v>1223</v>
      </c>
      <c r="G170" s="158" t="s">
        <v>19</v>
      </c>
      <c r="H170" s="158">
        <v>0</v>
      </c>
      <c r="I170" s="158">
        <v>0</v>
      </c>
      <c r="J170" s="158">
        <v>0</v>
      </c>
      <c r="K170" s="158">
        <v>0</v>
      </c>
      <c r="L170" s="158" t="s">
        <v>19</v>
      </c>
      <c r="M170" s="158" t="s">
        <v>19</v>
      </c>
      <c r="N170" s="158" t="s">
        <v>1458</v>
      </c>
      <c r="O170" s="158" t="s">
        <v>19</v>
      </c>
      <c r="P170" s="158" t="s">
        <v>56</v>
      </c>
      <c r="Q170" s="158">
        <v>20</v>
      </c>
      <c r="R170" s="158">
        <v>1</v>
      </c>
      <c r="S170" s="158" t="s">
        <v>476</v>
      </c>
      <c r="T170" s="193" t="s">
        <v>1224</v>
      </c>
      <c r="U170" s="193" t="s">
        <v>1979</v>
      </c>
      <c r="V170" s="193" t="s">
        <v>1933</v>
      </c>
      <c r="W170" s="158" t="s">
        <v>1201</v>
      </c>
    </row>
    <row r="171" spans="1:23" ht="58.5" customHeight="1" x14ac:dyDescent="0.25">
      <c r="A171" s="69" t="s">
        <v>1225</v>
      </c>
      <c r="B171" s="158" t="str">
        <f>VLOOKUP(A171,'Dimensión 3-Gestión con Valor'!$B$10:$B$379,1,0)</f>
        <v>6000.4.4</v>
      </c>
      <c r="C171" s="158" t="s">
        <v>1201</v>
      </c>
      <c r="D171" s="158">
        <v>2</v>
      </c>
      <c r="E171" s="158" t="s">
        <v>478</v>
      </c>
      <c r="F171" s="158" t="s">
        <v>1225</v>
      </c>
      <c r="G171" s="158" t="s">
        <v>19</v>
      </c>
      <c r="H171" s="158">
        <v>0</v>
      </c>
      <c r="I171" s="158">
        <v>0</v>
      </c>
      <c r="J171" s="158">
        <v>0</v>
      </c>
      <c r="K171" s="158">
        <v>0</v>
      </c>
      <c r="L171" s="158" t="s">
        <v>19</v>
      </c>
      <c r="M171" s="158" t="s">
        <v>19</v>
      </c>
      <c r="N171" s="158" t="s">
        <v>1458</v>
      </c>
      <c r="O171" s="158" t="s">
        <v>19</v>
      </c>
      <c r="P171" s="158" t="s">
        <v>452</v>
      </c>
      <c r="Q171" s="158">
        <v>20</v>
      </c>
      <c r="R171" s="158">
        <v>1</v>
      </c>
      <c r="S171" s="158" t="s">
        <v>476</v>
      </c>
      <c r="T171" s="193" t="s">
        <v>1226</v>
      </c>
      <c r="U171" s="193" t="s">
        <v>1989</v>
      </c>
      <c r="V171" s="193" t="s">
        <v>2005</v>
      </c>
      <c r="W171" s="158" t="s">
        <v>1201</v>
      </c>
    </row>
    <row r="172" spans="1:23" ht="58.5" customHeight="1" x14ac:dyDescent="0.25">
      <c r="A172" s="69" t="s">
        <v>1227</v>
      </c>
      <c r="B172" s="158" t="str">
        <f>VLOOKUP(A172,'Dimensión 3-Gestión con Valor'!$B$10:$B$379,1,0)</f>
        <v>6000.4.5</v>
      </c>
      <c r="C172" s="158" t="s">
        <v>1201</v>
      </c>
      <c r="D172" s="158">
        <v>2</v>
      </c>
      <c r="E172" s="158" t="s">
        <v>478</v>
      </c>
      <c r="F172" s="158" t="s">
        <v>1227</v>
      </c>
      <c r="G172" s="158" t="s">
        <v>19</v>
      </c>
      <c r="H172" s="158">
        <v>0</v>
      </c>
      <c r="I172" s="158">
        <v>0</v>
      </c>
      <c r="J172" s="158">
        <v>0</v>
      </c>
      <c r="K172" s="158">
        <v>0</v>
      </c>
      <c r="L172" s="158" t="s">
        <v>19</v>
      </c>
      <c r="M172" s="158" t="s">
        <v>19</v>
      </c>
      <c r="N172" s="158" t="s">
        <v>1458</v>
      </c>
      <c r="O172" s="158" t="s">
        <v>19</v>
      </c>
      <c r="P172" s="158" t="s">
        <v>453</v>
      </c>
      <c r="Q172" s="158">
        <v>20</v>
      </c>
      <c r="R172" s="158">
        <v>1</v>
      </c>
      <c r="S172" s="158" t="s">
        <v>476</v>
      </c>
      <c r="T172" s="193" t="s">
        <v>1226</v>
      </c>
      <c r="U172" s="193" t="s">
        <v>1962</v>
      </c>
      <c r="V172" s="193" t="s">
        <v>2003</v>
      </c>
      <c r="W172" s="158" t="s">
        <v>1201</v>
      </c>
    </row>
    <row r="173" spans="1:23" ht="58.5" customHeight="1" x14ac:dyDescent="0.25">
      <c r="A173" s="194" t="s">
        <v>1228</v>
      </c>
      <c r="B173" s="185" t="str">
        <f>VLOOKUP(A173,'Dimensión 3-Gestión con Valor'!$B$10:$B$379,1,0)</f>
        <v>6000.5</v>
      </c>
      <c r="C173" s="183" t="s">
        <v>1201</v>
      </c>
      <c r="D173" s="183">
        <v>2</v>
      </c>
      <c r="E173" s="183" t="s">
        <v>471</v>
      </c>
      <c r="F173" s="183" t="s">
        <v>1228</v>
      </c>
      <c r="G173" s="183" t="s">
        <v>473</v>
      </c>
      <c r="H173" s="183" t="s">
        <v>10</v>
      </c>
      <c r="I173" s="183" t="s">
        <v>1415</v>
      </c>
      <c r="J173" s="183" t="s">
        <v>1416</v>
      </c>
      <c r="K173" s="183" t="s">
        <v>1758</v>
      </c>
      <c r="L173" s="183" t="s">
        <v>474</v>
      </c>
      <c r="M173" s="183" t="s">
        <v>38</v>
      </c>
      <c r="N173" s="183" t="s">
        <v>1458</v>
      </c>
      <c r="O173" s="183" t="s">
        <v>1584</v>
      </c>
      <c r="P173" s="183" t="s">
        <v>1889</v>
      </c>
      <c r="Q173" s="183">
        <v>14</v>
      </c>
      <c r="R173" s="183">
        <v>1</v>
      </c>
      <c r="S173" s="183" t="s">
        <v>476</v>
      </c>
      <c r="T173" s="183" t="s">
        <v>1222</v>
      </c>
      <c r="U173" s="184" t="s">
        <v>2000</v>
      </c>
      <c r="V173" s="184" t="s">
        <v>1944</v>
      </c>
      <c r="W173" s="183" t="s">
        <v>1201</v>
      </c>
    </row>
    <row r="174" spans="1:23" ht="58.5" customHeight="1" x14ac:dyDescent="0.25">
      <c r="A174" s="69" t="s">
        <v>1229</v>
      </c>
      <c r="B174" s="158" t="str">
        <f>VLOOKUP(A174,'Dimensión 3-Gestión con Valor'!$B$10:$B$379,1,0)</f>
        <v>6000.5.1</v>
      </c>
      <c r="C174" s="158" t="s">
        <v>1201</v>
      </c>
      <c r="D174" s="158">
        <v>2</v>
      </c>
      <c r="E174" s="158" t="s">
        <v>478</v>
      </c>
      <c r="F174" s="158" t="s">
        <v>1229</v>
      </c>
      <c r="G174" s="158" t="s">
        <v>19</v>
      </c>
      <c r="H174" s="158">
        <v>0</v>
      </c>
      <c r="I174" s="158">
        <v>0</v>
      </c>
      <c r="J174" s="158">
        <v>0</v>
      </c>
      <c r="K174" s="158">
        <v>0</v>
      </c>
      <c r="L174" s="158" t="s">
        <v>19</v>
      </c>
      <c r="M174" s="158" t="s">
        <v>19</v>
      </c>
      <c r="N174" s="158" t="s">
        <v>1458</v>
      </c>
      <c r="O174" s="158" t="s">
        <v>19</v>
      </c>
      <c r="P174" s="158" t="s">
        <v>454</v>
      </c>
      <c r="Q174" s="158">
        <v>10</v>
      </c>
      <c r="R174" s="158">
        <v>1</v>
      </c>
      <c r="S174" s="158" t="s">
        <v>476</v>
      </c>
      <c r="T174" s="193" t="s">
        <v>1230</v>
      </c>
      <c r="U174" s="193" t="s">
        <v>2000</v>
      </c>
      <c r="V174" s="193" t="s">
        <v>2006</v>
      </c>
      <c r="W174" s="158" t="s">
        <v>1201</v>
      </c>
    </row>
    <row r="175" spans="1:23" ht="58.5" customHeight="1" x14ac:dyDescent="0.25">
      <c r="A175" s="69" t="s">
        <v>1231</v>
      </c>
      <c r="B175" s="158" t="str">
        <f>VLOOKUP(A175,'Dimensión 3-Gestión con Valor'!$B$10:$B$379,1,0)</f>
        <v>6000.5.2</v>
      </c>
      <c r="C175" s="158" t="s">
        <v>1201</v>
      </c>
      <c r="D175" s="158">
        <v>2</v>
      </c>
      <c r="E175" s="158" t="s">
        <v>478</v>
      </c>
      <c r="F175" s="158" t="s">
        <v>1231</v>
      </c>
      <c r="G175" s="158" t="s">
        <v>19</v>
      </c>
      <c r="H175" s="158">
        <v>0</v>
      </c>
      <c r="I175" s="158">
        <v>0</v>
      </c>
      <c r="J175" s="158">
        <v>0</v>
      </c>
      <c r="K175" s="158">
        <v>0</v>
      </c>
      <c r="L175" s="158" t="s">
        <v>19</v>
      </c>
      <c r="M175" s="158" t="s">
        <v>19</v>
      </c>
      <c r="N175" s="158" t="s">
        <v>1458</v>
      </c>
      <c r="O175" s="158" t="s">
        <v>19</v>
      </c>
      <c r="P175" s="158" t="s">
        <v>455</v>
      </c>
      <c r="Q175" s="158">
        <v>10</v>
      </c>
      <c r="R175" s="158">
        <v>1</v>
      </c>
      <c r="S175" s="158" t="s">
        <v>476</v>
      </c>
      <c r="T175" s="193" t="s">
        <v>1232</v>
      </c>
      <c r="U175" s="193" t="s">
        <v>2007</v>
      </c>
      <c r="V175" s="193" t="s">
        <v>1987</v>
      </c>
      <c r="W175" s="158" t="s">
        <v>1201</v>
      </c>
    </row>
    <row r="176" spans="1:23" ht="58.5" customHeight="1" x14ac:dyDescent="0.25">
      <c r="A176" s="69" t="s">
        <v>1233</v>
      </c>
      <c r="B176" s="158" t="str">
        <f>VLOOKUP(A176,'Dimensión 3-Gestión con Valor'!$B$10:$B$379,1,0)</f>
        <v>6000.5.3</v>
      </c>
      <c r="C176" s="158" t="s">
        <v>1201</v>
      </c>
      <c r="D176" s="158">
        <v>2</v>
      </c>
      <c r="E176" s="158" t="s">
        <v>478</v>
      </c>
      <c r="F176" s="158" t="s">
        <v>1233</v>
      </c>
      <c r="G176" s="158" t="s">
        <v>19</v>
      </c>
      <c r="H176" s="158">
        <v>0</v>
      </c>
      <c r="I176" s="158">
        <v>0</v>
      </c>
      <c r="J176" s="158">
        <v>0</v>
      </c>
      <c r="K176" s="158">
        <v>0</v>
      </c>
      <c r="L176" s="158" t="s">
        <v>19</v>
      </c>
      <c r="M176" s="158" t="s">
        <v>19</v>
      </c>
      <c r="N176" s="158" t="s">
        <v>1458</v>
      </c>
      <c r="O176" s="158" t="s">
        <v>19</v>
      </c>
      <c r="P176" s="158" t="s">
        <v>456</v>
      </c>
      <c r="Q176" s="158">
        <v>10</v>
      </c>
      <c r="R176" s="158">
        <v>1</v>
      </c>
      <c r="S176" s="158" t="s">
        <v>476</v>
      </c>
      <c r="T176" s="193" t="s">
        <v>1226</v>
      </c>
      <c r="U176" s="193" t="s">
        <v>2008</v>
      </c>
      <c r="V176" s="193" t="s">
        <v>1959</v>
      </c>
      <c r="W176" s="158" t="s">
        <v>1201</v>
      </c>
    </row>
    <row r="177" spans="1:23" ht="58.5" customHeight="1" x14ac:dyDescent="0.25">
      <c r="A177" s="69" t="s">
        <v>1234</v>
      </c>
      <c r="B177" s="158" t="str">
        <f>VLOOKUP(A177,'Dimensión 3-Gestión con Valor'!$B$10:$B$379,1,0)</f>
        <v>6000.5.4</v>
      </c>
      <c r="C177" s="158" t="s">
        <v>1201</v>
      </c>
      <c r="D177" s="158">
        <v>2</v>
      </c>
      <c r="E177" s="158" t="s">
        <v>478</v>
      </c>
      <c r="F177" s="158" t="s">
        <v>1234</v>
      </c>
      <c r="G177" s="158" t="s">
        <v>19</v>
      </c>
      <c r="H177" s="158">
        <v>0</v>
      </c>
      <c r="I177" s="158">
        <v>0</v>
      </c>
      <c r="J177" s="158">
        <v>0</v>
      </c>
      <c r="K177" s="158">
        <v>0</v>
      </c>
      <c r="L177" s="158" t="s">
        <v>19</v>
      </c>
      <c r="M177" s="158" t="s">
        <v>19</v>
      </c>
      <c r="N177" s="158" t="s">
        <v>1458</v>
      </c>
      <c r="O177" s="158" t="s">
        <v>19</v>
      </c>
      <c r="P177" s="158" t="s">
        <v>450</v>
      </c>
      <c r="Q177" s="158">
        <v>10</v>
      </c>
      <c r="R177" s="158">
        <v>1</v>
      </c>
      <c r="S177" s="158" t="s">
        <v>476</v>
      </c>
      <c r="T177" s="193" t="s">
        <v>1220</v>
      </c>
      <c r="U177" s="193" t="s">
        <v>2009</v>
      </c>
      <c r="V177" s="193" t="s">
        <v>1991</v>
      </c>
      <c r="W177" s="158" t="s">
        <v>1201</v>
      </c>
    </row>
    <row r="178" spans="1:23" ht="58.5" customHeight="1" x14ac:dyDescent="0.25">
      <c r="A178" s="69" t="s">
        <v>1235</v>
      </c>
      <c r="B178" s="158" t="str">
        <f>VLOOKUP(A178,'Dimensión 3-Gestión con Valor'!$B$10:$B$379,1,0)</f>
        <v>6000.5.5</v>
      </c>
      <c r="C178" s="158" t="s">
        <v>1201</v>
      </c>
      <c r="D178" s="158">
        <v>2</v>
      </c>
      <c r="E178" s="158" t="s">
        <v>478</v>
      </c>
      <c r="F178" s="158" t="s">
        <v>1235</v>
      </c>
      <c r="G178" s="158" t="s">
        <v>19</v>
      </c>
      <c r="H178" s="158">
        <v>0</v>
      </c>
      <c r="I178" s="158">
        <v>0</v>
      </c>
      <c r="J178" s="158">
        <v>0</v>
      </c>
      <c r="K178" s="158">
        <v>0</v>
      </c>
      <c r="L178" s="158" t="s">
        <v>19</v>
      </c>
      <c r="M178" s="158" t="s">
        <v>19</v>
      </c>
      <c r="N178" s="158" t="s">
        <v>1458</v>
      </c>
      <c r="O178" s="158" t="s">
        <v>19</v>
      </c>
      <c r="P178" s="158" t="s">
        <v>451</v>
      </c>
      <c r="Q178" s="158">
        <v>10</v>
      </c>
      <c r="R178" s="158">
        <v>1</v>
      </c>
      <c r="S178" s="158" t="s">
        <v>476</v>
      </c>
      <c r="T178" s="193" t="s">
        <v>1222</v>
      </c>
      <c r="U178" s="193" t="s">
        <v>2010</v>
      </c>
      <c r="V178" s="193" t="s">
        <v>1973</v>
      </c>
      <c r="W178" s="158" t="s">
        <v>1201</v>
      </c>
    </row>
    <row r="179" spans="1:23" ht="58.5" customHeight="1" x14ac:dyDescent="0.25">
      <c r="A179" s="194" t="s">
        <v>1236</v>
      </c>
      <c r="B179" s="69" t="str">
        <f>VLOOKUP(A179,'Dimensión 3-Gestión con Valor'!$B$10:$B$379,1,0)</f>
        <v>6000.5.6</v>
      </c>
      <c r="C179" s="158" t="s">
        <v>1201</v>
      </c>
      <c r="D179" s="158">
        <v>2</v>
      </c>
      <c r="E179" s="158" t="s">
        <v>478</v>
      </c>
      <c r="F179" s="158" t="s">
        <v>1236</v>
      </c>
      <c r="G179" s="158" t="s">
        <v>19</v>
      </c>
      <c r="H179" s="158">
        <v>0</v>
      </c>
      <c r="I179" s="158">
        <v>0</v>
      </c>
      <c r="J179" s="158">
        <v>0</v>
      </c>
      <c r="K179" s="158">
        <v>0</v>
      </c>
      <c r="L179" s="158" t="s">
        <v>19</v>
      </c>
      <c r="M179" s="158" t="s">
        <v>19</v>
      </c>
      <c r="N179" s="158" t="s">
        <v>1458</v>
      </c>
      <c r="O179" s="158" t="s">
        <v>19</v>
      </c>
      <c r="P179" s="158" t="s">
        <v>56</v>
      </c>
      <c r="Q179" s="158">
        <v>25</v>
      </c>
      <c r="R179" s="158">
        <v>1</v>
      </c>
      <c r="S179" s="158" t="s">
        <v>476</v>
      </c>
      <c r="T179" s="158" t="s">
        <v>1224</v>
      </c>
      <c r="U179" s="193" t="s">
        <v>1988</v>
      </c>
      <c r="V179" s="193" t="s">
        <v>2011</v>
      </c>
      <c r="W179" s="158" t="s">
        <v>1201</v>
      </c>
    </row>
    <row r="180" spans="1:23" ht="58.5" customHeight="1" x14ac:dyDescent="0.25">
      <c r="A180" s="194" t="s">
        <v>1237</v>
      </c>
      <c r="B180" s="69" t="str">
        <f>VLOOKUP(A180,'Dimensión 3-Gestión con Valor'!$B$10:$B$379,1,0)</f>
        <v>6000.5.7</v>
      </c>
      <c r="C180" s="158" t="s">
        <v>1201</v>
      </c>
      <c r="D180" s="158">
        <v>2</v>
      </c>
      <c r="E180" s="158" t="s">
        <v>478</v>
      </c>
      <c r="F180" s="158" t="s">
        <v>1237</v>
      </c>
      <c r="G180" s="158" t="s">
        <v>19</v>
      </c>
      <c r="H180" s="158">
        <v>0</v>
      </c>
      <c r="I180" s="158">
        <v>0</v>
      </c>
      <c r="J180" s="158">
        <v>0</v>
      </c>
      <c r="K180" s="158">
        <v>0</v>
      </c>
      <c r="L180" s="158" t="s">
        <v>19</v>
      </c>
      <c r="M180" s="158" t="s">
        <v>19</v>
      </c>
      <c r="N180" s="158" t="s">
        <v>1458</v>
      </c>
      <c r="O180" s="158" t="s">
        <v>19</v>
      </c>
      <c r="P180" s="158" t="s">
        <v>452</v>
      </c>
      <c r="Q180" s="158">
        <v>25</v>
      </c>
      <c r="R180" s="158">
        <v>1</v>
      </c>
      <c r="S180" s="158" t="s">
        <v>476</v>
      </c>
      <c r="T180" s="158" t="s">
        <v>1222</v>
      </c>
      <c r="U180" s="193" t="s">
        <v>2012</v>
      </c>
      <c r="V180" s="193" t="s">
        <v>1944</v>
      </c>
      <c r="W180" s="158" t="s">
        <v>1201</v>
      </c>
    </row>
    <row r="181" spans="1:23" ht="58.5" customHeight="1" x14ac:dyDescent="0.25">
      <c r="A181" s="194" t="s">
        <v>1238</v>
      </c>
      <c r="B181" s="185" t="str">
        <f>VLOOKUP(A181,'Dimensión 3-Gestión con Valor'!$B$10:$B$379,1,0)</f>
        <v>6000.6</v>
      </c>
      <c r="C181" s="183" t="s">
        <v>1201</v>
      </c>
      <c r="D181" s="183">
        <v>2</v>
      </c>
      <c r="E181" s="183" t="s">
        <v>471</v>
      </c>
      <c r="F181" s="183" t="s">
        <v>1238</v>
      </c>
      <c r="G181" s="183" t="s">
        <v>473</v>
      </c>
      <c r="H181" s="183" t="s">
        <v>10</v>
      </c>
      <c r="I181" s="183" t="s">
        <v>1415</v>
      </c>
      <c r="J181" s="183" t="s">
        <v>1416</v>
      </c>
      <c r="K181" s="183" t="s">
        <v>1758</v>
      </c>
      <c r="L181" s="183" t="s">
        <v>474</v>
      </c>
      <c r="M181" s="183" t="s">
        <v>38</v>
      </c>
      <c r="N181" s="183" t="s">
        <v>1458</v>
      </c>
      <c r="O181" s="183" t="s">
        <v>1585</v>
      </c>
      <c r="P181" s="183" t="s">
        <v>1890</v>
      </c>
      <c r="Q181" s="183">
        <v>14</v>
      </c>
      <c r="R181" s="183">
        <v>1</v>
      </c>
      <c r="S181" s="183" t="s">
        <v>476</v>
      </c>
      <c r="T181" s="183" t="s">
        <v>1244</v>
      </c>
      <c r="U181" s="184" t="s">
        <v>1918</v>
      </c>
      <c r="V181" s="184" t="s">
        <v>1926</v>
      </c>
      <c r="W181" s="183" t="s">
        <v>1201</v>
      </c>
    </row>
    <row r="182" spans="1:23" ht="58.5" customHeight="1" x14ac:dyDescent="0.25">
      <c r="A182" s="69" t="s">
        <v>1239</v>
      </c>
      <c r="B182" s="158" t="str">
        <f>VLOOKUP(A182,'Dimensión 3-Gestión con Valor'!$B$10:$B$379,1,0)</f>
        <v>6000.6.1</v>
      </c>
      <c r="C182" s="158" t="s">
        <v>1201</v>
      </c>
      <c r="D182" s="158">
        <v>2</v>
      </c>
      <c r="E182" s="158" t="s">
        <v>478</v>
      </c>
      <c r="F182" s="158" t="s">
        <v>1239</v>
      </c>
      <c r="G182" s="158" t="s">
        <v>19</v>
      </c>
      <c r="H182" s="158">
        <v>0</v>
      </c>
      <c r="I182" s="158">
        <v>0</v>
      </c>
      <c r="J182" s="158">
        <v>0</v>
      </c>
      <c r="K182" s="158">
        <v>0</v>
      </c>
      <c r="L182" s="158" t="s">
        <v>19</v>
      </c>
      <c r="M182" s="158" t="s">
        <v>19</v>
      </c>
      <c r="N182" s="158" t="s">
        <v>1458</v>
      </c>
      <c r="O182" s="158" t="s">
        <v>19</v>
      </c>
      <c r="P182" s="158" t="s">
        <v>457</v>
      </c>
      <c r="Q182" s="158">
        <v>20</v>
      </c>
      <c r="R182" s="158">
        <v>1</v>
      </c>
      <c r="S182" s="158" t="s">
        <v>476</v>
      </c>
      <c r="T182" s="193" t="s">
        <v>1240</v>
      </c>
      <c r="U182" s="193" t="s">
        <v>1918</v>
      </c>
      <c r="V182" s="193" t="s">
        <v>1932</v>
      </c>
      <c r="W182" s="158" t="s">
        <v>1201</v>
      </c>
    </row>
    <row r="183" spans="1:23" ht="58.5" customHeight="1" x14ac:dyDescent="0.25">
      <c r="A183" s="194" t="s">
        <v>1241</v>
      </c>
      <c r="B183" s="69" t="str">
        <f>VLOOKUP(A183,'Dimensión 3-Gestión con Valor'!$B$10:$B$379,1,0)</f>
        <v>6000.6.2</v>
      </c>
      <c r="C183" s="158" t="s">
        <v>1201</v>
      </c>
      <c r="D183" s="158">
        <v>2</v>
      </c>
      <c r="E183" s="158" t="s">
        <v>478</v>
      </c>
      <c r="F183" s="158" t="s">
        <v>1241</v>
      </c>
      <c r="G183" s="158" t="s">
        <v>19</v>
      </c>
      <c r="H183" s="158">
        <v>0</v>
      </c>
      <c r="I183" s="158">
        <v>0</v>
      </c>
      <c r="J183" s="158">
        <v>0</v>
      </c>
      <c r="K183" s="158">
        <v>0</v>
      </c>
      <c r="L183" s="158" t="s">
        <v>19</v>
      </c>
      <c r="M183" s="158" t="s">
        <v>19</v>
      </c>
      <c r="N183" s="158" t="s">
        <v>1458</v>
      </c>
      <c r="O183" s="158" t="s">
        <v>19</v>
      </c>
      <c r="P183" s="158" t="s">
        <v>458</v>
      </c>
      <c r="Q183" s="158">
        <v>30</v>
      </c>
      <c r="R183" s="158">
        <v>1</v>
      </c>
      <c r="S183" s="158" t="s">
        <v>476</v>
      </c>
      <c r="T183" s="158" t="s">
        <v>1242</v>
      </c>
      <c r="U183" s="193" t="s">
        <v>1945</v>
      </c>
      <c r="V183" s="193" t="s">
        <v>2013</v>
      </c>
      <c r="W183" s="158" t="s">
        <v>1201</v>
      </c>
    </row>
    <row r="184" spans="1:23" ht="58.5" customHeight="1" x14ac:dyDescent="0.25">
      <c r="A184" s="194" t="s">
        <v>1243</v>
      </c>
      <c r="B184" s="69" t="str">
        <f>VLOOKUP(A184,'Dimensión 3-Gestión con Valor'!$B$10:$B$379,1,0)</f>
        <v>6000.6.3</v>
      </c>
      <c r="C184" s="158" t="s">
        <v>1201</v>
      </c>
      <c r="D184" s="158">
        <v>2</v>
      </c>
      <c r="E184" s="158" t="s">
        <v>478</v>
      </c>
      <c r="F184" s="158" t="s">
        <v>1243</v>
      </c>
      <c r="G184" s="158" t="s">
        <v>19</v>
      </c>
      <c r="H184" s="158">
        <v>0</v>
      </c>
      <c r="I184" s="158">
        <v>0</v>
      </c>
      <c r="J184" s="158">
        <v>0</v>
      </c>
      <c r="K184" s="158">
        <v>0</v>
      </c>
      <c r="L184" s="158" t="s">
        <v>19</v>
      </c>
      <c r="M184" s="158" t="s">
        <v>19</v>
      </c>
      <c r="N184" s="158" t="s">
        <v>1458</v>
      </c>
      <c r="O184" s="158" t="s">
        <v>19</v>
      </c>
      <c r="P184" s="158" t="s">
        <v>459</v>
      </c>
      <c r="Q184" s="158">
        <v>50</v>
      </c>
      <c r="R184" s="158">
        <v>1</v>
      </c>
      <c r="S184" s="158" t="s">
        <v>476</v>
      </c>
      <c r="T184" s="158" t="s">
        <v>1244</v>
      </c>
      <c r="U184" s="193" t="s">
        <v>2014</v>
      </c>
      <c r="V184" s="193" t="s">
        <v>1926</v>
      </c>
      <c r="W184" s="158" t="s">
        <v>1201</v>
      </c>
    </row>
    <row r="185" spans="1:23" ht="58.5" customHeight="1" x14ac:dyDescent="0.25">
      <c r="A185" s="194" t="s">
        <v>1245</v>
      </c>
      <c r="B185" s="185" t="str">
        <f>VLOOKUP(A185,'Dimensión 3-Gestión con Valor'!$B$10:$B$379,1,0)</f>
        <v>6000.7</v>
      </c>
      <c r="C185" s="183" t="s">
        <v>1201</v>
      </c>
      <c r="D185" s="183">
        <v>2</v>
      </c>
      <c r="E185" s="183" t="s">
        <v>471</v>
      </c>
      <c r="F185" s="183" t="s">
        <v>1245</v>
      </c>
      <c r="G185" s="183" t="s">
        <v>473</v>
      </c>
      <c r="H185" s="183" t="s">
        <v>10</v>
      </c>
      <c r="I185" s="183" t="s">
        <v>1415</v>
      </c>
      <c r="J185" s="183" t="s">
        <v>1416</v>
      </c>
      <c r="K185" s="183" t="s">
        <v>1758</v>
      </c>
      <c r="L185" s="183" t="s">
        <v>474</v>
      </c>
      <c r="M185" s="183" t="s">
        <v>38</v>
      </c>
      <c r="N185" s="183" t="s">
        <v>1458</v>
      </c>
      <c r="O185" s="183" t="s">
        <v>1585</v>
      </c>
      <c r="P185" s="183" t="s">
        <v>1891</v>
      </c>
      <c r="Q185" s="183">
        <v>16</v>
      </c>
      <c r="R185" s="183">
        <v>1</v>
      </c>
      <c r="S185" s="183" t="s">
        <v>476</v>
      </c>
      <c r="T185" s="183" t="s">
        <v>1254</v>
      </c>
      <c r="U185" s="184" t="s">
        <v>2015</v>
      </c>
      <c r="V185" s="184" t="s">
        <v>2016</v>
      </c>
      <c r="W185" s="183" t="s">
        <v>1201</v>
      </c>
    </row>
    <row r="186" spans="1:23" ht="58.5" customHeight="1" x14ac:dyDescent="0.25">
      <c r="A186" s="69" t="s">
        <v>1246</v>
      </c>
      <c r="B186" s="158" t="str">
        <f>VLOOKUP(A186,'Dimensión 3-Gestión con Valor'!$B$10:$B$379,1,0)</f>
        <v>6000.7.1</v>
      </c>
      <c r="C186" s="158" t="s">
        <v>1201</v>
      </c>
      <c r="D186" s="158">
        <v>2</v>
      </c>
      <c r="E186" s="158" t="s">
        <v>478</v>
      </c>
      <c r="F186" s="158" t="s">
        <v>1246</v>
      </c>
      <c r="G186" s="158" t="s">
        <v>19</v>
      </c>
      <c r="H186" s="158">
        <v>0</v>
      </c>
      <c r="I186" s="158">
        <v>0</v>
      </c>
      <c r="J186" s="158">
        <v>0</v>
      </c>
      <c r="K186" s="158">
        <v>0</v>
      </c>
      <c r="L186" s="158" t="s">
        <v>19</v>
      </c>
      <c r="M186" s="158" t="s">
        <v>19</v>
      </c>
      <c r="N186" s="158" t="s">
        <v>1458</v>
      </c>
      <c r="O186" s="158" t="s">
        <v>19</v>
      </c>
      <c r="P186" s="158" t="s">
        <v>460</v>
      </c>
      <c r="Q186" s="158">
        <v>20</v>
      </c>
      <c r="R186" s="158">
        <v>1</v>
      </c>
      <c r="S186" s="158" t="s">
        <v>476</v>
      </c>
      <c r="T186" s="193" t="s">
        <v>1247</v>
      </c>
      <c r="U186" s="193" t="s">
        <v>2015</v>
      </c>
      <c r="V186" s="193" t="s">
        <v>2017</v>
      </c>
      <c r="W186" s="158" t="s">
        <v>1201</v>
      </c>
    </row>
    <row r="187" spans="1:23" ht="58.5" customHeight="1" x14ac:dyDescent="0.25">
      <c r="A187" s="194" t="s">
        <v>1248</v>
      </c>
      <c r="B187" s="69" t="str">
        <f>VLOOKUP(A187,'Dimensión 3-Gestión con Valor'!$B$10:$B$379,1,0)</f>
        <v>6000.7.2</v>
      </c>
      <c r="C187" s="158" t="s">
        <v>1201</v>
      </c>
      <c r="D187" s="158">
        <v>2</v>
      </c>
      <c r="E187" s="158" t="s">
        <v>478</v>
      </c>
      <c r="F187" s="158" t="s">
        <v>1248</v>
      </c>
      <c r="G187" s="158" t="s">
        <v>19</v>
      </c>
      <c r="H187" s="158">
        <v>0</v>
      </c>
      <c r="I187" s="158">
        <v>0</v>
      </c>
      <c r="J187" s="158">
        <v>0</v>
      </c>
      <c r="K187" s="158">
        <v>0</v>
      </c>
      <c r="L187" s="158" t="s">
        <v>19</v>
      </c>
      <c r="M187" s="158" t="s">
        <v>19</v>
      </c>
      <c r="N187" s="158" t="s">
        <v>1458</v>
      </c>
      <c r="O187" s="158" t="s">
        <v>19</v>
      </c>
      <c r="P187" s="158" t="s">
        <v>461</v>
      </c>
      <c r="Q187" s="158">
        <v>20</v>
      </c>
      <c r="R187" s="158">
        <v>1</v>
      </c>
      <c r="S187" s="158" t="s">
        <v>476</v>
      </c>
      <c r="T187" s="158" t="s">
        <v>1249</v>
      </c>
      <c r="U187" s="193" t="s">
        <v>1988</v>
      </c>
      <c r="V187" s="193" t="s">
        <v>2018</v>
      </c>
      <c r="W187" s="158" t="s">
        <v>1201</v>
      </c>
    </row>
    <row r="188" spans="1:23" ht="58.5" customHeight="1" x14ac:dyDescent="0.25">
      <c r="A188" s="194" t="s">
        <v>1250</v>
      </c>
      <c r="B188" s="69" t="str">
        <f>VLOOKUP(A188,'Dimensión 3-Gestión con Valor'!$B$10:$B$379,1,0)</f>
        <v>6000.7.3</v>
      </c>
      <c r="C188" s="158" t="s">
        <v>1201</v>
      </c>
      <c r="D188" s="158">
        <v>2</v>
      </c>
      <c r="E188" s="158" t="s">
        <v>478</v>
      </c>
      <c r="F188" s="158" t="s">
        <v>1250</v>
      </c>
      <c r="G188" s="158" t="s">
        <v>19</v>
      </c>
      <c r="H188" s="158">
        <v>0</v>
      </c>
      <c r="I188" s="158">
        <v>0</v>
      </c>
      <c r="J188" s="158">
        <v>0</v>
      </c>
      <c r="K188" s="158">
        <v>0</v>
      </c>
      <c r="L188" s="158" t="s">
        <v>19</v>
      </c>
      <c r="M188" s="158" t="s">
        <v>19</v>
      </c>
      <c r="N188" s="158" t="s">
        <v>1458</v>
      </c>
      <c r="O188" s="158" t="s">
        <v>19</v>
      </c>
      <c r="P188" s="158" t="s">
        <v>462</v>
      </c>
      <c r="Q188" s="158">
        <v>30</v>
      </c>
      <c r="R188" s="158">
        <v>1</v>
      </c>
      <c r="S188" s="158" t="s">
        <v>476</v>
      </c>
      <c r="T188" s="158" t="s">
        <v>1251</v>
      </c>
      <c r="U188" s="193" t="s">
        <v>2019</v>
      </c>
      <c r="V188" s="193" t="s">
        <v>2011</v>
      </c>
      <c r="W188" s="158" t="s">
        <v>1201</v>
      </c>
    </row>
    <row r="189" spans="1:23" ht="58.5" customHeight="1" x14ac:dyDescent="0.25">
      <c r="A189" s="69" t="s">
        <v>1252</v>
      </c>
      <c r="B189" s="158" t="str">
        <f>VLOOKUP(A189,'Dimensión 3-Gestión con Valor'!$B$10:$B$379,1,0)</f>
        <v>6000.7.4</v>
      </c>
      <c r="C189" s="158" t="s">
        <v>1201</v>
      </c>
      <c r="D189" s="158">
        <v>2</v>
      </c>
      <c r="E189" s="158" t="s">
        <v>478</v>
      </c>
      <c r="F189" s="158" t="s">
        <v>1252</v>
      </c>
      <c r="G189" s="158" t="s">
        <v>19</v>
      </c>
      <c r="H189" s="158">
        <v>0</v>
      </c>
      <c r="I189" s="158">
        <v>0</v>
      </c>
      <c r="J189" s="158">
        <v>0</v>
      </c>
      <c r="K189" s="158">
        <v>0</v>
      </c>
      <c r="L189" s="158" t="s">
        <v>19</v>
      </c>
      <c r="M189" s="158" t="s">
        <v>19</v>
      </c>
      <c r="N189" s="158" t="s">
        <v>1458</v>
      </c>
      <c r="O189" s="158" t="s">
        <v>19</v>
      </c>
      <c r="P189" s="158" t="s">
        <v>1253</v>
      </c>
      <c r="Q189" s="158">
        <v>30</v>
      </c>
      <c r="R189" s="158">
        <v>1</v>
      </c>
      <c r="S189" s="158" t="s">
        <v>476</v>
      </c>
      <c r="T189" s="193" t="s">
        <v>1254</v>
      </c>
      <c r="U189" s="193" t="s">
        <v>2020</v>
      </c>
      <c r="V189" s="193" t="s">
        <v>2016</v>
      </c>
      <c r="W189" s="158" t="s">
        <v>1201</v>
      </c>
    </row>
    <row r="190" spans="1:23" ht="58.5" customHeight="1" x14ac:dyDescent="0.25">
      <c r="A190" s="194" t="s">
        <v>774</v>
      </c>
      <c r="B190" s="185" t="str">
        <f>VLOOKUP(A190,'Dimensión 3-Gestión con Valor'!$B$10:$B$379,1,0)</f>
        <v>13.1</v>
      </c>
      <c r="C190" s="183" t="s">
        <v>773</v>
      </c>
      <c r="D190" s="183">
        <v>0</v>
      </c>
      <c r="E190" s="183" t="s">
        <v>471</v>
      </c>
      <c r="F190" s="183" t="s">
        <v>774</v>
      </c>
      <c r="G190" s="183" t="s">
        <v>473</v>
      </c>
      <c r="H190" s="183" t="s">
        <v>12</v>
      </c>
      <c r="I190" s="183" t="s">
        <v>1411</v>
      </c>
      <c r="J190" s="183" t="s">
        <v>1412</v>
      </c>
      <c r="K190" s="183" t="s">
        <v>1509</v>
      </c>
      <c r="L190" s="183" t="s">
        <v>491</v>
      </c>
      <c r="M190" s="183" t="s">
        <v>19</v>
      </c>
      <c r="N190" s="183" t="s">
        <v>1458</v>
      </c>
      <c r="O190" s="183">
        <v>0</v>
      </c>
      <c r="P190" s="183" t="s">
        <v>444</v>
      </c>
      <c r="Q190" s="183">
        <v>100</v>
      </c>
      <c r="R190" s="183">
        <v>1</v>
      </c>
      <c r="S190" s="183" t="s">
        <v>476</v>
      </c>
      <c r="T190" s="183" t="s">
        <v>775</v>
      </c>
      <c r="U190" s="184" t="s">
        <v>1939</v>
      </c>
      <c r="V190" s="184" t="s">
        <v>1940</v>
      </c>
      <c r="W190" s="183" t="s">
        <v>776</v>
      </c>
    </row>
    <row r="191" spans="1:23" ht="58.5" customHeight="1" x14ac:dyDescent="0.25">
      <c r="A191" s="194" t="s">
        <v>777</v>
      </c>
      <c r="B191" s="69" t="str">
        <f>VLOOKUP(A191,'Dimensión 3-Gestión con Valor'!$B$10:$B$379,1,0)</f>
        <v>13.1.1</v>
      </c>
      <c r="C191" s="158" t="s">
        <v>773</v>
      </c>
      <c r="D191" s="158">
        <v>0</v>
      </c>
      <c r="E191" s="158" t="s">
        <v>478</v>
      </c>
      <c r="F191" s="158" t="s">
        <v>777</v>
      </c>
      <c r="G191" s="158" t="s">
        <v>19</v>
      </c>
      <c r="H191" s="158">
        <v>0</v>
      </c>
      <c r="I191" s="158">
        <v>0</v>
      </c>
      <c r="J191" s="158">
        <v>0</v>
      </c>
      <c r="K191" s="158">
        <v>0</v>
      </c>
      <c r="L191" s="158" t="s">
        <v>19</v>
      </c>
      <c r="M191" s="158" t="s">
        <v>19</v>
      </c>
      <c r="N191" s="158" t="s">
        <v>1458</v>
      </c>
      <c r="O191" s="158" t="s">
        <v>19</v>
      </c>
      <c r="P191" s="158" t="s">
        <v>445</v>
      </c>
      <c r="Q191" s="158">
        <v>100</v>
      </c>
      <c r="R191" s="158">
        <v>1</v>
      </c>
      <c r="S191" s="158" t="s">
        <v>476</v>
      </c>
      <c r="T191" s="158" t="s">
        <v>778</v>
      </c>
      <c r="U191" s="193" t="s">
        <v>1939</v>
      </c>
      <c r="V191" s="193" t="s">
        <v>1920</v>
      </c>
      <c r="W191" s="158" t="s">
        <v>773</v>
      </c>
    </row>
    <row r="192" spans="1:23" ht="58.5" customHeight="1" x14ac:dyDescent="0.25">
      <c r="A192" s="194" t="s">
        <v>779</v>
      </c>
      <c r="B192" s="69" t="str">
        <f>VLOOKUP(A192,'Dimensión 3-Gestión con Valor'!$B$10:$B$379,1,0)</f>
        <v>13.1.2</v>
      </c>
      <c r="C192" s="158" t="s">
        <v>773</v>
      </c>
      <c r="D192" s="158">
        <v>0</v>
      </c>
      <c r="E192" s="158" t="s">
        <v>1871</v>
      </c>
      <c r="F192" s="158" t="s">
        <v>779</v>
      </c>
      <c r="G192" s="158" t="s">
        <v>19</v>
      </c>
      <c r="H192" s="158">
        <v>0</v>
      </c>
      <c r="I192" s="158">
        <v>0</v>
      </c>
      <c r="J192" s="158">
        <v>0</v>
      </c>
      <c r="K192" s="158">
        <v>0</v>
      </c>
      <c r="L192" s="158" t="s">
        <v>19</v>
      </c>
      <c r="M192" s="158" t="s">
        <v>19</v>
      </c>
      <c r="N192" s="158" t="s">
        <v>1458</v>
      </c>
      <c r="O192" s="158" t="s">
        <v>19</v>
      </c>
      <c r="P192" s="158" t="s">
        <v>446</v>
      </c>
      <c r="Q192" s="158">
        <v>0</v>
      </c>
      <c r="R192" s="158">
        <v>1</v>
      </c>
      <c r="S192" s="158" t="s">
        <v>476</v>
      </c>
      <c r="T192" s="158" t="s">
        <v>780</v>
      </c>
      <c r="U192" s="193" t="s">
        <v>1924</v>
      </c>
      <c r="V192" s="193" t="s">
        <v>1916</v>
      </c>
      <c r="W192" s="158" t="s">
        <v>597</v>
      </c>
    </row>
    <row r="193" spans="1:23" ht="58.5" customHeight="1" x14ac:dyDescent="0.25">
      <c r="A193" s="69" t="s">
        <v>781</v>
      </c>
      <c r="B193" s="158" t="str">
        <f>VLOOKUP(A193,'Dimensión 3-Gestión con Valor'!$B$10:$B$379,1,0)</f>
        <v>13.1.3</v>
      </c>
      <c r="C193" s="158" t="s">
        <v>773</v>
      </c>
      <c r="D193" s="158">
        <v>0</v>
      </c>
      <c r="E193" s="158" t="s">
        <v>1871</v>
      </c>
      <c r="F193" s="158" t="s">
        <v>781</v>
      </c>
      <c r="G193" s="158" t="s">
        <v>19</v>
      </c>
      <c r="H193" s="158">
        <v>0</v>
      </c>
      <c r="I193" s="158">
        <v>0</v>
      </c>
      <c r="J193" s="158">
        <v>0</v>
      </c>
      <c r="K193" s="158">
        <v>0</v>
      </c>
      <c r="L193" s="158" t="s">
        <v>19</v>
      </c>
      <c r="M193" s="158" t="s">
        <v>19</v>
      </c>
      <c r="N193" s="158" t="s">
        <v>1458</v>
      </c>
      <c r="O193" s="158" t="s">
        <v>19</v>
      </c>
      <c r="P193" s="158" t="s">
        <v>447</v>
      </c>
      <c r="Q193" s="158">
        <v>0</v>
      </c>
      <c r="R193" s="158">
        <v>1</v>
      </c>
      <c r="S193" s="158" t="s">
        <v>504</v>
      </c>
      <c r="T193" s="193" t="s">
        <v>782</v>
      </c>
      <c r="U193" s="193" t="s">
        <v>1915</v>
      </c>
      <c r="V193" s="193" t="s">
        <v>1940</v>
      </c>
      <c r="W193" s="158" t="s">
        <v>597</v>
      </c>
    </row>
    <row r="194" spans="1:23" ht="58.5" customHeight="1" x14ac:dyDescent="0.25">
      <c r="A194" s="194" t="s">
        <v>784</v>
      </c>
      <c r="B194" s="185" t="str">
        <f>VLOOKUP(A194,'Dimensión 3-Gestión con Valor'!$B$10:$B$379,1,0)</f>
        <v>12.1</v>
      </c>
      <c r="C194" s="183" t="s">
        <v>783</v>
      </c>
      <c r="D194" s="183">
        <v>0</v>
      </c>
      <c r="E194" s="183" t="s">
        <v>471</v>
      </c>
      <c r="F194" s="183" t="s">
        <v>784</v>
      </c>
      <c r="G194" s="183" t="s">
        <v>473</v>
      </c>
      <c r="H194" s="183" t="s">
        <v>60</v>
      </c>
      <c r="I194" s="183" t="s">
        <v>1753</v>
      </c>
      <c r="J194" s="183" t="s">
        <v>1410</v>
      </c>
      <c r="K194" s="183" t="s">
        <v>1509</v>
      </c>
      <c r="L194" s="183" t="s">
        <v>474</v>
      </c>
      <c r="M194" s="183" t="s">
        <v>19</v>
      </c>
      <c r="N194" s="183" t="s">
        <v>1458</v>
      </c>
      <c r="O194" s="183">
        <v>0</v>
      </c>
      <c r="P194" s="183" t="s">
        <v>436</v>
      </c>
      <c r="Q194" s="183">
        <v>100</v>
      </c>
      <c r="R194" s="183">
        <v>100</v>
      </c>
      <c r="S194" s="183" t="s">
        <v>504</v>
      </c>
      <c r="T194" s="183" t="s">
        <v>785</v>
      </c>
      <c r="U194" s="184" t="s">
        <v>1954</v>
      </c>
      <c r="V194" s="184" t="s">
        <v>1955</v>
      </c>
      <c r="W194" s="183" t="s">
        <v>783</v>
      </c>
    </row>
    <row r="195" spans="1:23" ht="58.5" customHeight="1" x14ac:dyDescent="0.25">
      <c r="A195" s="194" t="s">
        <v>786</v>
      </c>
      <c r="B195" s="69" t="str">
        <f>VLOOKUP(A195,'Dimensión 3-Gestión con Valor'!$B$10:$B$379,1,0)</f>
        <v>12.1.1</v>
      </c>
      <c r="C195" s="158" t="s">
        <v>783</v>
      </c>
      <c r="D195" s="158">
        <v>0</v>
      </c>
      <c r="E195" s="158" t="s">
        <v>478</v>
      </c>
      <c r="F195" s="158" t="s">
        <v>786</v>
      </c>
      <c r="G195" s="158" t="s">
        <v>19</v>
      </c>
      <c r="H195" s="158">
        <v>0</v>
      </c>
      <c r="I195" s="158">
        <v>0</v>
      </c>
      <c r="J195" s="158">
        <v>0</v>
      </c>
      <c r="K195" s="158">
        <v>0</v>
      </c>
      <c r="L195" s="158" t="s">
        <v>19</v>
      </c>
      <c r="M195" s="158" t="s">
        <v>19</v>
      </c>
      <c r="N195" s="158" t="s">
        <v>1458</v>
      </c>
      <c r="O195" s="158" t="s">
        <v>19</v>
      </c>
      <c r="P195" s="158" t="s">
        <v>437</v>
      </c>
      <c r="Q195" s="158">
        <v>15</v>
      </c>
      <c r="R195" s="158">
        <v>1</v>
      </c>
      <c r="S195" s="158" t="s">
        <v>476</v>
      </c>
      <c r="T195" s="158" t="s">
        <v>787</v>
      </c>
      <c r="U195" s="193" t="s">
        <v>1954</v>
      </c>
      <c r="V195" s="193" t="s">
        <v>1920</v>
      </c>
      <c r="W195" s="158" t="s">
        <v>783</v>
      </c>
    </row>
    <row r="196" spans="1:23" ht="58.5" customHeight="1" x14ac:dyDescent="0.25">
      <c r="A196" s="194" t="s">
        <v>788</v>
      </c>
      <c r="B196" s="69" t="str">
        <f>VLOOKUP(A196,'Dimensión 3-Gestión con Valor'!$B$10:$B$379,1,0)</f>
        <v>12.1.2</v>
      </c>
      <c r="C196" s="158" t="s">
        <v>783</v>
      </c>
      <c r="D196" s="158">
        <v>0</v>
      </c>
      <c r="E196" s="158" t="s">
        <v>478</v>
      </c>
      <c r="F196" s="158" t="s">
        <v>788</v>
      </c>
      <c r="G196" s="158" t="s">
        <v>19</v>
      </c>
      <c r="H196" s="158">
        <v>0</v>
      </c>
      <c r="I196" s="158">
        <v>0</v>
      </c>
      <c r="J196" s="158">
        <v>0</v>
      </c>
      <c r="K196" s="158">
        <v>0</v>
      </c>
      <c r="L196" s="158" t="s">
        <v>19</v>
      </c>
      <c r="M196" s="158" t="s">
        <v>19</v>
      </c>
      <c r="N196" s="158" t="s">
        <v>1458</v>
      </c>
      <c r="O196" s="158" t="s">
        <v>19</v>
      </c>
      <c r="P196" s="158" t="s">
        <v>438</v>
      </c>
      <c r="Q196" s="158">
        <v>10</v>
      </c>
      <c r="R196" s="158">
        <v>1</v>
      </c>
      <c r="S196" s="158" t="s">
        <v>476</v>
      </c>
      <c r="T196" s="158" t="s">
        <v>789</v>
      </c>
      <c r="U196" s="193" t="s">
        <v>1956</v>
      </c>
      <c r="V196" s="193" t="s">
        <v>1957</v>
      </c>
      <c r="W196" s="158" t="s">
        <v>783</v>
      </c>
    </row>
    <row r="197" spans="1:23" ht="58.5" customHeight="1" x14ac:dyDescent="0.25">
      <c r="A197" s="69" t="s">
        <v>790</v>
      </c>
      <c r="B197" s="158" t="str">
        <f>VLOOKUP(A197,'Dimensión 3-Gestión con Valor'!$B$10:$B$379,1,0)</f>
        <v>12.1.3</v>
      </c>
      <c r="C197" s="158" t="s">
        <v>783</v>
      </c>
      <c r="D197" s="158">
        <v>0</v>
      </c>
      <c r="E197" s="158" t="s">
        <v>478</v>
      </c>
      <c r="F197" s="158" t="s">
        <v>790</v>
      </c>
      <c r="G197" s="158" t="s">
        <v>19</v>
      </c>
      <c r="H197" s="158">
        <v>0</v>
      </c>
      <c r="I197" s="158">
        <v>0</v>
      </c>
      <c r="J197" s="158">
        <v>0</v>
      </c>
      <c r="K197" s="158">
        <v>0</v>
      </c>
      <c r="L197" s="158" t="s">
        <v>19</v>
      </c>
      <c r="M197" s="158" t="s">
        <v>19</v>
      </c>
      <c r="N197" s="158" t="s">
        <v>1458</v>
      </c>
      <c r="O197" s="158" t="s">
        <v>19</v>
      </c>
      <c r="P197" s="158" t="s">
        <v>439</v>
      </c>
      <c r="Q197" s="158">
        <v>10</v>
      </c>
      <c r="R197" s="158">
        <v>1</v>
      </c>
      <c r="S197" s="158" t="s">
        <v>476</v>
      </c>
      <c r="T197" s="193" t="s">
        <v>791</v>
      </c>
      <c r="U197" s="193" t="s">
        <v>1956</v>
      </c>
      <c r="V197" s="193" t="s">
        <v>1957</v>
      </c>
      <c r="W197" s="158" t="s">
        <v>783</v>
      </c>
    </row>
    <row r="198" spans="1:23" ht="58.5" customHeight="1" x14ac:dyDescent="0.25">
      <c r="A198" s="194" t="s">
        <v>792</v>
      </c>
      <c r="B198" s="69" t="str">
        <f>VLOOKUP(A198,'Dimensión 3-Gestión con Valor'!$B$10:$B$379,1,0)</f>
        <v>12.1.4</v>
      </c>
      <c r="C198" s="158" t="s">
        <v>783</v>
      </c>
      <c r="D198" s="158">
        <v>0</v>
      </c>
      <c r="E198" s="158" t="s">
        <v>478</v>
      </c>
      <c r="F198" s="158" t="s">
        <v>792</v>
      </c>
      <c r="G198" s="158" t="s">
        <v>19</v>
      </c>
      <c r="H198" s="158">
        <v>0</v>
      </c>
      <c r="I198" s="158">
        <v>0</v>
      </c>
      <c r="J198" s="158">
        <v>0</v>
      </c>
      <c r="K198" s="158">
        <v>0</v>
      </c>
      <c r="L198" s="158" t="s">
        <v>19</v>
      </c>
      <c r="M198" s="158" t="s">
        <v>19</v>
      </c>
      <c r="N198" s="158" t="s">
        <v>1458</v>
      </c>
      <c r="O198" s="158" t="s">
        <v>19</v>
      </c>
      <c r="P198" s="158" t="s">
        <v>440</v>
      </c>
      <c r="Q198" s="158">
        <v>20</v>
      </c>
      <c r="R198" s="158">
        <v>1</v>
      </c>
      <c r="S198" s="158" t="s">
        <v>476</v>
      </c>
      <c r="T198" s="158" t="s">
        <v>793</v>
      </c>
      <c r="U198" s="193" t="s">
        <v>1958</v>
      </c>
      <c r="V198" s="193" t="s">
        <v>1959</v>
      </c>
      <c r="W198" s="158" t="s">
        <v>783</v>
      </c>
    </row>
    <row r="199" spans="1:23" ht="58.5" customHeight="1" x14ac:dyDescent="0.25">
      <c r="A199" s="194" t="s">
        <v>794</v>
      </c>
      <c r="B199" s="69" t="str">
        <f>VLOOKUP(A199,'Dimensión 3-Gestión con Valor'!$B$10:$B$379,1,0)</f>
        <v>12.1.5</v>
      </c>
      <c r="C199" s="158" t="s">
        <v>783</v>
      </c>
      <c r="D199" s="158">
        <v>0</v>
      </c>
      <c r="E199" s="158" t="s">
        <v>478</v>
      </c>
      <c r="F199" s="158" t="s">
        <v>794</v>
      </c>
      <c r="G199" s="158" t="s">
        <v>19</v>
      </c>
      <c r="H199" s="158">
        <v>0</v>
      </c>
      <c r="I199" s="158">
        <v>0</v>
      </c>
      <c r="J199" s="158">
        <v>0</v>
      </c>
      <c r="K199" s="158">
        <v>0</v>
      </c>
      <c r="L199" s="158" t="s">
        <v>19</v>
      </c>
      <c r="M199" s="158" t="s">
        <v>19</v>
      </c>
      <c r="N199" s="158" t="s">
        <v>1458</v>
      </c>
      <c r="O199" s="158" t="s">
        <v>19</v>
      </c>
      <c r="P199" s="158" t="s">
        <v>441</v>
      </c>
      <c r="Q199" s="158">
        <v>15</v>
      </c>
      <c r="R199" s="158">
        <v>1</v>
      </c>
      <c r="S199" s="158" t="s">
        <v>476</v>
      </c>
      <c r="T199" s="158" t="s">
        <v>795</v>
      </c>
      <c r="U199" s="193" t="s">
        <v>1960</v>
      </c>
      <c r="V199" s="193" t="s">
        <v>1961</v>
      </c>
      <c r="W199" s="158" t="s">
        <v>783</v>
      </c>
    </row>
    <row r="200" spans="1:23" ht="58.5" customHeight="1" x14ac:dyDescent="0.25">
      <c r="A200" s="69" t="s">
        <v>796</v>
      </c>
      <c r="B200" s="158" t="str">
        <f>VLOOKUP(A200,'Dimensión 3-Gestión con Valor'!$B$10:$B$379,1,0)</f>
        <v>12.1.6</v>
      </c>
      <c r="C200" s="158" t="s">
        <v>783</v>
      </c>
      <c r="D200" s="158">
        <v>0</v>
      </c>
      <c r="E200" s="158" t="s">
        <v>478</v>
      </c>
      <c r="F200" s="158" t="s">
        <v>796</v>
      </c>
      <c r="G200" s="158" t="s">
        <v>19</v>
      </c>
      <c r="H200" s="158">
        <v>0</v>
      </c>
      <c r="I200" s="158">
        <v>0</v>
      </c>
      <c r="J200" s="158">
        <v>0</v>
      </c>
      <c r="K200" s="158">
        <v>0</v>
      </c>
      <c r="L200" s="158" t="s">
        <v>19</v>
      </c>
      <c r="M200" s="158" t="s">
        <v>19</v>
      </c>
      <c r="N200" s="158" t="s">
        <v>1458</v>
      </c>
      <c r="O200" s="158" t="s">
        <v>19</v>
      </c>
      <c r="P200" s="158" t="s">
        <v>442</v>
      </c>
      <c r="Q200" s="158">
        <v>10</v>
      </c>
      <c r="R200" s="158">
        <v>1</v>
      </c>
      <c r="S200" s="158" t="s">
        <v>476</v>
      </c>
      <c r="T200" s="193" t="s">
        <v>789</v>
      </c>
      <c r="U200" s="193" t="s">
        <v>1917</v>
      </c>
      <c r="V200" s="193" t="s">
        <v>1962</v>
      </c>
      <c r="W200" s="158" t="s">
        <v>783</v>
      </c>
    </row>
    <row r="201" spans="1:23" ht="58.5" customHeight="1" x14ac:dyDescent="0.25">
      <c r="A201" s="69" t="s">
        <v>797</v>
      </c>
      <c r="B201" s="158" t="str">
        <f>VLOOKUP(A201,'Dimensión 3-Gestión con Valor'!$B$10:$B$379,1,0)</f>
        <v>12.1.7</v>
      </c>
      <c r="C201" s="158" t="s">
        <v>783</v>
      </c>
      <c r="D201" s="158">
        <v>0</v>
      </c>
      <c r="E201" s="158" t="s">
        <v>478</v>
      </c>
      <c r="F201" s="158" t="s">
        <v>797</v>
      </c>
      <c r="G201" s="158" t="s">
        <v>19</v>
      </c>
      <c r="H201" s="158">
        <v>0</v>
      </c>
      <c r="I201" s="158">
        <v>0</v>
      </c>
      <c r="J201" s="158">
        <v>0</v>
      </c>
      <c r="K201" s="158">
        <v>0</v>
      </c>
      <c r="L201" s="158" t="s">
        <v>19</v>
      </c>
      <c r="M201" s="158" t="s">
        <v>19</v>
      </c>
      <c r="N201" s="158" t="s">
        <v>1458</v>
      </c>
      <c r="O201" s="158" t="s">
        <v>19</v>
      </c>
      <c r="P201" s="158" t="s">
        <v>443</v>
      </c>
      <c r="Q201" s="158">
        <v>20</v>
      </c>
      <c r="R201" s="158">
        <v>1</v>
      </c>
      <c r="S201" s="158" t="s">
        <v>476</v>
      </c>
      <c r="T201" s="193" t="s">
        <v>798</v>
      </c>
      <c r="U201" s="193" t="s">
        <v>1963</v>
      </c>
      <c r="V201" s="193" t="s">
        <v>1955</v>
      </c>
      <c r="W201" s="158" t="s">
        <v>783</v>
      </c>
    </row>
    <row r="202" spans="1:23" ht="58.5" customHeight="1" x14ac:dyDescent="0.25">
      <c r="A202" s="194" t="s">
        <v>800</v>
      </c>
      <c r="B202" s="185" t="str">
        <f>VLOOKUP(A202,'Dimensión 6 - GESCO+I'!$B$10:$B$62,1,0)</f>
        <v>37.1</v>
      </c>
      <c r="C202" s="183" t="s">
        <v>799</v>
      </c>
      <c r="D202" s="183">
        <v>0</v>
      </c>
      <c r="E202" s="183" t="s">
        <v>471</v>
      </c>
      <c r="F202" s="183" t="s">
        <v>800</v>
      </c>
      <c r="G202" s="183" t="s">
        <v>473</v>
      </c>
      <c r="H202" s="183" t="s">
        <v>12</v>
      </c>
      <c r="I202" s="183" t="s">
        <v>1411</v>
      </c>
      <c r="J202" s="183" t="s">
        <v>1412</v>
      </c>
      <c r="K202" s="183" t="s">
        <v>1509</v>
      </c>
      <c r="L202" s="183" t="s">
        <v>474</v>
      </c>
      <c r="M202" s="183" t="s">
        <v>291</v>
      </c>
      <c r="N202" s="183" t="s">
        <v>758</v>
      </c>
      <c r="O202" s="183">
        <v>0</v>
      </c>
      <c r="P202" s="183" t="s">
        <v>292</v>
      </c>
      <c r="Q202" s="183">
        <v>50</v>
      </c>
      <c r="R202" s="183">
        <v>2</v>
      </c>
      <c r="S202" s="183" t="s">
        <v>476</v>
      </c>
      <c r="T202" s="183" t="s">
        <v>801</v>
      </c>
      <c r="U202" s="184" t="s">
        <v>1948</v>
      </c>
      <c r="V202" s="184" t="s">
        <v>1946</v>
      </c>
      <c r="W202" s="183" t="s">
        <v>799</v>
      </c>
    </row>
    <row r="203" spans="1:23" ht="58.5" customHeight="1" x14ac:dyDescent="0.25">
      <c r="A203" s="69" t="s">
        <v>802</v>
      </c>
      <c r="B203" s="158" t="str">
        <f>VLOOKUP(A203,'Dimensión 6 - GESCO+I'!$B$10:$B$62,1,0)</f>
        <v>37.1.1</v>
      </c>
      <c r="C203" s="158" t="s">
        <v>799</v>
      </c>
      <c r="D203" s="158">
        <v>0</v>
      </c>
      <c r="E203" s="158" t="s">
        <v>478</v>
      </c>
      <c r="F203" s="158" t="s">
        <v>802</v>
      </c>
      <c r="G203" s="158" t="s">
        <v>19</v>
      </c>
      <c r="H203" s="158">
        <v>0</v>
      </c>
      <c r="I203" s="158">
        <v>0</v>
      </c>
      <c r="J203" s="158">
        <v>0</v>
      </c>
      <c r="K203" s="158">
        <v>0</v>
      </c>
      <c r="L203" s="158" t="s">
        <v>19</v>
      </c>
      <c r="M203" s="158" t="s">
        <v>19</v>
      </c>
      <c r="N203" s="158" t="s">
        <v>758</v>
      </c>
      <c r="O203" s="158" t="s">
        <v>19</v>
      </c>
      <c r="P203" s="158" t="s">
        <v>293</v>
      </c>
      <c r="Q203" s="158">
        <v>10</v>
      </c>
      <c r="R203" s="158">
        <v>1</v>
      </c>
      <c r="S203" s="158" t="s">
        <v>476</v>
      </c>
      <c r="T203" s="193" t="s">
        <v>803</v>
      </c>
      <c r="U203" s="193" t="s">
        <v>1948</v>
      </c>
      <c r="V203" s="193" t="s">
        <v>1964</v>
      </c>
      <c r="W203" s="158" t="s">
        <v>799</v>
      </c>
    </row>
    <row r="204" spans="1:23" ht="58.5" customHeight="1" x14ac:dyDescent="0.25">
      <c r="A204" s="69" t="s">
        <v>804</v>
      </c>
      <c r="B204" s="158" t="str">
        <f>VLOOKUP(A204,'Dimensión 6 - GESCO+I'!$B$10:$B$62,1,0)</f>
        <v>37.1.2</v>
      </c>
      <c r="C204" s="158" t="s">
        <v>799</v>
      </c>
      <c r="D204" s="158">
        <v>0</v>
      </c>
      <c r="E204" s="158" t="s">
        <v>478</v>
      </c>
      <c r="F204" s="158" t="s">
        <v>804</v>
      </c>
      <c r="G204" s="158" t="s">
        <v>19</v>
      </c>
      <c r="H204" s="158">
        <v>0</v>
      </c>
      <c r="I204" s="158">
        <v>0</v>
      </c>
      <c r="J204" s="158">
        <v>0</v>
      </c>
      <c r="K204" s="158">
        <v>0</v>
      </c>
      <c r="L204" s="158" t="s">
        <v>19</v>
      </c>
      <c r="M204" s="158" t="s">
        <v>19</v>
      </c>
      <c r="N204" s="158" t="s">
        <v>758</v>
      </c>
      <c r="O204" s="158" t="s">
        <v>19</v>
      </c>
      <c r="P204" s="158" t="s">
        <v>294</v>
      </c>
      <c r="Q204" s="158">
        <v>30</v>
      </c>
      <c r="R204" s="158">
        <v>1</v>
      </c>
      <c r="S204" s="158" t="s">
        <v>476</v>
      </c>
      <c r="T204" s="193" t="s">
        <v>805</v>
      </c>
      <c r="U204" s="193" t="s">
        <v>1965</v>
      </c>
      <c r="V204" s="193" t="s">
        <v>1966</v>
      </c>
      <c r="W204" s="158" t="s">
        <v>799</v>
      </c>
    </row>
    <row r="205" spans="1:23" ht="58.5" customHeight="1" x14ac:dyDescent="0.25">
      <c r="A205" s="69" t="s">
        <v>806</v>
      </c>
      <c r="B205" s="158" t="str">
        <f>VLOOKUP(A205,'Dimensión 6 - GESCO+I'!$B$10:$B$62,1,0)</f>
        <v>37.1.3</v>
      </c>
      <c r="C205" s="158" t="s">
        <v>799</v>
      </c>
      <c r="D205" s="158">
        <v>0</v>
      </c>
      <c r="E205" s="158" t="s">
        <v>478</v>
      </c>
      <c r="F205" s="158" t="s">
        <v>806</v>
      </c>
      <c r="G205" s="158" t="s">
        <v>19</v>
      </c>
      <c r="H205" s="158">
        <v>0</v>
      </c>
      <c r="I205" s="158">
        <v>0</v>
      </c>
      <c r="J205" s="158">
        <v>0</v>
      </c>
      <c r="K205" s="158">
        <v>0</v>
      </c>
      <c r="L205" s="158" t="s">
        <v>19</v>
      </c>
      <c r="M205" s="158" t="s">
        <v>19</v>
      </c>
      <c r="N205" s="158" t="s">
        <v>758</v>
      </c>
      <c r="O205" s="158" t="s">
        <v>19</v>
      </c>
      <c r="P205" s="158" t="s">
        <v>295</v>
      </c>
      <c r="Q205" s="158">
        <v>20</v>
      </c>
      <c r="R205" s="158">
        <v>1</v>
      </c>
      <c r="S205" s="158" t="s">
        <v>476</v>
      </c>
      <c r="T205" s="193" t="s">
        <v>807</v>
      </c>
      <c r="U205" s="193" t="s">
        <v>1965</v>
      </c>
      <c r="V205" s="193" t="s">
        <v>1966</v>
      </c>
      <c r="W205" s="158" t="s">
        <v>799</v>
      </c>
    </row>
    <row r="206" spans="1:23" ht="58.5" customHeight="1" x14ac:dyDescent="0.25">
      <c r="A206" s="69" t="s">
        <v>808</v>
      </c>
      <c r="B206" s="158" t="str">
        <f>VLOOKUP(A206,'Dimensión 6 - GESCO+I'!$B$10:$B$62,1,0)</f>
        <v>37.1.4</v>
      </c>
      <c r="C206" s="158" t="s">
        <v>799</v>
      </c>
      <c r="D206" s="158">
        <v>0</v>
      </c>
      <c r="E206" s="158" t="s">
        <v>478</v>
      </c>
      <c r="F206" s="158" t="s">
        <v>808</v>
      </c>
      <c r="G206" s="158" t="s">
        <v>19</v>
      </c>
      <c r="H206" s="158">
        <v>0</v>
      </c>
      <c r="I206" s="158">
        <v>0</v>
      </c>
      <c r="J206" s="158">
        <v>0</v>
      </c>
      <c r="K206" s="158">
        <v>0</v>
      </c>
      <c r="L206" s="158" t="s">
        <v>19</v>
      </c>
      <c r="M206" s="158" t="s">
        <v>19</v>
      </c>
      <c r="N206" s="158" t="s">
        <v>758</v>
      </c>
      <c r="O206" s="158" t="s">
        <v>19</v>
      </c>
      <c r="P206" s="158" t="s">
        <v>296</v>
      </c>
      <c r="Q206" s="158">
        <v>20</v>
      </c>
      <c r="R206" s="158">
        <v>1</v>
      </c>
      <c r="S206" s="158" t="s">
        <v>476</v>
      </c>
      <c r="T206" s="193" t="s">
        <v>809</v>
      </c>
      <c r="U206" s="193" t="s">
        <v>1967</v>
      </c>
      <c r="V206" s="193" t="s">
        <v>1968</v>
      </c>
      <c r="W206" s="158" t="s">
        <v>799</v>
      </c>
    </row>
    <row r="207" spans="1:23" ht="58.5" customHeight="1" x14ac:dyDescent="0.25">
      <c r="A207" s="69" t="s">
        <v>810</v>
      </c>
      <c r="B207" s="158" t="str">
        <f>VLOOKUP(A207,'Dimensión 6 - GESCO+I'!$B$10:$B$62,1,0)</f>
        <v>37.1.5</v>
      </c>
      <c r="C207" s="158" t="s">
        <v>799</v>
      </c>
      <c r="D207" s="158">
        <v>0</v>
      </c>
      <c r="E207" s="158" t="s">
        <v>478</v>
      </c>
      <c r="F207" s="158" t="s">
        <v>810</v>
      </c>
      <c r="G207" s="158" t="s">
        <v>19</v>
      </c>
      <c r="H207" s="158">
        <v>0</v>
      </c>
      <c r="I207" s="158">
        <v>0</v>
      </c>
      <c r="J207" s="158">
        <v>0</v>
      </c>
      <c r="K207" s="158">
        <v>0</v>
      </c>
      <c r="L207" s="158" t="s">
        <v>19</v>
      </c>
      <c r="M207" s="158" t="s">
        <v>19</v>
      </c>
      <c r="N207" s="158" t="s">
        <v>758</v>
      </c>
      <c r="O207" s="158" t="s">
        <v>19</v>
      </c>
      <c r="P207" s="158" t="s">
        <v>297</v>
      </c>
      <c r="Q207" s="158">
        <v>20</v>
      </c>
      <c r="R207" s="158">
        <v>1</v>
      </c>
      <c r="S207" s="158" t="s">
        <v>476</v>
      </c>
      <c r="T207" s="193" t="s">
        <v>811</v>
      </c>
      <c r="U207" s="193" t="s">
        <v>1915</v>
      </c>
      <c r="V207" s="193" t="s">
        <v>1946</v>
      </c>
      <c r="W207" s="158" t="s">
        <v>799</v>
      </c>
    </row>
    <row r="208" spans="1:23" ht="58.5" customHeight="1" x14ac:dyDescent="0.25">
      <c r="A208" s="194" t="s">
        <v>812</v>
      </c>
      <c r="B208" s="185" t="str">
        <f>VLOOKUP(A208,'Dimensión 6 - GESCO+I'!$B$10:$B$62,1,0)</f>
        <v>37.2</v>
      </c>
      <c r="C208" s="183" t="s">
        <v>799</v>
      </c>
      <c r="D208" s="183">
        <v>0</v>
      </c>
      <c r="E208" s="183" t="s">
        <v>471</v>
      </c>
      <c r="F208" s="183" t="s">
        <v>812</v>
      </c>
      <c r="G208" s="183" t="s">
        <v>473</v>
      </c>
      <c r="H208" s="183" t="s">
        <v>12</v>
      </c>
      <c r="I208" s="183" t="s">
        <v>1411</v>
      </c>
      <c r="J208" s="183" t="s">
        <v>1412</v>
      </c>
      <c r="K208" s="183" t="s">
        <v>1509</v>
      </c>
      <c r="L208" s="183" t="s">
        <v>474</v>
      </c>
      <c r="M208" s="183" t="s">
        <v>291</v>
      </c>
      <c r="N208" s="183" t="s">
        <v>758</v>
      </c>
      <c r="O208" s="183">
        <v>0</v>
      </c>
      <c r="P208" s="183" t="s">
        <v>298</v>
      </c>
      <c r="Q208" s="183">
        <v>15</v>
      </c>
      <c r="R208" s="183">
        <v>11</v>
      </c>
      <c r="S208" s="183" t="s">
        <v>476</v>
      </c>
      <c r="T208" s="183" t="s">
        <v>813</v>
      </c>
      <c r="U208" s="184" t="s">
        <v>1948</v>
      </c>
      <c r="V208" s="184" t="s">
        <v>1946</v>
      </c>
      <c r="W208" s="183" t="s">
        <v>799</v>
      </c>
    </row>
    <row r="209" spans="1:23" ht="58.5" customHeight="1" x14ac:dyDescent="0.25">
      <c r="A209" s="194" t="s">
        <v>814</v>
      </c>
      <c r="B209" s="69" t="str">
        <f>VLOOKUP(A209,'Dimensión 6 - GESCO+I'!$B$10:$B$62,1,0)</f>
        <v>37.2.1</v>
      </c>
      <c r="C209" s="158" t="s">
        <v>799</v>
      </c>
      <c r="D209" s="158">
        <v>0</v>
      </c>
      <c r="E209" s="158" t="s">
        <v>478</v>
      </c>
      <c r="F209" s="158" t="s">
        <v>814</v>
      </c>
      <c r="G209" s="158" t="s">
        <v>19</v>
      </c>
      <c r="H209" s="158">
        <v>0</v>
      </c>
      <c r="I209" s="158">
        <v>0</v>
      </c>
      <c r="J209" s="158">
        <v>0</v>
      </c>
      <c r="K209" s="158">
        <v>0</v>
      </c>
      <c r="L209" s="158" t="s">
        <v>19</v>
      </c>
      <c r="M209" s="158" t="s">
        <v>19</v>
      </c>
      <c r="N209" s="158" t="s">
        <v>758</v>
      </c>
      <c r="O209" s="158" t="s">
        <v>19</v>
      </c>
      <c r="P209" s="158" t="s">
        <v>299</v>
      </c>
      <c r="Q209" s="158">
        <v>80</v>
      </c>
      <c r="R209" s="158">
        <v>11</v>
      </c>
      <c r="S209" s="158" t="s">
        <v>476</v>
      </c>
      <c r="T209" s="158" t="s">
        <v>815</v>
      </c>
      <c r="U209" s="193" t="s">
        <v>1948</v>
      </c>
      <c r="V209" s="193" t="s">
        <v>1946</v>
      </c>
      <c r="W209" s="158" t="s">
        <v>799</v>
      </c>
    </row>
    <row r="210" spans="1:23" ht="58.5" customHeight="1" x14ac:dyDescent="0.25">
      <c r="A210" s="194" t="s">
        <v>816</v>
      </c>
      <c r="B210" s="69" t="str">
        <f>VLOOKUP(A210,'Dimensión 6 - GESCO+I'!$B$10:$B$62,1,0)</f>
        <v>37.2.2</v>
      </c>
      <c r="C210" s="158" t="s">
        <v>799</v>
      </c>
      <c r="D210" s="158">
        <v>0</v>
      </c>
      <c r="E210" s="158" t="s">
        <v>478</v>
      </c>
      <c r="F210" s="158" t="s">
        <v>816</v>
      </c>
      <c r="G210" s="158" t="s">
        <v>19</v>
      </c>
      <c r="H210" s="158">
        <v>0</v>
      </c>
      <c r="I210" s="158">
        <v>0</v>
      </c>
      <c r="J210" s="158">
        <v>0</v>
      </c>
      <c r="K210" s="158">
        <v>0</v>
      </c>
      <c r="L210" s="158" t="s">
        <v>19</v>
      </c>
      <c r="M210" s="158" t="s">
        <v>19</v>
      </c>
      <c r="N210" s="158" t="s">
        <v>758</v>
      </c>
      <c r="O210" s="158" t="s">
        <v>19</v>
      </c>
      <c r="P210" s="158" t="s">
        <v>300</v>
      </c>
      <c r="Q210" s="158">
        <v>20</v>
      </c>
      <c r="R210" s="158">
        <v>11</v>
      </c>
      <c r="S210" s="158" t="s">
        <v>476</v>
      </c>
      <c r="T210" s="158" t="s">
        <v>817</v>
      </c>
      <c r="U210" s="193" t="s">
        <v>1948</v>
      </c>
      <c r="V210" s="193" t="s">
        <v>1946</v>
      </c>
      <c r="W210" s="158" t="s">
        <v>799</v>
      </c>
    </row>
    <row r="211" spans="1:23" ht="58.5" customHeight="1" x14ac:dyDescent="0.25">
      <c r="A211" s="194" t="s">
        <v>818</v>
      </c>
      <c r="B211" s="185" t="str">
        <f>VLOOKUP(A211,'Dimensión 6 - GESCO+I'!$B$10:$B$62,1,0)</f>
        <v>37.3</v>
      </c>
      <c r="C211" s="183" t="s">
        <v>799</v>
      </c>
      <c r="D211" s="183">
        <v>0</v>
      </c>
      <c r="E211" s="183" t="s">
        <v>471</v>
      </c>
      <c r="F211" s="183" t="s">
        <v>818</v>
      </c>
      <c r="G211" s="183" t="s">
        <v>473</v>
      </c>
      <c r="H211" s="183" t="s">
        <v>12</v>
      </c>
      <c r="I211" s="183" t="s">
        <v>1411</v>
      </c>
      <c r="J211" s="183" t="s">
        <v>1412</v>
      </c>
      <c r="K211" s="183" t="s">
        <v>1509</v>
      </c>
      <c r="L211" s="183" t="s">
        <v>474</v>
      </c>
      <c r="M211" s="183" t="s">
        <v>291</v>
      </c>
      <c r="N211" s="183" t="s">
        <v>758</v>
      </c>
      <c r="O211" s="183">
        <v>0</v>
      </c>
      <c r="P211" s="183" t="s">
        <v>301</v>
      </c>
      <c r="Q211" s="183">
        <v>5</v>
      </c>
      <c r="R211" s="183">
        <v>1</v>
      </c>
      <c r="S211" s="183" t="s">
        <v>476</v>
      </c>
      <c r="T211" s="183" t="s">
        <v>819</v>
      </c>
      <c r="U211" s="184" t="s">
        <v>1950</v>
      </c>
      <c r="V211" s="184" t="s">
        <v>1946</v>
      </c>
      <c r="W211" s="183" t="s">
        <v>799</v>
      </c>
    </row>
    <row r="212" spans="1:23" ht="58.5" customHeight="1" x14ac:dyDescent="0.25">
      <c r="A212" s="69" t="s">
        <v>820</v>
      </c>
      <c r="B212" s="158" t="str">
        <f>VLOOKUP(A212,'Dimensión 6 - GESCO+I'!$B$10:$B$62,1,0)</f>
        <v>37.3.1</v>
      </c>
      <c r="C212" s="158" t="s">
        <v>799</v>
      </c>
      <c r="D212" s="158">
        <v>0</v>
      </c>
      <c r="E212" s="158" t="s">
        <v>478</v>
      </c>
      <c r="F212" s="158" t="s">
        <v>820</v>
      </c>
      <c r="G212" s="158" t="s">
        <v>19</v>
      </c>
      <c r="H212" s="158">
        <v>0</v>
      </c>
      <c r="I212" s="158">
        <v>0</v>
      </c>
      <c r="J212" s="158">
        <v>0</v>
      </c>
      <c r="K212" s="158">
        <v>0</v>
      </c>
      <c r="L212" s="158" t="s">
        <v>19</v>
      </c>
      <c r="M212" s="158" t="s">
        <v>19</v>
      </c>
      <c r="N212" s="158" t="s">
        <v>758</v>
      </c>
      <c r="O212" s="158" t="s">
        <v>19</v>
      </c>
      <c r="P212" s="158" t="s">
        <v>302</v>
      </c>
      <c r="Q212" s="158">
        <v>10</v>
      </c>
      <c r="R212" s="158">
        <v>1</v>
      </c>
      <c r="S212" s="158" t="s">
        <v>476</v>
      </c>
      <c r="T212" s="193" t="s">
        <v>803</v>
      </c>
      <c r="U212" s="193" t="s">
        <v>1950</v>
      </c>
      <c r="V212" s="193" t="s">
        <v>1946</v>
      </c>
      <c r="W212" s="158" t="s">
        <v>799</v>
      </c>
    </row>
    <row r="213" spans="1:23" ht="58.5" customHeight="1" x14ac:dyDescent="0.25">
      <c r="A213" s="194" t="s">
        <v>821</v>
      </c>
      <c r="B213" s="69" t="str">
        <f>VLOOKUP(A213,'Dimensión 6 - GESCO+I'!$B$10:$B$62,1,0)</f>
        <v>37.3.2</v>
      </c>
      <c r="C213" s="158" t="s">
        <v>799</v>
      </c>
      <c r="D213" s="158">
        <v>0</v>
      </c>
      <c r="E213" s="158" t="s">
        <v>478</v>
      </c>
      <c r="F213" s="158" t="s">
        <v>821</v>
      </c>
      <c r="G213" s="158" t="s">
        <v>19</v>
      </c>
      <c r="H213" s="158">
        <v>0</v>
      </c>
      <c r="I213" s="158">
        <v>0</v>
      </c>
      <c r="J213" s="158">
        <v>0</v>
      </c>
      <c r="K213" s="158">
        <v>0</v>
      </c>
      <c r="L213" s="158" t="s">
        <v>19</v>
      </c>
      <c r="M213" s="158" t="s">
        <v>19</v>
      </c>
      <c r="N213" s="158" t="s">
        <v>758</v>
      </c>
      <c r="O213" s="158" t="s">
        <v>19</v>
      </c>
      <c r="P213" s="158" t="s">
        <v>303</v>
      </c>
      <c r="Q213" s="158">
        <v>30</v>
      </c>
      <c r="R213" s="158">
        <v>1</v>
      </c>
      <c r="S213" s="158" t="s">
        <v>476</v>
      </c>
      <c r="T213" s="158" t="s">
        <v>805</v>
      </c>
      <c r="U213" s="193" t="s">
        <v>1969</v>
      </c>
      <c r="V213" s="193" t="s">
        <v>1970</v>
      </c>
      <c r="W213" s="158" t="s">
        <v>799</v>
      </c>
    </row>
    <row r="214" spans="1:23" ht="58.5" customHeight="1" x14ac:dyDescent="0.25">
      <c r="A214" s="194" t="s">
        <v>822</v>
      </c>
      <c r="B214" s="69" t="str">
        <f>VLOOKUP(A214,'Dimensión 6 - GESCO+I'!$B$10:$B$62,1,0)</f>
        <v>37.3.3</v>
      </c>
      <c r="C214" s="158" t="s">
        <v>799</v>
      </c>
      <c r="D214" s="158">
        <v>0</v>
      </c>
      <c r="E214" s="158" t="s">
        <v>478</v>
      </c>
      <c r="F214" s="158" t="s">
        <v>822</v>
      </c>
      <c r="G214" s="158" t="s">
        <v>19</v>
      </c>
      <c r="H214" s="158">
        <v>0</v>
      </c>
      <c r="I214" s="158">
        <v>0</v>
      </c>
      <c r="J214" s="158">
        <v>0</v>
      </c>
      <c r="K214" s="158">
        <v>0</v>
      </c>
      <c r="L214" s="158" t="s">
        <v>19</v>
      </c>
      <c r="M214" s="158" t="s">
        <v>19</v>
      </c>
      <c r="N214" s="158" t="s">
        <v>758</v>
      </c>
      <c r="O214" s="158" t="s">
        <v>19</v>
      </c>
      <c r="P214" s="158" t="s">
        <v>304</v>
      </c>
      <c r="Q214" s="158">
        <v>20</v>
      </c>
      <c r="R214" s="158">
        <v>1</v>
      </c>
      <c r="S214" s="158" t="s">
        <v>476</v>
      </c>
      <c r="T214" s="158" t="s">
        <v>807</v>
      </c>
      <c r="U214" s="193" t="s">
        <v>1969</v>
      </c>
      <c r="V214" s="193" t="s">
        <v>1966</v>
      </c>
      <c r="W214" s="158" t="s">
        <v>799</v>
      </c>
    </row>
    <row r="215" spans="1:23" ht="58.5" customHeight="1" x14ac:dyDescent="0.25">
      <c r="A215" s="69" t="s">
        <v>823</v>
      </c>
      <c r="B215" s="158" t="str">
        <f>VLOOKUP(A215,'Dimensión 6 - GESCO+I'!$B$10:$B$62,1,0)</f>
        <v>37.3.4</v>
      </c>
      <c r="C215" s="158" t="s">
        <v>799</v>
      </c>
      <c r="D215" s="158">
        <v>0</v>
      </c>
      <c r="E215" s="158" t="s">
        <v>478</v>
      </c>
      <c r="F215" s="158" t="s">
        <v>823</v>
      </c>
      <c r="G215" s="158" t="s">
        <v>19</v>
      </c>
      <c r="H215" s="158">
        <v>0</v>
      </c>
      <c r="I215" s="158">
        <v>0</v>
      </c>
      <c r="J215" s="158">
        <v>0</v>
      </c>
      <c r="K215" s="158">
        <v>0</v>
      </c>
      <c r="L215" s="158" t="s">
        <v>19</v>
      </c>
      <c r="M215" s="158" t="s">
        <v>19</v>
      </c>
      <c r="N215" s="158" t="s">
        <v>758</v>
      </c>
      <c r="O215" s="158" t="s">
        <v>19</v>
      </c>
      <c r="P215" s="158" t="s">
        <v>305</v>
      </c>
      <c r="Q215" s="158">
        <v>20</v>
      </c>
      <c r="R215" s="158">
        <v>1</v>
      </c>
      <c r="S215" s="158" t="s">
        <v>476</v>
      </c>
      <c r="T215" s="193" t="s">
        <v>809</v>
      </c>
      <c r="U215" s="193" t="s">
        <v>1967</v>
      </c>
      <c r="V215" s="193" t="s">
        <v>1971</v>
      </c>
      <c r="W215" s="158" t="s">
        <v>799</v>
      </c>
    </row>
    <row r="216" spans="1:23" ht="58.5" customHeight="1" x14ac:dyDescent="0.25">
      <c r="A216" s="194" t="s">
        <v>824</v>
      </c>
      <c r="B216" s="69" t="str">
        <f>VLOOKUP(A216,'Dimensión 6 - GESCO+I'!$B$10:$B$62,1,0)</f>
        <v>37.3.5</v>
      </c>
      <c r="C216" s="158" t="s">
        <v>799</v>
      </c>
      <c r="D216" s="158">
        <v>0</v>
      </c>
      <c r="E216" s="158" t="s">
        <v>478</v>
      </c>
      <c r="F216" s="158" t="s">
        <v>824</v>
      </c>
      <c r="G216" s="158" t="s">
        <v>19</v>
      </c>
      <c r="H216" s="158">
        <v>0</v>
      </c>
      <c r="I216" s="158">
        <v>0</v>
      </c>
      <c r="J216" s="158">
        <v>0</v>
      </c>
      <c r="K216" s="158">
        <v>0</v>
      </c>
      <c r="L216" s="158" t="s">
        <v>19</v>
      </c>
      <c r="M216" s="158" t="s">
        <v>19</v>
      </c>
      <c r="N216" s="158" t="s">
        <v>758</v>
      </c>
      <c r="O216" s="158" t="s">
        <v>19</v>
      </c>
      <c r="P216" s="158" t="s">
        <v>306</v>
      </c>
      <c r="Q216" s="158">
        <v>20</v>
      </c>
      <c r="R216" s="158">
        <v>1</v>
      </c>
      <c r="S216" s="158" t="s">
        <v>476</v>
      </c>
      <c r="T216" s="158" t="s">
        <v>811</v>
      </c>
      <c r="U216" s="193" t="s">
        <v>1915</v>
      </c>
      <c r="V216" s="193" t="s">
        <v>1946</v>
      </c>
      <c r="W216" s="158" t="s">
        <v>799</v>
      </c>
    </row>
    <row r="217" spans="1:23" ht="58.5" customHeight="1" x14ac:dyDescent="0.25">
      <c r="A217" s="194" t="s">
        <v>825</v>
      </c>
      <c r="B217" s="185" t="str">
        <f>VLOOKUP(A217,'Dimensión 6 - GESCO+I'!$B$10:$B$62,1,0)</f>
        <v>37.4</v>
      </c>
      <c r="C217" s="183" t="s">
        <v>799</v>
      </c>
      <c r="D217" s="183">
        <v>0</v>
      </c>
      <c r="E217" s="183" t="s">
        <v>471</v>
      </c>
      <c r="F217" s="183" t="s">
        <v>825</v>
      </c>
      <c r="G217" s="183" t="s">
        <v>473</v>
      </c>
      <c r="H217" s="183" t="s">
        <v>12</v>
      </c>
      <c r="I217" s="183" t="s">
        <v>1411</v>
      </c>
      <c r="J217" s="183" t="s">
        <v>1412</v>
      </c>
      <c r="K217" s="183" t="s">
        <v>1509</v>
      </c>
      <c r="L217" s="183" t="s">
        <v>474</v>
      </c>
      <c r="M217" s="183" t="s">
        <v>291</v>
      </c>
      <c r="N217" s="183" t="s">
        <v>758</v>
      </c>
      <c r="O217" s="183">
        <v>0</v>
      </c>
      <c r="P217" s="183" t="s">
        <v>307</v>
      </c>
      <c r="Q217" s="183">
        <v>10</v>
      </c>
      <c r="R217" s="183">
        <v>1</v>
      </c>
      <c r="S217" s="183" t="s">
        <v>476</v>
      </c>
      <c r="T217" s="183" t="s">
        <v>826</v>
      </c>
      <c r="U217" s="184" t="s">
        <v>1950</v>
      </c>
      <c r="V217" s="184" t="s">
        <v>1946</v>
      </c>
      <c r="W217" s="183" t="s">
        <v>799</v>
      </c>
    </row>
    <row r="218" spans="1:23" ht="58.5" customHeight="1" x14ac:dyDescent="0.25">
      <c r="A218" s="194" t="s">
        <v>827</v>
      </c>
      <c r="B218" s="69" t="str">
        <f>VLOOKUP(A218,'Dimensión 6 - GESCO+I'!$B$10:$B$62,1,0)</f>
        <v>37.4.1</v>
      </c>
      <c r="C218" s="158" t="s">
        <v>799</v>
      </c>
      <c r="D218" s="158">
        <v>0</v>
      </c>
      <c r="E218" s="158" t="s">
        <v>478</v>
      </c>
      <c r="F218" s="158" t="s">
        <v>827</v>
      </c>
      <c r="G218" s="158" t="s">
        <v>19</v>
      </c>
      <c r="H218" s="158">
        <v>0</v>
      </c>
      <c r="I218" s="158">
        <v>0</v>
      </c>
      <c r="J218" s="158">
        <v>0</v>
      </c>
      <c r="K218" s="158">
        <v>0</v>
      </c>
      <c r="L218" s="158" t="s">
        <v>19</v>
      </c>
      <c r="M218" s="158" t="s">
        <v>19</v>
      </c>
      <c r="N218" s="158" t="s">
        <v>758</v>
      </c>
      <c r="O218" s="158" t="s">
        <v>19</v>
      </c>
      <c r="P218" s="158" t="s">
        <v>293</v>
      </c>
      <c r="Q218" s="158">
        <v>10</v>
      </c>
      <c r="R218" s="158">
        <v>1</v>
      </c>
      <c r="S218" s="158" t="s">
        <v>476</v>
      </c>
      <c r="T218" s="158" t="s">
        <v>803</v>
      </c>
      <c r="U218" s="193" t="s">
        <v>1950</v>
      </c>
      <c r="V218" s="193" t="s">
        <v>1946</v>
      </c>
      <c r="W218" s="158" t="s">
        <v>799</v>
      </c>
    </row>
    <row r="219" spans="1:23" ht="58.5" customHeight="1" x14ac:dyDescent="0.25">
      <c r="A219" s="69" t="s">
        <v>828</v>
      </c>
      <c r="B219" s="158" t="str">
        <f>VLOOKUP(A219,'Dimensión 6 - GESCO+I'!$B$10:$B$62,1,0)</f>
        <v>37.4.2</v>
      </c>
      <c r="C219" s="158" t="s">
        <v>799</v>
      </c>
      <c r="D219" s="158">
        <v>0</v>
      </c>
      <c r="E219" s="158" t="s">
        <v>478</v>
      </c>
      <c r="F219" s="158" t="s">
        <v>828</v>
      </c>
      <c r="G219" s="158" t="s">
        <v>19</v>
      </c>
      <c r="H219" s="158">
        <v>0</v>
      </c>
      <c r="I219" s="158">
        <v>0</v>
      </c>
      <c r="J219" s="158">
        <v>0</v>
      </c>
      <c r="K219" s="158">
        <v>0</v>
      </c>
      <c r="L219" s="158" t="s">
        <v>19</v>
      </c>
      <c r="M219" s="158" t="s">
        <v>19</v>
      </c>
      <c r="N219" s="158" t="s">
        <v>758</v>
      </c>
      <c r="O219" s="158" t="s">
        <v>19</v>
      </c>
      <c r="P219" s="158" t="s">
        <v>308</v>
      </c>
      <c r="Q219" s="158">
        <v>25</v>
      </c>
      <c r="R219" s="158">
        <v>1</v>
      </c>
      <c r="S219" s="158" t="s">
        <v>476</v>
      </c>
      <c r="T219" s="193" t="s">
        <v>807</v>
      </c>
      <c r="U219" s="193" t="s">
        <v>1969</v>
      </c>
      <c r="V219" s="193" t="s">
        <v>1972</v>
      </c>
      <c r="W219" s="158" t="s">
        <v>799</v>
      </c>
    </row>
    <row r="220" spans="1:23" ht="58.5" customHeight="1" x14ac:dyDescent="0.25">
      <c r="A220" s="194" t="s">
        <v>829</v>
      </c>
      <c r="B220" s="69" t="str">
        <f>VLOOKUP(A220,'Dimensión 6 - GESCO+I'!$B$10:$B$62,1,0)</f>
        <v>37.4.3</v>
      </c>
      <c r="C220" s="158" t="s">
        <v>799</v>
      </c>
      <c r="D220" s="158">
        <v>0</v>
      </c>
      <c r="E220" s="158" t="s">
        <v>478</v>
      </c>
      <c r="F220" s="158" t="s">
        <v>829</v>
      </c>
      <c r="G220" s="158" t="s">
        <v>19</v>
      </c>
      <c r="H220" s="158">
        <v>0</v>
      </c>
      <c r="I220" s="158">
        <v>0</v>
      </c>
      <c r="J220" s="158">
        <v>0</v>
      </c>
      <c r="K220" s="158">
        <v>0</v>
      </c>
      <c r="L220" s="158" t="s">
        <v>19</v>
      </c>
      <c r="M220" s="158" t="s">
        <v>19</v>
      </c>
      <c r="N220" s="158" t="s">
        <v>758</v>
      </c>
      <c r="O220" s="158" t="s">
        <v>19</v>
      </c>
      <c r="P220" s="158" t="s">
        <v>309</v>
      </c>
      <c r="Q220" s="158">
        <v>20</v>
      </c>
      <c r="R220" s="158">
        <v>1</v>
      </c>
      <c r="S220" s="158" t="s">
        <v>476</v>
      </c>
      <c r="T220" s="158" t="s">
        <v>830</v>
      </c>
      <c r="U220" s="193" t="s">
        <v>1969</v>
      </c>
      <c r="V220" s="193" t="s">
        <v>1973</v>
      </c>
      <c r="W220" s="158" t="s">
        <v>799</v>
      </c>
    </row>
    <row r="221" spans="1:23" ht="58.5" customHeight="1" x14ac:dyDescent="0.25">
      <c r="A221" s="194" t="s">
        <v>831</v>
      </c>
      <c r="B221" s="69" t="str">
        <f>VLOOKUP(A221,'Dimensión 6 - GESCO+I'!$B$10:$B$62,1,0)</f>
        <v>37.4.4</v>
      </c>
      <c r="C221" s="158" t="s">
        <v>799</v>
      </c>
      <c r="D221" s="158">
        <v>0</v>
      </c>
      <c r="E221" s="158" t="s">
        <v>478</v>
      </c>
      <c r="F221" s="158" t="s">
        <v>831</v>
      </c>
      <c r="G221" s="158" t="s">
        <v>19</v>
      </c>
      <c r="H221" s="158">
        <v>0</v>
      </c>
      <c r="I221" s="158">
        <v>0</v>
      </c>
      <c r="J221" s="158">
        <v>0</v>
      </c>
      <c r="K221" s="158">
        <v>0</v>
      </c>
      <c r="L221" s="158" t="s">
        <v>19</v>
      </c>
      <c r="M221" s="158" t="s">
        <v>19</v>
      </c>
      <c r="N221" s="158" t="s">
        <v>758</v>
      </c>
      <c r="O221" s="158" t="s">
        <v>19</v>
      </c>
      <c r="P221" s="158" t="s">
        <v>310</v>
      </c>
      <c r="Q221" s="158">
        <v>20</v>
      </c>
      <c r="R221" s="158">
        <v>1</v>
      </c>
      <c r="S221" s="158" t="s">
        <v>476</v>
      </c>
      <c r="T221" s="158" t="s">
        <v>805</v>
      </c>
      <c r="U221" s="193" t="s">
        <v>1967</v>
      </c>
      <c r="V221" s="193" t="s">
        <v>1974</v>
      </c>
      <c r="W221" s="158" t="s">
        <v>799</v>
      </c>
    </row>
    <row r="222" spans="1:23" ht="58.5" customHeight="1" x14ac:dyDescent="0.25">
      <c r="A222" s="69" t="s">
        <v>832</v>
      </c>
      <c r="B222" s="158" t="str">
        <f>VLOOKUP(A222,'Dimensión 6 - GESCO+I'!$B$10:$B$62,1,0)</f>
        <v>37.4.5</v>
      </c>
      <c r="C222" s="158" t="s">
        <v>799</v>
      </c>
      <c r="D222" s="158">
        <v>0</v>
      </c>
      <c r="E222" s="158" t="s">
        <v>478</v>
      </c>
      <c r="F222" s="158" t="s">
        <v>832</v>
      </c>
      <c r="G222" s="158" t="s">
        <v>19</v>
      </c>
      <c r="H222" s="158">
        <v>0</v>
      </c>
      <c r="I222" s="158">
        <v>0</v>
      </c>
      <c r="J222" s="158">
        <v>0</v>
      </c>
      <c r="K222" s="158">
        <v>0</v>
      </c>
      <c r="L222" s="158" t="s">
        <v>19</v>
      </c>
      <c r="M222" s="158" t="s">
        <v>19</v>
      </c>
      <c r="N222" s="158" t="s">
        <v>758</v>
      </c>
      <c r="O222" s="158" t="s">
        <v>19</v>
      </c>
      <c r="P222" s="158" t="s">
        <v>311</v>
      </c>
      <c r="Q222" s="158">
        <v>20</v>
      </c>
      <c r="R222" s="158">
        <v>1</v>
      </c>
      <c r="S222" s="158" t="s">
        <v>476</v>
      </c>
      <c r="T222" s="193" t="s">
        <v>833</v>
      </c>
      <c r="U222" s="193" t="s">
        <v>1915</v>
      </c>
      <c r="V222" s="193" t="s">
        <v>1968</v>
      </c>
      <c r="W222" s="158" t="s">
        <v>799</v>
      </c>
    </row>
    <row r="223" spans="1:23" ht="58.5" customHeight="1" x14ac:dyDescent="0.25">
      <c r="A223" s="194" t="s">
        <v>834</v>
      </c>
      <c r="B223" s="69" t="str">
        <f>VLOOKUP(A223,'Dimensión 6 - GESCO+I'!$B$10:$B$62,1,0)</f>
        <v>37.4.6</v>
      </c>
      <c r="C223" s="158" t="s">
        <v>799</v>
      </c>
      <c r="D223" s="158">
        <v>0</v>
      </c>
      <c r="E223" s="158" t="s">
        <v>478</v>
      </c>
      <c r="F223" s="158" t="s">
        <v>834</v>
      </c>
      <c r="G223" s="158" t="s">
        <v>19</v>
      </c>
      <c r="H223" s="158">
        <v>0</v>
      </c>
      <c r="I223" s="158">
        <v>0</v>
      </c>
      <c r="J223" s="158">
        <v>0</v>
      </c>
      <c r="K223" s="158">
        <v>0</v>
      </c>
      <c r="L223" s="158" t="s">
        <v>19</v>
      </c>
      <c r="M223" s="158" t="s">
        <v>19</v>
      </c>
      <c r="N223" s="158" t="s">
        <v>758</v>
      </c>
      <c r="O223" s="158" t="s">
        <v>19</v>
      </c>
      <c r="P223" s="158" t="s">
        <v>312</v>
      </c>
      <c r="Q223" s="158">
        <v>5</v>
      </c>
      <c r="R223" s="158">
        <v>1</v>
      </c>
      <c r="S223" s="158" t="s">
        <v>476</v>
      </c>
      <c r="T223" s="158" t="s">
        <v>826</v>
      </c>
      <c r="U223" s="193" t="s">
        <v>1975</v>
      </c>
      <c r="V223" s="193" t="s">
        <v>1946</v>
      </c>
      <c r="W223" s="158" t="s">
        <v>799</v>
      </c>
    </row>
    <row r="224" spans="1:23" ht="58.5" customHeight="1" x14ac:dyDescent="0.25">
      <c r="A224" s="194" t="s">
        <v>835</v>
      </c>
      <c r="B224" s="185" t="str">
        <f>VLOOKUP(A224,'Dimensión 6 - GESCO+I'!$B$10:$B$62,1,0)</f>
        <v>37.5</v>
      </c>
      <c r="C224" s="183" t="s">
        <v>799</v>
      </c>
      <c r="D224" s="183">
        <v>0</v>
      </c>
      <c r="E224" s="183" t="s">
        <v>471</v>
      </c>
      <c r="F224" s="183" t="s">
        <v>835</v>
      </c>
      <c r="G224" s="183" t="s">
        <v>473</v>
      </c>
      <c r="H224" s="183" t="s">
        <v>12</v>
      </c>
      <c r="I224" s="183" t="s">
        <v>1411</v>
      </c>
      <c r="J224" s="183" t="s">
        <v>1412</v>
      </c>
      <c r="K224" s="183" t="s">
        <v>1509</v>
      </c>
      <c r="L224" s="183" t="s">
        <v>474</v>
      </c>
      <c r="M224" s="183" t="s">
        <v>291</v>
      </c>
      <c r="N224" s="183" t="s">
        <v>758</v>
      </c>
      <c r="O224" s="183">
        <v>0</v>
      </c>
      <c r="P224" s="183" t="s">
        <v>313</v>
      </c>
      <c r="Q224" s="183">
        <v>20</v>
      </c>
      <c r="R224" s="183">
        <v>50</v>
      </c>
      <c r="S224" s="183" t="s">
        <v>476</v>
      </c>
      <c r="T224" s="183" t="s">
        <v>836</v>
      </c>
      <c r="U224" s="184" t="s">
        <v>1930</v>
      </c>
      <c r="V224" s="184" t="s">
        <v>1942</v>
      </c>
      <c r="W224" s="183" t="s">
        <v>799</v>
      </c>
    </row>
    <row r="225" spans="1:23" ht="58.5" customHeight="1" x14ac:dyDescent="0.25">
      <c r="A225" s="194" t="s">
        <v>837</v>
      </c>
      <c r="B225" s="69" t="str">
        <f>VLOOKUP(A225,'Dimensión 6 - GESCO+I'!$B$10:$B$62,1,0)</f>
        <v>37.5.1</v>
      </c>
      <c r="C225" s="158" t="s">
        <v>799</v>
      </c>
      <c r="D225" s="158">
        <v>0</v>
      </c>
      <c r="E225" s="158" t="s">
        <v>478</v>
      </c>
      <c r="F225" s="158" t="s">
        <v>837</v>
      </c>
      <c r="G225" s="158" t="s">
        <v>19</v>
      </c>
      <c r="H225" s="158">
        <v>0</v>
      </c>
      <c r="I225" s="158">
        <v>0</v>
      </c>
      <c r="J225" s="158">
        <v>0</v>
      </c>
      <c r="K225" s="158">
        <v>0</v>
      </c>
      <c r="L225" s="158" t="s">
        <v>19</v>
      </c>
      <c r="M225" s="158" t="s">
        <v>19</v>
      </c>
      <c r="N225" s="158" t="s">
        <v>758</v>
      </c>
      <c r="O225" s="158" t="s">
        <v>19</v>
      </c>
      <c r="P225" s="158" t="s">
        <v>314</v>
      </c>
      <c r="Q225" s="158">
        <v>5</v>
      </c>
      <c r="R225" s="158">
        <v>1</v>
      </c>
      <c r="S225" s="158" t="s">
        <v>476</v>
      </c>
      <c r="T225" s="158" t="s">
        <v>838</v>
      </c>
      <c r="U225" s="193" t="s">
        <v>1930</v>
      </c>
      <c r="V225" s="193" t="s">
        <v>1920</v>
      </c>
      <c r="W225" s="158" t="s">
        <v>799</v>
      </c>
    </row>
    <row r="226" spans="1:23" ht="58.5" customHeight="1" x14ac:dyDescent="0.25">
      <c r="A226" s="69" t="s">
        <v>839</v>
      </c>
      <c r="B226" s="158" t="str">
        <f>VLOOKUP(A226,'Dimensión 6 - GESCO+I'!$B$10:$B$62,1,0)</f>
        <v>37.5.2</v>
      </c>
      <c r="C226" s="158" t="s">
        <v>799</v>
      </c>
      <c r="D226" s="158">
        <v>0</v>
      </c>
      <c r="E226" s="158" t="s">
        <v>478</v>
      </c>
      <c r="F226" s="158" t="s">
        <v>839</v>
      </c>
      <c r="G226" s="158" t="s">
        <v>19</v>
      </c>
      <c r="H226" s="158">
        <v>0</v>
      </c>
      <c r="I226" s="158">
        <v>0</v>
      </c>
      <c r="J226" s="158">
        <v>0</v>
      </c>
      <c r="K226" s="158">
        <v>0</v>
      </c>
      <c r="L226" s="158" t="s">
        <v>19</v>
      </c>
      <c r="M226" s="158" t="s">
        <v>19</v>
      </c>
      <c r="N226" s="158" t="s">
        <v>758</v>
      </c>
      <c r="O226" s="158" t="s">
        <v>19</v>
      </c>
      <c r="P226" s="158" t="s">
        <v>315</v>
      </c>
      <c r="Q226" s="158">
        <v>10</v>
      </c>
      <c r="R226" s="158">
        <v>1</v>
      </c>
      <c r="S226" s="158" t="s">
        <v>476</v>
      </c>
      <c r="T226" s="193" t="s">
        <v>840</v>
      </c>
      <c r="U226" s="193" t="s">
        <v>1967</v>
      </c>
      <c r="V226" s="193" t="s">
        <v>1976</v>
      </c>
      <c r="W226" s="158" t="s">
        <v>799</v>
      </c>
    </row>
    <row r="227" spans="1:23" ht="58.5" customHeight="1" x14ac:dyDescent="0.25">
      <c r="A227" s="194" t="s">
        <v>841</v>
      </c>
      <c r="B227" s="69" t="str">
        <f>VLOOKUP(A227,'Dimensión 6 - GESCO+I'!$B$10:$B$62,1,0)</f>
        <v>37.5.3</v>
      </c>
      <c r="C227" s="158" t="s">
        <v>799</v>
      </c>
      <c r="D227" s="158">
        <v>0</v>
      </c>
      <c r="E227" s="158" t="s">
        <v>478</v>
      </c>
      <c r="F227" s="158" t="s">
        <v>841</v>
      </c>
      <c r="G227" s="158" t="s">
        <v>19</v>
      </c>
      <c r="H227" s="158">
        <v>0</v>
      </c>
      <c r="I227" s="158">
        <v>0</v>
      </c>
      <c r="J227" s="158">
        <v>0</v>
      </c>
      <c r="K227" s="158">
        <v>0</v>
      </c>
      <c r="L227" s="158" t="s">
        <v>19</v>
      </c>
      <c r="M227" s="158" t="s">
        <v>19</v>
      </c>
      <c r="N227" s="158" t="s">
        <v>758</v>
      </c>
      <c r="O227" s="158" t="s">
        <v>19</v>
      </c>
      <c r="P227" s="158" t="s">
        <v>316</v>
      </c>
      <c r="Q227" s="158">
        <v>10</v>
      </c>
      <c r="R227" s="158">
        <v>1</v>
      </c>
      <c r="S227" s="158" t="s">
        <v>476</v>
      </c>
      <c r="T227" s="158" t="s">
        <v>842</v>
      </c>
      <c r="U227" s="193" t="s">
        <v>1977</v>
      </c>
      <c r="V227" s="193" t="s">
        <v>1978</v>
      </c>
      <c r="W227" s="158" t="s">
        <v>799</v>
      </c>
    </row>
    <row r="228" spans="1:23" ht="58.5" customHeight="1" x14ac:dyDescent="0.25">
      <c r="A228" s="194" t="s">
        <v>843</v>
      </c>
      <c r="B228" s="69" t="str">
        <f>VLOOKUP(A228,'Dimensión 6 - GESCO+I'!$B$10:$B$62,1,0)</f>
        <v>37.5.4</v>
      </c>
      <c r="C228" s="158" t="s">
        <v>799</v>
      </c>
      <c r="D228" s="158">
        <v>0</v>
      </c>
      <c r="E228" s="158" t="s">
        <v>478</v>
      </c>
      <c r="F228" s="158" t="s">
        <v>843</v>
      </c>
      <c r="G228" s="158" t="s">
        <v>19</v>
      </c>
      <c r="H228" s="158">
        <v>0</v>
      </c>
      <c r="I228" s="158">
        <v>0</v>
      </c>
      <c r="J228" s="158">
        <v>0</v>
      </c>
      <c r="K228" s="158">
        <v>0</v>
      </c>
      <c r="L228" s="158" t="s">
        <v>19</v>
      </c>
      <c r="M228" s="158" t="s">
        <v>19</v>
      </c>
      <c r="N228" s="158" t="s">
        <v>758</v>
      </c>
      <c r="O228" s="158" t="s">
        <v>19</v>
      </c>
      <c r="P228" s="158" t="s">
        <v>317</v>
      </c>
      <c r="Q228" s="158">
        <v>75</v>
      </c>
      <c r="R228" s="158">
        <v>100</v>
      </c>
      <c r="S228" s="158" t="s">
        <v>504</v>
      </c>
      <c r="T228" s="158" t="s">
        <v>844</v>
      </c>
      <c r="U228" s="193" t="s">
        <v>1979</v>
      </c>
      <c r="V228" s="193" t="s">
        <v>1942</v>
      </c>
      <c r="W228" s="158" t="s">
        <v>799</v>
      </c>
    </row>
    <row r="229" spans="1:23" ht="58.5" customHeight="1" x14ac:dyDescent="0.25">
      <c r="A229" s="194" t="s">
        <v>1388</v>
      </c>
      <c r="B229" s="185" t="str">
        <f>VLOOKUP(A229,'Dimensión 5 - Información y com'!$B$10:$B$35,1,0)</f>
        <v>141.1</v>
      </c>
      <c r="C229" s="183" t="s">
        <v>1387</v>
      </c>
      <c r="D229" s="183">
        <v>0</v>
      </c>
      <c r="E229" s="183" t="s">
        <v>471</v>
      </c>
      <c r="F229" s="183" t="s">
        <v>1388</v>
      </c>
      <c r="G229" s="183" t="s">
        <v>19</v>
      </c>
      <c r="H229" s="183" t="s">
        <v>11</v>
      </c>
      <c r="I229" s="183" t="s">
        <v>1413</v>
      </c>
      <c r="J229" s="183" t="s">
        <v>1414</v>
      </c>
      <c r="K229" s="183" t="s">
        <v>1510</v>
      </c>
      <c r="L229" s="183" t="s">
        <v>474</v>
      </c>
      <c r="M229" s="183" t="s">
        <v>20</v>
      </c>
      <c r="N229" s="183" t="s">
        <v>995</v>
      </c>
      <c r="O229" s="183">
        <v>0</v>
      </c>
      <c r="P229" s="183" t="s">
        <v>1389</v>
      </c>
      <c r="Q229" s="183">
        <v>30</v>
      </c>
      <c r="R229" s="183">
        <v>100</v>
      </c>
      <c r="S229" s="183" t="s">
        <v>504</v>
      </c>
      <c r="T229" s="183" t="s">
        <v>844</v>
      </c>
      <c r="U229" s="184" t="s">
        <v>1913</v>
      </c>
      <c r="V229" s="184" t="s">
        <v>1942</v>
      </c>
      <c r="W229" s="183" t="s">
        <v>1387</v>
      </c>
    </row>
    <row r="230" spans="1:23" ht="58.5" customHeight="1" x14ac:dyDescent="0.25">
      <c r="A230" s="69" t="s">
        <v>1390</v>
      </c>
      <c r="B230" s="158" t="str">
        <f>VLOOKUP(A230,'Dimensión 5 - Información y com'!$B$10:$B$35,1,0)</f>
        <v>141.1.1</v>
      </c>
      <c r="C230" s="158" t="s">
        <v>1387</v>
      </c>
      <c r="D230" s="158">
        <v>0</v>
      </c>
      <c r="E230" s="158" t="s">
        <v>478</v>
      </c>
      <c r="F230" s="158" t="s">
        <v>1390</v>
      </c>
      <c r="G230" s="158" t="s">
        <v>19</v>
      </c>
      <c r="H230" s="158">
        <v>0</v>
      </c>
      <c r="I230" s="158">
        <v>0</v>
      </c>
      <c r="J230" s="158">
        <v>0</v>
      </c>
      <c r="K230" s="158">
        <v>0</v>
      </c>
      <c r="L230" s="158" t="s">
        <v>19</v>
      </c>
      <c r="M230" s="158" t="s">
        <v>19</v>
      </c>
      <c r="N230" s="158" t="s">
        <v>995</v>
      </c>
      <c r="O230" s="158" t="s">
        <v>19</v>
      </c>
      <c r="P230" s="158" t="s">
        <v>1391</v>
      </c>
      <c r="Q230" s="158">
        <v>25</v>
      </c>
      <c r="R230" s="158">
        <v>1</v>
      </c>
      <c r="S230" s="158" t="s">
        <v>476</v>
      </c>
      <c r="T230" s="193" t="s">
        <v>1392</v>
      </c>
      <c r="U230" s="193" t="s">
        <v>1913</v>
      </c>
      <c r="V230" s="193" t="s">
        <v>1959</v>
      </c>
      <c r="W230" s="158" t="s">
        <v>1387</v>
      </c>
    </row>
    <row r="231" spans="1:23" ht="58.5" customHeight="1" x14ac:dyDescent="0.25">
      <c r="A231" s="194" t="s">
        <v>1393</v>
      </c>
      <c r="B231" s="69" t="str">
        <f>VLOOKUP(A231,'Dimensión 5 - Información y com'!$B$10:$B$35,1,0)</f>
        <v>141.1.2</v>
      </c>
      <c r="C231" s="158" t="s">
        <v>1387</v>
      </c>
      <c r="D231" s="158">
        <v>0</v>
      </c>
      <c r="E231" s="158" t="s">
        <v>478</v>
      </c>
      <c r="F231" s="158" t="s">
        <v>1393</v>
      </c>
      <c r="G231" s="158" t="s">
        <v>19</v>
      </c>
      <c r="H231" s="158">
        <v>0</v>
      </c>
      <c r="I231" s="158">
        <v>0</v>
      </c>
      <c r="J231" s="158">
        <v>0</v>
      </c>
      <c r="K231" s="158">
        <v>0</v>
      </c>
      <c r="L231" s="158" t="s">
        <v>19</v>
      </c>
      <c r="M231" s="158" t="s">
        <v>19</v>
      </c>
      <c r="N231" s="158" t="s">
        <v>995</v>
      </c>
      <c r="O231" s="158" t="s">
        <v>19</v>
      </c>
      <c r="P231" s="158" t="s">
        <v>1394</v>
      </c>
      <c r="Q231" s="158">
        <v>25</v>
      </c>
      <c r="R231" s="158">
        <v>1</v>
      </c>
      <c r="S231" s="158" t="s">
        <v>476</v>
      </c>
      <c r="T231" s="158" t="s">
        <v>1395</v>
      </c>
      <c r="U231" s="193" t="s">
        <v>1960</v>
      </c>
      <c r="V231" s="193" t="s">
        <v>1980</v>
      </c>
      <c r="W231" s="158" t="s">
        <v>1387</v>
      </c>
    </row>
    <row r="232" spans="1:23" ht="58.5" customHeight="1" x14ac:dyDescent="0.25">
      <c r="A232" s="194" t="s">
        <v>1396</v>
      </c>
      <c r="B232" s="69" t="str">
        <f>VLOOKUP(A232,'Dimensión 5 - Información y com'!$B$10:$B$35,1,0)</f>
        <v>141.1.3</v>
      </c>
      <c r="C232" s="158" t="s">
        <v>1387</v>
      </c>
      <c r="D232" s="158">
        <v>0</v>
      </c>
      <c r="E232" s="158" t="s">
        <v>478</v>
      </c>
      <c r="F232" s="158" t="s">
        <v>1396</v>
      </c>
      <c r="G232" s="158" t="s">
        <v>19</v>
      </c>
      <c r="H232" s="158">
        <v>0</v>
      </c>
      <c r="I232" s="158">
        <v>0</v>
      </c>
      <c r="J232" s="158">
        <v>0</v>
      </c>
      <c r="K232" s="158">
        <v>0</v>
      </c>
      <c r="L232" s="158" t="s">
        <v>19</v>
      </c>
      <c r="M232" s="158" t="s">
        <v>19</v>
      </c>
      <c r="N232" s="158" t="s">
        <v>995</v>
      </c>
      <c r="O232" s="158" t="s">
        <v>19</v>
      </c>
      <c r="P232" s="158" t="s">
        <v>1397</v>
      </c>
      <c r="Q232" s="158">
        <v>50</v>
      </c>
      <c r="R232" s="158">
        <v>100</v>
      </c>
      <c r="S232" s="158" t="s">
        <v>504</v>
      </c>
      <c r="T232" s="158" t="s">
        <v>844</v>
      </c>
      <c r="U232" s="193" t="s">
        <v>1981</v>
      </c>
      <c r="V232" s="193" t="s">
        <v>1942</v>
      </c>
      <c r="W232" s="158" t="s">
        <v>1387</v>
      </c>
    </row>
    <row r="233" spans="1:23" ht="58.5" customHeight="1" x14ac:dyDescent="0.25">
      <c r="A233" s="194" t="s">
        <v>1398</v>
      </c>
      <c r="B233" s="185" t="str">
        <f>VLOOKUP(A233,'Dimensión 5 - Información y com'!$B$10:$B$35,1,0)</f>
        <v>141.2</v>
      </c>
      <c r="C233" s="183" t="s">
        <v>1387</v>
      </c>
      <c r="D233" s="183">
        <v>0</v>
      </c>
      <c r="E233" s="183" t="s">
        <v>471</v>
      </c>
      <c r="F233" s="183" t="s">
        <v>1398</v>
      </c>
      <c r="G233" s="183" t="s">
        <v>19</v>
      </c>
      <c r="H233" s="183" t="s">
        <v>60</v>
      </c>
      <c r="I233" s="183" t="s">
        <v>1753</v>
      </c>
      <c r="J233" s="183" t="s">
        <v>1410</v>
      </c>
      <c r="K233" s="183" t="s">
        <v>1509</v>
      </c>
      <c r="L233" s="183" t="s">
        <v>474</v>
      </c>
      <c r="M233" s="183" t="s">
        <v>20</v>
      </c>
      <c r="N233" s="183" t="s">
        <v>995</v>
      </c>
      <c r="O233" s="183" t="s">
        <v>1589</v>
      </c>
      <c r="P233" s="183" t="s">
        <v>117</v>
      </c>
      <c r="Q233" s="183">
        <v>30</v>
      </c>
      <c r="R233" s="183">
        <v>100</v>
      </c>
      <c r="S233" s="183" t="s">
        <v>504</v>
      </c>
      <c r="T233" s="183" t="s">
        <v>1399</v>
      </c>
      <c r="U233" s="184" t="s">
        <v>1982</v>
      </c>
      <c r="V233" s="184" t="s">
        <v>1942</v>
      </c>
      <c r="W233" s="183" t="s">
        <v>1387</v>
      </c>
    </row>
    <row r="234" spans="1:23" ht="58.5" customHeight="1" x14ac:dyDescent="0.25">
      <c r="A234" s="69" t="s">
        <v>1400</v>
      </c>
      <c r="B234" s="158" t="str">
        <f>VLOOKUP(A234,'Dimensión 5 - Información y com'!$B$10:$B$35,1,0)</f>
        <v>141.2.1</v>
      </c>
      <c r="C234" s="158" t="s">
        <v>1387</v>
      </c>
      <c r="D234" s="158">
        <v>0</v>
      </c>
      <c r="E234" s="158" t="s">
        <v>478</v>
      </c>
      <c r="F234" s="158" t="s">
        <v>1400</v>
      </c>
      <c r="G234" s="158" t="s">
        <v>19</v>
      </c>
      <c r="H234" s="158">
        <v>0</v>
      </c>
      <c r="I234" s="158">
        <v>0</v>
      </c>
      <c r="J234" s="158">
        <v>0</v>
      </c>
      <c r="K234" s="158">
        <v>0</v>
      </c>
      <c r="L234" s="158" t="s">
        <v>19</v>
      </c>
      <c r="M234" s="158" t="s">
        <v>19</v>
      </c>
      <c r="N234" s="158" t="s">
        <v>995</v>
      </c>
      <c r="O234" s="158" t="s">
        <v>19</v>
      </c>
      <c r="P234" s="158" t="s">
        <v>118</v>
      </c>
      <c r="Q234" s="158">
        <v>30</v>
      </c>
      <c r="R234" s="158">
        <v>1</v>
      </c>
      <c r="S234" s="158" t="s">
        <v>476</v>
      </c>
      <c r="T234" s="193" t="s">
        <v>1401</v>
      </c>
      <c r="U234" s="193" t="s">
        <v>1982</v>
      </c>
      <c r="V234" s="193" t="s">
        <v>1921</v>
      </c>
      <c r="W234" s="158" t="s">
        <v>1387</v>
      </c>
    </row>
    <row r="235" spans="1:23" ht="58.5" customHeight="1" x14ac:dyDescent="0.25">
      <c r="A235" s="194" t="s">
        <v>1402</v>
      </c>
      <c r="B235" s="69" t="str">
        <f>VLOOKUP(A235,'Dimensión 5 - Información y com'!$B$10:$B$35,1,0)</f>
        <v>141.2.2</v>
      </c>
      <c r="C235" s="158" t="s">
        <v>1387</v>
      </c>
      <c r="D235" s="158">
        <v>0</v>
      </c>
      <c r="E235" s="158" t="s">
        <v>478</v>
      </c>
      <c r="F235" s="158" t="s">
        <v>1402</v>
      </c>
      <c r="G235" s="158" t="s">
        <v>19</v>
      </c>
      <c r="H235" s="158">
        <v>0</v>
      </c>
      <c r="I235" s="158">
        <v>0</v>
      </c>
      <c r="J235" s="158">
        <v>0</v>
      </c>
      <c r="K235" s="158">
        <v>0</v>
      </c>
      <c r="L235" s="158" t="s">
        <v>19</v>
      </c>
      <c r="M235" s="158" t="s">
        <v>19</v>
      </c>
      <c r="N235" s="158" t="s">
        <v>995</v>
      </c>
      <c r="O235" s="158" t="s">
        <v>19</v>
      </c>
      <c r="P235" s="158" t="s">
        <v>119</v>
      </c>
      <c r="Q235" s="158">
        <v>30</v>
      </c>
      <c r="R235" s="158">
        <v>1</v>
      </c>
      <c r="S235" s="158" t="s">
        <v>476</v>
      </c>
      <c r="T235" s="158" t="s">
        <v>1403</v>
      </c>
      <c r="U235" s="193" t="s">
        <v>1982</v>
      </c>
      <c r="V235" s="193" t="s">
        <v>1921</v>
      </c>
      <c r="W235" s="158" t="s">
        <v>1387</v>
      </c>
    </row>
    <row r="236" spans="1:23" ht="58.5" customHeight="1" x14ac:dyDescent="0.25">
      <c r="A236" s="194" t="s">
        <v>1404</v>
      </c>
      <c r="B236" s="69" t="str">
        <f>VLOOKUP(A236,'Dimensión 5 - Información y com'!$B$10:$B$35,1,0)</f>
        <v>141.2.3</v>
      </c>
      <c r="C236" s="158" t="s">
        <v>1387</v>
      </c>
      <c r="D236" s="158">
        <v>0</v>
      </c>
      <c r="E236" s="158" t="s">
        <v>478</v>
      </c>
      <c r="F236" s="158" t="s">
        <v>1404</v>
      </c>
      <c r="G236" s="158" t="s">
        <v>19</v>
      </c>
      <c r="H236" s="158">
        <v>0</v>
      </c>
      <c r="I236" s="158">
        <v>0</v>
      </c>
      <c r="J236" s="158">
        <v>0</v>
      </c>
      <c r="K236" s="158">
        <v>0</v>
      </c>
      <c r="L236" s="158" t="s">
        <v>19</v>
      </c>
      <c r="M236" s="158" t="s">
        <v>19</v>
      </c>
      <c r="N236" s="158" t="s">
        <v>995</v>
      </c>
      <c r="O236" s="158" t="s">
        <v>19</v>
      </c>
      <c r="P236" s="158" t="s">
        <v>120</v>
      </c>
      <c r="Q236" s="158">
        <v>40</v>
      </c>
      <c r="R236" s="158">
        <v>100</v>
      </c>
      <c r="S236" s="158" t="s">
        <v>504</v>
      </c>
      <c r="T236" s="158" t="s">
        <v>1405</v>
      </c>
      <c r="U236" s="193" t="s">
        <v>1913</v>
      </c>
      <c r="V236" s="193" t="s">
        <v>1942</v>
      </c>
      <c r="W236" s="158" t="s">
        <v>1387</v>
      </c>
    </row>
    <row r="237" spans="1:23" ht="58.5" customHeight="1" x14ac:dyDescent="0.25">
      <c r="A237" s="194" t="s">
        <v>1406</v>
      </c>
      <c r="B237" s="185" t="str">
        <f>VLOOKUP(A237,'Dimensión 5 - Información y com'!$B$10:$B$35,1,0)</f>
        <v>141.3</v>
      </c>
      <c r="C237" s="183" t="s">
        <v>1387</v>
      </c>
      <c r="D237" s="183">
        <v>0</v>
      </c>
      <c r="E237" s="183" t="s">
        <v>471</v>
      </c>
      <c r="F237" s="183" t="s">
        <v>1406</v>
      </c>
      <c r="G237" s="183" t="s">
        <v>473</v>
      </c>
      <c r="H237" s="183" t="s">
        <v>9</v>
      </c>
      <c r="I237" s="183" t="s">
        <v>1417</v>
      </c>
      <c r="J237" s="183" t="s">
        <v>1455</v>
      </c>
      <c r="K237" s="183" t="s">
        <v>1509</v>
      </c>
      <c r="L237" s="183" t="s">
        <v>474</v>
      </c>
      <c r="M237" s="183" t="s">
        <v>22</v>
      </c>
      <c r="N237" s="183" t="s">
        <v>995</v>
      </c>
      <c r="O237" s="183">
        <v>0</v>
      </c>
      <c r="P237" s="183" t="s">
        <v>121</v>
      </c>
      <c r="Q237" s="183">
        <v>40</v>
      </c>
      <c r="R237" s="183">
        <v>3357800</v>
      </c>
      <c r="S237" s="183" t="s">
        <v>476</v>
      </c>
      <c r="T237" s="183" t="s">
        <v>1407</v>
      </c>
      <c r="U237" s="184" t="s">
        <v>1930</v>
      </c>
      <c r="V237" s="184" t="s">
        <v>1931</v>
      </c>
      <c r="W237" s="183" t="s">
        <v>1387</v>
      </c>
    </row>
    <row r="238" spans="1:23" ht="58.5" customHeight="1" x14ac:dyDescent="0.25">
      <c r="A238" s="69" t="s">
        <v>1408</v>
      </c>
      <c r="B238" s="158" t="str">
        <f>VLOOKUP(A238,'Dimensión 5 - Información y com'!$B$10:$B$35,1,0)</f>
        <v>141.3.1</v>
      </c>
      <c r="C238" s="158" t="s">
        <v>1387</v>
      </c>
      <c r="D238" s="158">
        <v>0</v>
      </c>
      <c r="E238" s="158" t="s">
        <v>478</v>
      </c>
      <c r="F238" s="158" t="s">
        <v>1408</v>
      </c>
      <c r="G238" s="158" t="s">
        <v>19</v>
      </c>
      <c r="H238" s="158">
        <v>0</v>
      </c>
      <c r="I238" s="158">
        <v>0</v>
      </c>
      <c r="J238" s="158">
        <v>0</v>
      </c>
      <c r="K238" s="158">
        <v>0</v>
      </c>
      <c r="L238" s="158" t="s">
        <v>19</v>
      </c>
      <c r="M238" s="158" t="s">
        <v>19</v>
      </c>
      <c r="N238" s="158" t="s">
        <v>995</v>
      </c>
      <c r="O238" s="158" t="s">
        <v>19</v>
      </c>
      <c r="P238" s="158" t="s">
        <v>122</v>
      </c>
      <c r="Q238" s="158">
        <v>100</v>
      </c>
      <c r="R238" s="158">
        <v>3357800</v>
      </c>
      <c r="S238" s="158" t="s">
        <v>476</v>
      </c>
      <c r="T238" s="193" t="s">
        <v>1407</v>
      </c>
      <c r="U238" s="193" t="s">
        <v>1930</v>
      </c>
      <c r="V238" s="193" t="s">
        <v>1931</v>
      </c>
      <c r="W238" s="158" t="s">
        <v>1387</v>
      </c>
    </row>
    <row r="239" spans="1:23" ht="58.5" customHeight="1" x14ac:dyDescent="0.25">
      <c r="A239" s="194" t="s">
        <v>689</v>
      </c>
      <c r="B239" s="185" t="str">
        <f>VLOOKUP(A239,'Dimensión 2 - Direccionamiento'!$B$9:$B$31,1,0)</f>
        <v>105.1</v>
      </c>
      <c r="C239" s="183" t="s">
        <v>688</v>
      </c>
      <c r="D239" s="183">
        <v>2</v>
      </c>
      <c r="E239" s="183" t="s">
        <v>471</v>
      </c>
      <c r="F239" s="183" t="s">
        <v>689</v>
      </c>
      <c r="G239" s="183" t="s">
        <v>690</v>
      </c>
      <c r="H239" s="183" t="s">
        <v>60</v>
      </c>
      <c r="I239" s="183" t="s">
        <v>1753</v>
      </c>
      <c r="J239" s="183" t="s">
        <v>1410</v>
      </c>
      <c r="K239" s="183" t="s">
        <v>1509</v>
      </c>
      <c r="L239" s="183" t="s">
        <v>491</v>
      </c>
      <c r="M239" s="183" t="s">
        <v>19</v>
      </c>
      <c r="N239" s="183" t="s">
        <v>1409</v>
      </c>
      <c r="O239" s="183">
        <v>0</v>
      </c>
      <c r="P239" s="183" t="s">
        <v>103</v>
      </c>
      <c r="Q239" s="183">
        <v>100</v>
      </c>
      <c r="R239" s="183">
        <v>1</v>
      </c>
      <c r="S239" s="183" t="s">
        <v>476</v>
      </c>
      <c r="T239" s="183" t="s">
        <v>691</v>
      </c>
      <c r="U239" s="184" t="s">
        <v>1918</v>
      </c>
      <c r="V239" s="184" t="s">
        <v>1914</v>
      </c>
      <c r="W239" s="183" t="s">
        <v>692</v>
      </c>
    </row>
    <row r="240" spans="1:23" ht="58.5" customHeight="1" x14ac:dyDescent="0.25">
      <c r="A240" s="194" t="s">
        <v>693</v>
      </c>
      <c r="B240" s="69" t="str">
        <f>VLOOKUP(A240,'Dimensión 2 - Direccionamiento'!$B$9:$B$31,1,0)</f>
        <v>105.1.1</v>
      </c>
      <c r="C240" s="158" t="s">
        <v>688</v>
      </c>
      <c r="D240" s="158">
        <v>2</v>
      </c>
      <c r="E240" s="158" t="s">
        <v>478</v>
      </c>
      <c r="F240" s="158" t="s">
        <v>693</v>
      </c>
      <c r="G240" s="158" t="s">
        <v>19</v>
      </c>
      <c r="H240" s="158">
        <v>0</v>
      </c>
      <c r="I240" s="158">
        <v>0</v>
      </c>
      <c r="J240" s="158">
        <v>0</v>
      </c>
      <c r="K240" s="158">
        <v>0</v>
      </c>
      <c r="L240" s="158" t="s">
        <v>19</v>
      </c>
      <c r="M240" s="158" t="s">
        <v>19</v>
      </c>
      <c r="N240" s="158" t="s">
        <v>1409</v>
      </c>
      <c r="O240" s="158" t="s">
        <v>19</v>
      </c>
      <c r="P240" s="158" t="s">
        <v>104</v>
      </c>
      <c r="Q240" s="158">
        <v>100</v>
      </c>
      <c r="R240" s="158">
        <v>1</v>
      </c>
      <c r="S240" s="158" t="s">
        <v>476</v>
      </c>
      <c r="T240" s="158" t="s">
        <v>694</v>
      </c>
      <c r="U240" s="193" t="s">
        <v>1918</v>
      </c>
      <c r="V240" s="193" t="s">
        <v>1927</v>
      </c>
      <c r="W240" s="158" t="s">
        <v>692</v>
      </c>
    </row>
    <row r="241" spans="1:23" ht="58.5" customHeight="1" x14ac:dyDescent="0.25">
      <c r="A241" s="194" t="s">
        <v>695</v>
      </c>
      <c r="B241" s="69" t="str">
        <f>VLOOKUP(A241,'Dimensión 2 - Direccionamiento'!$B$9:$B$31,1,0)</f>
        <v>105.1.2</v>
      </c>
      <c r="C241" s="158" t="s">
        <v>688</v>
      </c>
      <c r="D241" s="158">
        <v>2</v>
      </c>
      <c r="E241" s="158" t="s">
        <v>1871</v>
      </c>
      <c r="F241" s="158" t="s">
        <v>695</v>
      </c>
      <c r="G241" s="158" t="s">
        <v>19</v>
      </c>
      <c r="H241" s="158">
        <v>0</v>
      </c>
      <c r="I241" s="158">
        <v>0</v>
      </c>
      <c r="J241" s="158">
        <v>0</v>
      </c>
      <c r="K241" s="158">
        <v>0</v>
      </c>
      <c r="L241" s="158" t="s">
        <v>19</v>
      </c>
      <c r="M241" s="158" t="s">
        <v>19</v>
      </c>
      <c r="N241" s="158" t="s">
        <v>1409</v>
      </c>
      <c r="O241" s="158" t="s">
        <v>19</v>
      </c>
      <c r="P241" s="158" t="s">
        <v>2058</v>
      </c>
      <c r="Q241" s="158">
        <v>0</v>
      </c>
      <c r="R241" s="158">
        <v>1</v>
      </c>
      <c r="S241" s="158" t="s">
        <v>476</v>
      </c>
      <c r="T241" s="158" t="s">
        <v>696</v>
      </c>
      <c r="U241" s="193" t="s">
        <v>1928</v>
      </c>
      <c r="V241" s="193" t="s">
        <v>1914</v>
      </c>
      <c r="W241" s="158" t="s">
        <v>519</v>
      </c>
    </row>
    <row r="242" spans="1:23" ht="58.5" customHeight="1" x14ac:dyDescent="0.25">
      <c r="A242" s="194" t="s">
        <v>1030</v>
      </c>
      <c r="B242" s="185" t="str">
        <f>VLOOKUP(A242,'Dimensión 3-Gestión con Valor'!$B$10:$B$379,1,0)</f>
        <v>4000.1</v>
      </c>
      <c r="C242" s="183" t="s">
        <v>1029</v>
      </c>
      <c r="D242" s="183">
        <v>5</v>
      </c>
      <c r="E242" s="183" t="s">
        <v>471</v>
      </c>
      <c r="F242" s="183" t="s">
        <v>1030</v>
      </c>
      <c r="G242" s="183" t="s">
        <v>690</v>
      </c>
      <c r="H242" s="183" t="s">
        <v>9</v>
      </c>
      <c r="I242" s="183" t="s">
        <v>1417</v>
      </c>
      <c r="J242" s="183" t="s">
        <v>1455</v>
      </c>
      <c r="K242" s="183" t="s">
        <v>1509</v>
      </c>
      <c r="L242" s="183" t="s">
        <v>474</v>
      </c>
      <c r="M242" s="183" t="s">
        <v>34</v>
      </c>
      <c r="N242" s="183" t="s">
        <v>625</v>
      </c>
      <c r="O242" s="183">
        <v>0</v>
      </c>
      <c r="P242" s="183" t="s">
        <v>266</v>
      </c>
      <c r="Q242" s="183">
        <v>16</v>
      </c>
      <c r="R242" s="183">
        <v>147</v>
      </c>
      <c r="S242" s="183" t="s">
        <v>476</v>
      </c>
      <c r="T242" s="183" t="s">
        <v>2065</v>
      </c>
      <c r="U242" s="184" t="s">
        <v>1919</v>
      </c>
      <c r="V242" s="184" t="s">
        <v>1926</v>
      </c>
      <c r="W242" s="183" t="s">
        <v>1029</v>
      </c>
    </row>
    <row r="243" spans="1:23" ht="58.5" customHeight="1" x14ac:dyDescent="0.25">
      <c r="A243" s="69" t="s">
        <v>1031</v>
      </c>
      <c r="B243" s="158" t="str">
        <f>VLOOKUP(A243,'Dimensión 3-Gestión con Valor'!$B$10:$B$379,1,0)</f>
        <v>4000.1.1</v>
      </c>
      <c r="C243" s="158" t="s">
        <v>1029</v>
      </c>
      <c r="D243" s="158">
        <v>5</v>
      </c>
      <c r="E243" s="158" t="s">
        <v>478</v>
      </c>
      <c r="F243" s="158" t="s">
        <v>1031</v>
      </c>
      <c r="G243" s="158" t="s">
        <v>19</v>
      </c>
      <c r="H243" s="158">
        <v>0</v>
      </c>
      <c r="I243" s="158">
        <v>0</v>
      </c>
      <c r="J243" s="158">
        <v>0</v>
      </c>
      <c r="K243" s="158">
        <v>0</v>
      </c>
      <c r="L243" s="158" t="s">
        <v>19</v>
      </c>
      <c r="M243" s="158" t="s">
        <v>19</v>
      </c>
      <c r="N243" s="158" t="s">
        <v>625</v>
      </c>
      <c r="O243" s="158" t="s">
        <v>19</v>
      </c>
      <c r="P243" s="158" t="s">
        <v>267</v>
      </c>
      <c r="Q243" s="158">
        <v>100</v>
      </c>
      <c r="R243" s="158">
        <v>147</v>
      </c>
      <c r="S243" s="158" t="s">
        <v>476</v>
      </c>
      <c r="T243" s="193" t="s">
        <v>2065</v>
      </c>
      <c r="U243" s="193" t="s">
        <v>1919</v>
      </c>
      <c r="V243" s="193" t="s">
        <v>1926</v>
      </c>
      <c r="W243" s="158" t="s">
        <v>1029</v>
      </c>
    </row>
    <row r="244" spans="1:23" ht="58.5" customHeight="1" x14ac:dyDescent="0.25">
      <c r="A244" s="194" t="s">
        <v>1032</v>
      </c>
      <c r="B244" s="185" t="str">
        <f>VLOOKUP(A244,'Dimensión 3-Gestión con Valor'!$B$10:$B$379,1,0)</f>
        <v>4000.2</v>
      </c>
      <c r="C244" s="183" t="s">
        <v>1029</v>
      </c>
      <c r="D244" s="183">
        <v>5</v>
      </c>
      <c r="E244" s="183" t="s">
        <v>471</v>
      </c>
      <c r="F244" s="183" t="s">
        <v>1032</v>
      </c>
      <c r="G244" s="183" t="s">
        <v>690</v>
      </c>
      <c r="H244" s="183" t="s">
        <v>9</v>
      </c>
      <c r="I244" s="183" t="s">
        <v>1417</v>
      </c>
      <c r="J244" s="183" t="s">
        <v>1455</v>
      </c>
      <c r="K244" s="183" t="s">
        <v>1509</v>
      </c>
      <c r="L244" s="183" t="s">
        <v>474</v>
      </c>
      <c r="M244" s="183" t="s">
        <v>34</v>
      </c>
      <c r="N244" s="183" t="s">
        <v>625</v>
      </c>
      <c r="O244" s="183">
        <v>0</v>
      </c>
      <c r="P244" s="183" t="s">
        <v>1776</v>
      </c>
      <c r="Q244" s="183">
        <v>17</v>
      </c>
      <c r="R244" s="183">
        <v>45000</v>
      </c>
      <c r="S244" s="183" t="s">
        <v>476</v>
      </c>
      <c r="T244" s="183" t="s">
        <v>2063</v>
      </c>
      <c r="U244" s="184" t="s">
        <v>1919</v>
      </c>
      <c r="V244" s="184" t="s">
        <v>1926</v>
      </c>
      <c r="W244" s="183" t="s">
        <v>1029</v>
      </c>
    </row>
    <row r="245" spans="1:23" ht="58.5" customHeight="1" x14ac:dyDescent="0.25">
      <c r="A245" s="194" t="s">
        <v>1033</v>
      </c>
      <c r="B245" s="69" t="str">
        <f>VLOOKUP(A245,'Dimensión 3-Gestión con Valor'!$B$10:$B$379,1,0)</f>
        <v>4000.2.1</v>
      </c>
      <c r="C245" s="158" t="s">
        <v>1029</v>
      </c>
      <c r="D245" s="158">
        <v>5</v>
      </c>
      <c r="E245" s="158" t="s">
        <v>478</v>
      </c>
      <c r="F245" s="158" t="s">
        <v>1033</v>
      </c>
      <c r="G245" s="158" t="s">
        <v>19</v>
      </c>
      <c r="H245" s="158">
        <v>0</v>
      </c>
      <c r="I245" s="158">
        <v>0</v>
      </c>
      <c r="J245" s="158">
        <v>0</v>
      </c>
      <c r="K245" s="158">
        <v>0</v>
      </c>
      <c r="L245" s="158" t="s">
        <v>19</v>
      </c>
      <c r="M245" s="158" t="s">
        <v>19</v>
      </c>
      <c r="N245" s="158" t="s">
        <v>625</v>
      </c>
      <c r="O245" s="158" t="s">
        <v>19</v>
      </c>
      <c r="P245" s="158" t="s">
        <v>1777</v>
      </c>
      <c r="Q245" s="158">
        <v>100</v>
      </c>
      <c r="R245" s="158">
        <v>45000</v>
      </c>
      <c r="S245" s="158" t="s">
        <v>476</v>
      </c>
      <c r="T245" s="158" t="s">
        <v>2063</v>
      </c>
      <c r="U245" s="193" t="s">
        <v>1919</v>
      </c>
      <c r="V245" s="193" t="s">
        <v>1926</v>
      </c>
      <c r="W245" s="158" t="s">
        <v>1029</v>
      </c>
    </row>
    <row r="246" spans="1:23" ht="58.5" customHeight="1" x14ac:dyDescent="0.25">
      <c r="A246" s="194" t="s">
        <v>1034</v>
      </c>
      <c r="B246" s="185" t="str">
        <f>VLOOKUP(A246,'Dimensión 3-Gestión con Valor'!$B$10:$B$379,1,0)</f>
        <v>4000.3</v>
      </c>
      <c r="C246" s="183" t="s">
        <v>1029</v>
      </c>
      <c r="D246" s="183">
        <v>5</v>
      </c>
      <c r="E246" s="183" t="s">
        <v>471</v>
      </c>
      <c r="F246" s="183" t="s">
        <v>1034</v>
      </c>
      <c r="G246" s="183" t="s">
        <v>690</v>
      </c>
      <c r="H246" s="183" t="s">
        <v>9</v>
      </c>
      <c r="I246" s="183" t="s">
        <v>1417</v>
      </c>
      <c r="J246" s="183" t="s">
        <v>1455</v>
      </c>
      <c r="K246" s="183" t="s">
        <v>1509</v>
      </c>
      <c r="L246" s="183" t="s">
        <v>474</v>
      </c>
      <c r="M246" s="183" t="s">
        <v>34</v>
      </c>
      <c r="N246" s="183" t="s">
        <v>625</v>
      </c>
      <c r="O246" s="183">
        <v>0</v>
      </c>
      <c r="P246" s="183" t="s">
        <v>1904</v>
      </c>
      <c r="Q246" s="183">
        <v>17</v>
      </c>
      <c r="R246" s="183">
        <v>22000</v>
      </c>
      <c r="S246" s="183" t="s">
        <v>476</v>
      </c>
      <c r="T246" s="183" t="s">
        <v>1905</v>
      </c>
      <c r="U246" s="184" t="s">
        <v>1919</v>
      </c>
      <c r="V246" s="184" t="s">
        <v>1926</v>
      </c>
      <c r="W246" s="183" t="s">
        <v>1029</v>
      </c>
    </row>
    <row r="247" spans="1:23" ht="58.5" customHeight="1" x14ac:dyDescent="0.25">
      <c r="A247" s="194" t="s">
        <v>1035</v>
      </c>
      <c r="B247" s="69" t="str">
        <f>VLOOKUP(A247,'Dimensión 3-Gestión con Valor'!$B$10:$B$379,1,0)</f>
        <v>4000.3.1</v>
      </c>
      <c r="C247" s="158" t="s">
        <v>1029</v>
      </c>
      <c r="D247" s="158">
        <v>5</v>
      </c>
      <c r="E247" s="158" t="s">
        <v>478</v>
      </c>
      <c r="F247" s="158" t="s">
        <v>1035</v>
      </c>
      <c r="G247" s="158" t="s">
        <v>19</v>
      </c>
      <c r="H247" s="158">
        <v>0</v>
      </c>
      <c r="I247" s="158">
        <v>0</v>
      </c>
      <c r="J247" s="158">
        <v>0</v>
      </c>
      <c r="K247" s="158">
        <v>0</v>
      </c>
      <c r="L247" s="158" t="s">
        <v>19</v>
      </c>
      <c r="M247" s="158" t="s">
        <v>19</v>
      </c>
      <c r="N247" s="158" t="s">
        <v>625</v>
      </c>
      <c r="O247" s="158" t="s">
        <v>19</v>
      </c>
      <c r="P247" s="158" t="s">
        <v>1906</v>
      </c>
      <c r="Q247" s="158">
        <v>100</v>
      </c>
      <c r="R247" s="158">
        <v>22000</v>
      </c>
      <c r="S247" s="158" t="s">
        <v>476</v>
      </c>
      <c r="T247" s="158" t="s">
        <v>1905</v>
      </c>
      <c r="U247" s="193" t="s">
        <v>1919</v>
      </c>
      <c r="V247" s="193" t="s">
        <v>1926</v>
      </c>
      <c r="W247" s="158" t="s">
        <v>1029</v>
      </c>
    </row>
    <row r="248" spans="1:23" ht="58.5" customHeight="1" x14ac:dyDescent="0.25">
      <c r="A248" s="194" t="s">
        <v>1036</v>
      </c>
      <c r="B248" s="185" t="str">
        <f>VLOOKUP(A248,'Dimensión 3-Gestión con Valor'!$B$10:$B$379,1,0)</f>
        <v>4000.4</v>
      </c>
      <c r="C248" s="183" t="s">
        <v>1029</v>
      </c>
      <c r="D248" s="183">
        <v>5</v>
      </c>
      <c r="E248" s="183" t="s">
        <v>471</v>
      </c>
      <c r="F248" s="183" t="s">
        <v>1036</v>
      </c>
      <c r="G248" s="183" t="s">
        <v>690</v>
      </c>
      <c r="H248" s="183" t="s">
        <v>9</v>
      </c>
      <c r="I248" s="183" t="s">
        <v>1417</v>
      </c>
      <c r="J248" s="183" t="s">
        <v>1455</v>
      </c>
      <c r="K248" s="183" t="s">
        <v>1509</v>
      </c>
      <c r="L248" s="183" t="s">
        <v>474</v>
      </c>
      <c r="M248" s="183" t="s">
        <v>34</v>
      </c>
      <c r="N248" s="183" t="s">
        <v>625</v>
      </c>
      <c r="O248" s="183">
        <v>0</v>
      </c>
      <c r="P248" s="183" t="s">
        <v>1907</v>
      </c>
      <c r="Q248" s="183">
        <v>17</v>
      </c>
      <c r="R248" s="183">
        <v>12400</v>
      </c>
      <c r="S248" s="183" t="s">
        <v>476</v>
      </c>
      <c r="T248" s="183" t="s">
        <v>1908</v>
      </c>
      <c r="U248" s="184" t="s">
        <v>1919</v>
      </c>
      <c r="V248" s="184" t="s">
        <v>1926</v>
      </c>
      <c r="W248" s="183" t="s">
        <v>1029</v>
      </c>
    </row>
    <row r="249" spans="1:23" ht="58.5" customHeight="1" x14ac:dyDescent="0.25">
      <c r="A249" s="69" t="s">
        <v>1037</v>
      </c>
      <c r="B249" s="158" t="str">
        <f>VLOOKUP(A249,'Dimensión 3-Gestión con Valor'!$B$10:$B$379,1,0)</f>
        <v>4000.4.1</v>
      </c>
      <c r="C249" s="158" t="s">
        <v>1029</v>
      </c>
      <c r="D249" s="158">
        <v>5</v>
      </c>
      <c r="E249" s="158" t="s">
        <v>478</v>
      </c>
      <c r="F249" s="158" t="s">
        <v>1037</v>
      </c>
      <c r="G249" s="158" t="s">
        <v>19</v>
      </c>
      <c r="H249" s="158">
        <v>0</v>
      </c>
      <c r="I249" s="158">
        <v>0</v>
      </c>
      <c r="J249" s="158">
        <v>0</v>
      </c>
      <c r="K249" s="158">
        <v>0</v>
      </c>
      <c r="L249" s="158" t="s">
        <v>19</v>
      </c>
      <c r="M249" s="158" t="s">
        <v>19</v>
      </c>
      <c r="N249" s="158" t="s">
        <v>625</v>
      </c>
      <c r="O249" s="158" t="s">
        <v>19</v>
      </c>
      <c r="P249" s="158" t="s">
        <v>1909</v>
      </c>
      <c r="Q249" s="158">
        <v>50</v>
      </c>
      <c r="R249" s="158">
        <v>12400</v>
      </c>
      <c r="S249" s="158" t="s">
        <v>476</v>
      </c>
      <c r="T249" s="193" t="s">
        <v>1908</v>
      </c>
      <c r="U249" s="193" t="s">
        <v>1919</v>
      </c>
      <c r="V249" s="193" t="s">
        <v>1926</v>
      </c>
      <c r="W249" s="158" t="s">
        <v>1029</v>
      </c>
    </row>
    <row r="250" spans="1:23" ht="58.5" customHeight="1" x14ac:dyDescent="0.25">
      <c r="A250" s="194" t="s">
        <v>1778</v>
      </c>
      <c r="B250" s="69" t="str">
        <f>VLOOKUP(A250,'Dimensión 3-Gestión con Valor'!$B$10:$B$379,1,0)</f>
        <v>4000.4.2</v>
      </c>
      <c r="C250" s="158" t="s">
        <v>1029</v>
      </c>
      <c r="D250" s="158">
        <v>5</v>
      </c>
      <c r="E250" s="158" t="s">
        <v>478</v>
      </c>
      <c r="F250" s="158" t="s">
        <v>1778</v>
      </c>
      <c r="G250" s="158" t="s">
        <v>19</v>
      </c>
      <c r="H250" s="158">
        <v>0</v>
      </c>
      <c r="I250" s="158">
        <v>0</v>
      </c>
      <c r="J250" s="158">
        <v>0</v>
      </c>
      <c r="K250" s="158">
        <v>0</v>
      </c>
      <c r="L250" s="158" t="s">
        <v>19</v>
      </c>
      <c r="M250" s="158" t="s">
        <v>19</v>
      </c>
      <c r="N250" s="158" t="s">
        <v>625</v>
      </c>
      <c r="O250" s="158" t="s">
        <v>19</v>
      </c>
      <c r="P250" s="158" t="s">
        <v>1870</v>
      </c>
      <c r="Q250" s="158">
        <v>50</v>
      </c>
      <c r="R250" s="158">
        <v>100</v>
      </c>
      <c r="S250" s="158" t="s">
        <v>504</v>
      </c>
      <c r="T250" s="158" t="s">
        <v>1779</v>
      </c>
      <c r="U250" s="193" t="s">
        <v>1933</v>
      </c>
      <c r="V250" s="193" t="s">
        <v>1926</v>
      </c>
      <c r="W250" s="158" t="s">
        <v>1029</v>
      </c>
    </row>
    <row r="251" spans="1:23" ht="58.5" customHeight="1" x14ac:dyDescent="0.25">
      <c r="A251" s="194" t="s">
        <v>1038</v>
      </c>
      <c r="B251" s="185" t="str">
        <f>VLOOKUP(A251,'Dimensión 3-Gestión con Valor'!$B$10:$B$379,1,0)</f>
        <v>4000.5</v>
      </c>
      <c r="C251" s="183" t="s">
        <v>1029</v>
      </c>
      <c r="D251" s="183">
        <v>5</v>
      </c>
      <c r="E251" s="183" t="s">
        <v>471</v>
      </c>
      <c r="F251" s="183" t="s">
        <v>1038</v>
      </c>
      <c r="G251" s="183" t="s">
        <v>490</v>
      </c>
      <c r="H251" s="183" t="s">
        <v>10</v>
      </c>
      <c r="I251" s="183" t="s">
        <v>1415</v>
      </c>
      <c r="J251" s="183" t="s">
        <v>1416</v>
      </c>
      <c r="K251" s="183" t="s">
        <v>1511</v>
      </c>
      <c r="L251" s="183" t="s">
        <v>474</v>
      </c>
      <c r="M251" s="183" t="s">
        <v>34</v>
      </c>
      <c r="N251" s="183" t="s">
        <v>625</v>
      </c>
      <c r="O251" s="183">
        <v>0</v>
      </c>
      <c r="P251" s="183" t="s">
        <v>268</v>
      </c>
      <c r="Q251" s="183">
        <v>12</v>
      </c>
      <c r="R251" s="183">
        <v>6</v>
      </c>
      <c r="S251" s="183" t="s">
        <v>476</v>
      </c>
      <c r="T251" s="183" t="s">
        <v>1039</v>
      </c>
      <c r="U251" s="184" t="s">
        <v>1913</v>
      </c>
      <c r="V251" s="184" t="s">
        <v>1914</v>
      </c>
      <c r="W251" s="183" t="s">
        <v>1029</v>
      </c>
    </row>
    <row r="252" spans="1:23" ht="58.5" customHeight="1" x14ac:dyDescent="0.25">
      <c r="A252" s="194" t="s">
        <v>1040</v>
      </c>
      <c r="B252" s="69" t="str">
        <f>VLOOKUP(A252,'Dimensión 3-Gestión con Valor'!$B$10:$B$379,1,0)</f>
        <v>4000.5.1</v>
      </c>
      <c r="C252" s="158" t="s">
        <v>1029</v>
      </c>
      <c r="D252" s="158">
        <v>5</v>
      </c>
      <c r="E252" s="158" t="s">
        <v>478</v>
      </c>
      <c r="F252" s="158" t="s">
        <v>1040</v>
      </c>
      <c r="G252" s="158" t="s">
        <v>19</v>
      </c>
      <c r="H252" s="158">
        <v>0</v>
      </c>
      <c r="I252" s="158">
        <v>0</v>
      </c>
      <c r="J252" s="158">
        <v>0</v>
      </c>
      <c r="K252" s="158">
        <v>0</v>
      </c>
      <c r="L252" s="158" t="s">
        <v>19</v>
      </c>
      <c r="M252" s="158" t="s">
        <v>19</v>
      </c>
      <c r="N252" s="158" t="s">
        <v>625</v>
      </c>
      <c r="O252" s="158" t="s">
        <v>19</v>
      </c>
      <c r="P252" s="158" t="s">
        <v>35</v>
      </c>
      <c r="Q252" s="158">
        <v>20</v>
      </c>
      <c r="R252" s="158">
        <v>1</v>
      </c>
      <c r="S252" s="158" t="s">
        <v>476</v>
      </c>
      <c r="T252" s="158" t="s">
        <v>1041</v>
      </c>
      <c r="U252" s="193" t="s">
        <v>1913</v>
      </c>
      <c r="V252" s="193" t="s">
        <v>1925</v>
      </c>
      <c r="W252" s="158" t="s">
        <v>1029</v>
      </c>
    </row>
    <row r="253" spans="1:23" ht="58.5" customHeight="1" x14ac:dyDescent="0.25">
      <c r="A253" s="69" t="s">
        <v>1042</v>
      </c>
      <c r="B253" s="158" t="str">
        <f>VLOOKUP(A253,'Dimensión 3-Gestión con Valor'!$B$10:$B$379,1,0)</f>
        <v>4000.5.2</v>
      </c>
      <c r="C253" s="158" t="s">
        <v>1029</v>
      </c>
      <c r="D253" s="158">
        <v>5</v>
      </c>
      <c r="E253" s="158" t="s">
        <v>478</v>
      </c>
      <c r="F253" s="158" t="s">
        <v>1042</v>
      </c>
      <c r="G253" s="158" t="s">
        <v>19</v>
      </c>
      <c r="H253" s="158">
        <v>0</v>
      </c>
      <c r="I253" s="158">
        <v>0</v>
      </c>
      <c r="J253" s="158">
        <v>0</v>
      </c>
      <c r="K253" s="158">
        <v>0</v>
      </c>
      <c r="L253" s="158" t="s">
        <v>19</v>
      </c>
      <c r="M253" s="158" t="s">
        <v>19</v>
      </c>
      <c r="N253" s="158" t="s">
        <v>625</v>
      </c>
      <c r="O253" s="158" t="s">
        <v>19</v>
      </c>
      <c r="P253" s="158" t="s">
        <v>36</v>
      </c>
      <c r="Q253" s="158">
        <v>80</v>
      </c>
      <c r="R253" s="158">
        <v>6</v>
      </c>
      <c r="S253" s="158" t="s">
        <v>476</v>
      </c>
      <c r="T253" s="193" t="s">
        <v>1039</v>
      </c>
      <c r="U253" s="193" t="s">
        <v>1915</v>
      </c>
      <c r="V253" s="193" t="s">
        <v>1914</v>
      </c>
      <c r="W253" s="158" t="s">
        <v>1029</v>
      </c>
    </row>
    <row r="254" spans="1:23" ht="58.5" customHeight="1" x14ac:dyDescent="0.25">
      <c r="A254" s="194" t="s">
        <v>1043</v>
      </c>
      <c r="B254" s="185" t="str">
        <f>VLOOKUP(A254,'Dimensión 3-Gestión con Valor'!$B$10:$B$379,1,0)</f>
        <v>4000.6</v>
      </c>
      <c r="C254" s="183" t="s">
        <v>1029</v>
      </c>
      <c r="D254" s="183">
        <v>5</v>
      </c>
      <c r="E254" s="183" t="s">
        <v>471</v>
      </c>
      <c r="F254" s="183" t="s">
        <v>1043</v>
      </c>
      <c r="G254" s="183" t="s">
        <v>490</v>
      </c>
      <c r="H254" s="183" t="s">
        <v>13</v>
      </c>
      <c r="I254" s="183" t="s">
        <v>1418</v>
      </c>
      <c r="J254" s="183" t="s">
        <v>1457</v>
      </c>
      <c r="K254" s="183" t="s">
        <v>1512</v>
      </c>
      <c r="L254" s="183" t="s">
        <v>491</v>
      </c>
      <c r="M254" s="183" t="s">
        <v>34</v>
      </c>
      <c r="N254" s="183" t="s">
        <v>706</v>
      </c>
      <c r="O254" s="183">
        <v>0</v>
      </c>
      <c r="P254" s="183" t="s">
        <v>1780</v>
      </c>
      <c r="Q254" s="183">
        <v>16</v>
      </c>
      <c r="R254" s="183">
        <v>1</v>
      </c>
      <c r="S254" s="183" t="s">
        <v>476</v>
      </c>
      <c r="T254" s="183" t="s">
        <v>1044</v>
      </c>
      <c r="U254" s="184" t="s">
        <v>1913</v>
      </c>
      <c r="V254" s="184" t="s">
        <v>1993</v>
      </c>
      <c r="W254" s="183" t="s">
        <v>1045</v>
      </c>
    </row>
    <row r="255" spans="1:23" ht="58.5" customHeight="1" x14ac:dyDescent="0.25">
      <c r="A255" s="194" t="s">
        <v>1046</v>
      </c>
      <c r="B255" s="69" t="str">
        <f>VLOOKUP(A255,'Dimensión 3-Gestión con Valor'!$B$10:$B$379,1,0)</f>
        <v>4000.6.1</v>
      </c>
      <c r="C255" s="158" t="s">
        <v>1029</v>
      </c>
      <c r="D255" s="158">
        <v>5</v>
      </c>
      <c r="E255" s="158" t="s">
        <v>478</v>
      </c>
      <c r="F255" s="158" t="s">
        <v>1046</v>
      </c>
      <c r="G255" s="158" t="s">
        <v>19</v>
      </c>
      <c r="H255" s="158">
        <v>0</v>
      </c>
      <c r="I255" s="158">
        <v>0</v>
      </c>
      <c r="J255" s="158">
        <v>0</v>
      </c>
      <c r="K255" s="158">
        <v>0</v>
      </c>
      <c r="L255" s="158" t="s">
        <v>19</v>
      </c>
      <c r="M255" s="158" t="s">
        <v>19</v>
      </c>
      <c r="N255" s="158" t="s">
        <v>706</v>
      </c>
      <c r="O255" s="158" t="s">
        <v>19</v>
      </c>
      <c r="P255" s="158" t="s">
        <v>374</v>
      </c>
      <c r="Q255" s="158">
        <v>25</v>
      </c>
      <c r="R255" s="158">
        <v>1</v>
      </c>
      <c r="S255" s="158" t="s">
        <v>476</v>
      </c>
      <c r="T255" s="158" t="s">
        <v>1047</v>
      </c>
      <c r="U255" s="193" t="s">
        <v>1913</v>
      </c>
      <c r="V255" s="193" t="s">
        <v>1961</v>
      </c>
      <c r="W255" s="158" t="s">
        <v>1029</v>
      </c>
    </row>
    <row r="256" spans="1:23" ht="58.5" customHeight="1" x14ac:dyDescent="0.25">
      <c r="A256" s="194" t="s">
        <v>1048</v>
      </c>
      <c r="B256" s="69" t="str">
        <f>VLOOKUP(A256,'Dimensión 3-Gestión con Valor'!$B$10:$B$379,1,0)</f>
        <v>4000.6.2</v>
      </c>
      <c r="C256" s="158" t="s">
        <v>1029</v>
      </c>
      <c r="D256" s="158">
        <v>5</v>
      </c>
      <c r="E256" s="158" t="s">
        <v>1871</v>
      </c>
      <c r="F256" s="158" t="s">
        <v>1048</v>
      </c>
      <c r="G256" s="158" t="s">
        <v>19</v>
      </c>
      <c r="H256" s="158">
        <v>0</v>
      </c>
      <c r="I256" s="158">
        <v>0</v>
      </c>
      <c r="J256" s="158">
        <v>0</v>
      </c>
      <c r="K256" s="158">
        <v>0</v>
      </c>
      <c r="L256" s="158" t="s">
        <v>19</v>
      </c>
      <c r="M256" s="158" t="s">
        <v>19</v>
      </c>
      <c r="N256" s="158" t="s">
        <v>706</v>
      </c>
      <c r="O256" s="158" t="s">
        <v>19</v>
      </c>
      <c r="P256" s="158" t="s">
        <v>375</v>
      </c>
      <c r="Q256" s="158">
        <v>0</v>
      </c>
      <c r="R256" s="158">
        <v>1</v>
      </c>
      <c r="S256" s="158" t="s">
        <v>476</v>
      </c>
      <c r="T256" s="158" t="s">
        <v>1049</v>
      </c>
      <c r="U256" s="193" t="s">
        <v>1917</v>
      </c>
      <c r="V256" s="193" t="s">
        <v>2032</v>
      </c>
      <c r="W256" s="158" t="s">
        <v>597</v>
      </c>
    </row>
    <row r="257" spans="1:23" ht="58.5" customHeight="1" x14ac:dyDescent="0.25">
      <c r="A257" s="69" t="s">
        <v>1050</v>
      </c>
      <c r="B257" s="158" t="str">
        <f>VLOOKUP(A257,'Dimensión 3-Gestión con Valor'!$B$10:$B$379,1,0)</f>
        <v>4000.6.3</v>
      </c>
      <c r="C257" s="158" t="s">
        <v>1029</v>
      </c>
      <c r="D257" s="158">
        <v>5</v>
      </c>
      <c r="E257" s="158" t="s">
        <v>478</v>
      </c>
      <c r="F257" s="158" t="s">
        <v>1050</v>
      </c>
      <c r="G257" s="158" t="s">
        <v>19</v>
      </c>
      <c r="H257" s="158">
        <v>0</v>
      </c>
      <c r="I257" s="158">
        <v>0</v>
      </c>
      <c r="J257" s="158">
        <v>0</v>
      </c>
      <c r="K257" s="158">
        <v>0</v>
      </c>
      <c r="L257" s="158" t="s">
        <v>19</v>
      </c>
      <c r="M257" s="158" t="s">
        <v>19</v>
      </c>
      <c r="N257" s="158" t="s">
        <v>706</v>
      </c>
      <c r="O257" s="158" t="s">
        <v>19</v>
      </c>
      <c r="P257" s="158" t="s">
        <v>41</v>
      </c>
      <c r="Q257" s="158">
        <v>25</v>
      </c>
      <c r="R257" s="158">
        <v>1</v>
      </c>
      <c r="S257" s="158" t="s">
        <v>476</v>
      </c>
      <c r="T257" s="193" t="s">
        <v>1051</v>
      </c>
      <c r="U257" s="193" t="s">
        <v>2033</v>
      </c>
      <c r="V257" s="193" t="s">
        <v>2003</v>
      </c>
      <c r="W257" s="158" t="s">
        <v>1029</v>
      </c>
    </row>
    <row r="258" spans="1:23" ht="58.5" customHeight="1" x14ac:dyDescent="0.25">
      <c r="A258" s="194" t="s">
        <v>1052</v>
      </c>
      <c r="B258" s="69" t="str">
        <f>VLOOKUP(A258,'Dimensión 3-Gestión con Valor'!$B$10:$B$379,1,0)</f>
        <v>4000.6.4</v>
      </c>
      <c r="C258" s="158" t="s">
        <v>1029</v>
      </c>
      <c r="D258" s="158">
        <v>5</v>
      </c>
      <c r="E258" s="158" t="s">
        <v>478</v>
      </c>
      <c r="F258" s="158" t="s">
        <v>1052</v>
      </c>
      <c r="G258" s="158" t="s">
        <v>19</v>
      </c>
      <c r="H258" s="158">
        <v>0</v>
      </c>
      <c r="I258" s="158">
        <v>0</v>
      </c>
      <c r="J258" s="158">
        <v>0</v>
      </c>
      <c r="K258" s="158">
        <v>0</v>
      </c>
      <c r="L258" s="158" t="s">
        <v>19</v>
      </c>
      <c r="M258" s="158" t="s">
        <v>19</v>
      </c>
      <c r="N258" s="158" t="s">
        <v>706</v>
      </c>
      <c r="O258" s="158" t="s">
        <v>19</v>
      </c>
      <c r="P258" s="158" t="s">
        <v>42</v>
      </c>
      <c r="Q258" s="158">
        <v>25</v>
      </c>
      <c r="R258" s="158">
        <v>1</v>
      </c>
      <c r="S258" s="158" t="s">
        <v>476</v>
      </c>
      <c r="T258" s="158" t="s">
        <v>1053</v>
      </c>
      <c r="U258" s="193" t="s">
        <v>2020</v>
      </c>
      <c r="V258" s="193" t="s">
        <v>2016</v>
      </c>
      <c r="W258" s="158" t="s">
        <v>1029</v>
      </c>
    </row>
    <row r="259" spans="1:23" ht="58.5" customHeight="1" x14ac:dyDescent="0.25">
      <c r="A259" s="194" t="s">
        <v>1054</v>
      </c>
      <c r="B259" s="69" t="str">
        <f>VLOOKUP(A259,'Dimensión 3-Gestión con Valor'!$B$10:$B$379,1,0)</f>
        <v>4000.6.5</v>
      </c>
      <c r="C259" s="158" t="s">
        <v>1029</v>
      </c>
      <c r="D259" s="158">
        <v>5</v>
      </c>
      <c r="E259" s="158" t="s">
        <v>1871</v>
      </c>
      <c r="F259" s="158" t="s">
        <v>1054</v>
      </c>
      <c r="G259" s="158" t="s">
        <v>19</v>
      </c>
      <c r="H259" s="158">
        <v>0</v>
      </c>
      <c r="I259" s="158">
        <v>0</v>
      </c>
      <c r="J259" s="158">
        <v>0</v>
      </c>
      <c r="K259" s="158">
        <v>0</v>
      </c>
      <c r="L259" s="158" t="s">
        <v>19</v>
      </c>
      <c r="M259" s="158" t="s">
        <v>19</v>
      </c>
      <c r="N259" s="158" t="s">
        <v>706</v>
      </c>
      <c r="O259" s="158" t="s">
        <v>19</v>
      </c>
      <c r="P259" s="158" t="s">
        <v>376</v>
      </c>
      <c r="Q259" s="158">
        <v>0</v>
      </c>
      <c r="R259" s="158">
        <v>1</v>
      </c>
      <c r="S259" s="158" t="s">
        <v>476</v>
      </c>
      <c r="T259" s="158" t="s">
        <v>1055</v>
      </c>
      <c r="U259" s="193" t="s">
        <v>2034</v>
      </c>
      <c r="V259" s="193" t="s">
        <v>1971</v>
      </c>
      <c r="W259" s="158" t="s">
        <v>519</v>
      </c>
    </row>
    <row r="260" spans="1:23" ht="58.5" customHeight="1" x14ac:dyDescent="0.25">
      <c r="A260" s="69" t="s">
        <v>1056</v>
      </c>
      <c r="B260" s="158" t="str">
        <f>VLOOKUP(A260,'Dimensión 3-Gestión con Valor'!$B$10:$B$379,1,0)</f>
        <v>4000.6.6</v>
      </c>
      <c r="C260" s="158" t="s">
        <v>1029</v>
      </c>
      <c r="D260" s="158">
        <v>5</v>
      </c>
      <c r="E260" s="158" t="s">
        <v>478</v>
      </c>
      <c r="F260" s="158" t="s">
        <v>1056</v>
      </c>
      <c r="G260" s="158" t="s">
        <v>19</v>
      </c>
      <c r="H260" s="158">
        <v>0</v>
      </c>
      <c r="I260" s="158">
        <v>0</v>
      </c>
      <c r="J260" s="158">
        <v>0</v>
      </c>
      <c r="K260" s="158">
        <v>0</v>
      </c>
      <c r="L260" s="158" t="s">
        <v>19</v>
      </c>
      <c r="M260" s="158" t="s">
        <v>19</v>
      </c>
      <c r="N260" s="158" t="s">
        <v>706</v>
      </c>
      <c r="O260" s="158" t="s">
        <v>19</v>
      </c>
      <c r="P260" s="158" t="s">
        <v>43</v>
      </c>
      <c r="Q260" s="158">
        <v>25</v>
      </c>
      <c r="R260" s="158">
        <v>1</v>
      </c>
      <c r="S260" s="158" t="s">
        <v>476</v>
      </c>
      <c r="T260" s="193" t="s">
        <v>1057</v>
      </c>
      <c r="U260" s="193" t="s">
        <v>2035</v>
      </c>
      <c r="V260" s="193" t="s">
        <v>1993</v>
      </c>
      <c r="W260" s="158" t="s">
        <v>1058</v>
      </c>
    </row>
    <row r="261" spans="1:23" ht="58.5" customHeight="1" x14ac:dyDescent="0.25">
      <c r="A261" s="194" t="s">
        <v>1059</v>
      </c>
      <c r="B261" s="185" t="e">
        <f>VLOOKUP(A261,'Dimensión 3-Gestión con Valor'!$B$10:$B$379,1,0)</f>
        <v>#N/A</v>
      </c>
      <c r="C261" s="183" t="s">
        <v>1029</v>
      </c>
      <c r="D261" s="183">
        <v>5</v>
      </c>
      <c r="E261" s="183" t="s">
        <v>1825</v>
      </c>
      <c r="F261" s="183" t="s">
        <v>1059</v>
      </c>
      <c r="G261" s="183" t="s">
        <v>490</v>
      </c>
      <c r="H261" s="183" t="s">
        <v>19</v>
      </c>
      <c r="I261" s="183" t="s">
        <v>19</v>
      </c>
      <c r="J261" s="183" t="s">
        <v>19</v>
      </c>
      <c r="K261" s="183" t="s">
        <v>19</v>
      </c>
      <c r="L261" s="183" t="s">
        <v>491</v>
      </c>
      <c r="M261" s="183" t="s">
        <v>34</v>
      </c>
      <c r="N261" s="183" t="e">
        <v>#N/A</v>
      </c>
      <c r="O261" s="183" t="s">
        <v>19</v>
      </c>
      <c r="P261" s="183" t="s">
        <v>44</v>
      </c>
      <c r="Q261" s="183">
        <v>12</v>
      </c>
      <c r="R261" s="183">
        <v>1</v>
      </c>
      <c r="S261" s="183" t="s">
        <v>476</v>
      </c>
      <c r="T261" s="183" t="s">
        <v>1044</v>
      </c>
      <c r="U261" s="184" t="s">
        <v>1913</v>
      </c>
      <c r="V261" s="184" t="s">
        <v>1993</v>
      </c>
      <c r="W261" s="183" t="s">
        <v>1045</v>
      </c>
    </row>
    <row r="262" spans="1:23" ht="58.5" customHeight="1" x14ac:dyDescent="0.25">
      <c r="A262" s="194" t="s">
        <v>1060</v>
      </c>
      <c r="B262" s="69" t="e">
        <f>VLOOKUP(A262,'Dimensión 3-Gestión con Valor'!$B$10:$B$379,1,0)</f>
        <v>#N/A</v>
      </c>
      <c r="C262" s="183" t="s">
        <v>1029</v>
      </c>
      <c r="D262" s="183">
        <v>5</v>
      </c>
      <c r="E262" s="183" t="s">
        <v>1795</v>
      </c>
      <c r="F262" s="183" t="s">
        <v>1060</v>
      </c>
      <c r="G262" s="183" t="s">
        <v>19</v>
      </c>
      <c r="H262" s="183" t="s">
        <v>19</v>
      </c>
      <c r="I262" s="183" t="s">
        <v>19</v>
      </c>
      <c r="J262" s="183" t="s">
        <v>19</v>
      </c>
      <c r="K262" s="183" t="s">
        <v>19</v>
      </c>
      <c r="L262" s="183" t="s">
        <v>19</v>
      </c>
      <c r="M262" s="183" t="s">
        <v>19</v>
      </c>
      <c r="N262" s="183" t="e">
        <v>#N/A</v>
      </c>
      <c r="O262" s="183" t="s">
        <v>19</v>
      </c>
      <c r="P262" s="183" t="s">
        <v>374</v>
      </c>
      <c r="Q262" s="183">
        <v>25</v>
      </c>
      <c r="R262" s="183">
        <v>1</v>
      </c>
      <c r="S262" s="183" t="s">
        <v>476</v>
      </c>
      <c r="T262" s="183" t="s">
        <v>1047</v>
      </c>
      <c r="U262" s="184" t="s">
        <v>1913</v>
      </c>
      <c r="V262" s="184" t="s">
        <v>1961</v>
      </c>
      <c r="W262" s="183" t="s">
        <v>1029</v>
      </c>
    </row>
    <row r="263" spans="1:23" ht="58.5" customHeight="1" x14ac:dyDescent="0.25">
      <c r="A263" s="194" t="s">
        <v>1061</v>
      </c>
      <c r="B263" s="69" t="e">
        <f>VLOOKUP(A263,'Dimensión 3-Gestión con Valor'!$B$10:$B$379,1,0)</f>
        <v>#N/A</v>
      </c>
      <c r="C263" s="183" t="s">
        <v>1029</v>
      </c>
      <c r="D263" s="183">
        <v>5</v>
      </c>
      <c r="E263" s="183" t="s">
        <v>2064</v>
      </c>
      <c r="F263" s="183" t="s">
        <v>1061</v>
      </c>
      <c r="G263" s="183" t="s">
        <v>19</v>
      </c>
      <c r="H263" s="183" t="s">
        <v>19</v>
      </c>
      <c r="I263" s="183" t="s">
        <v>19</v>
      </c>
      <c r="J263" s="183" t="s">
        <v>19</v>
      </c>
      <c r="K263" s="183" t="s">
        <v>19</v>
      </c>
      <c r="L263" s="183" t="s">
        <v>19</v>
      </c>
      <c r="M263" s="183" t="s">
        <v>19</v>
      </c>
      <c r="N263" s="183" t="e">
        <v>#N/A</v>
      </c>
      <c r="O263" s="183" t="s">
        <v>19</v>
      </c>
      <c r="P263" s="183" t="s">
        <v>375</v>
      </c>
      <c r="Q263" s="183">
        <v>0</v>
      </c>
      <c r="R263" s="183">
        <v>1</v>
      </c>
      <c r="S263" s="183" t="s">
        <v>476</v>
      </c>
      <c r="T263" s="183" t="s">
        <v>1049</v>
      </c>
      <c r="U263" s="184" t="s">
        <v>1917</v>
      </c>
      <c r="V263" s="184" t="s">
        <v>2032</v>
      </c>
      <c r="W263" s="183" t="s">
        <v>597</v>
      </c>
    </row>
    <row r="264" spans="1:23" ht="58.5" customHeight="1" x14ac:dyDescent="0.25">
      <c r="A264" s="69" t="s">
        <v>1062</v>
      </c>
      <c r="B264" s="158" t="e">
        <f>VLOOKUP(A264,'Dimensión 3-Gestión con Valor'!$B$10:$B$379,1,0)</f>
        <v>#N/A</v>
      </c>
      <c r="C264" s="183" t="s">
        <v>1029</v>
      </c>
      <c r="D264" s="183">
        <v>5</v>
      </c>
      <c r="E264" s="183" t="s">
        <v>1795</v>
      </c>
      <c r="F264" s="183" t="s">
        <v>1062</v>
      </c>
      <c r="G264" s="183" t="s">
        <v>19</v>
      </c>
      <c r="H264" s="183" t="s">
        <v>19</v>
      </c>
      <c r="I264" s="183" t="s">
        <v>19</v>
      </c>
      <c r="J264" s="183" t="s">
        <v>19</v>
      </c>
      <c r="K264" s="183" t="s">
        <v>19</v>
      </c>
      <c r="L264" s="183" t="s">
        <v>19</v>
      </c>
      <c r="M264" s="183" t="s">
        <v>19</v>
      </c>
      <c r="N264" s="183" t="e">
        <v>#N/A</v>
      </c>
      <c r="O264" s="183" t="s">
        <v>19</v>
      </c>
      <c r="P264" s="183" t="s">
        <v>41</v>
      </c>
      <c r="Q264" s="183">
        <v>25</v>
      </c>
      <c r="R264" s="183">
        <v>1</v>
      </c>
      <c r="S264" s="183" t="s">
        <v>476</v>
      </c>
      <c r="T264" s="184" t="s">
        <v>1051</v>
      </c>
      <c r="U264" s="184" t="s">
        <v>2033</v>
      </c>
      <c r="V264" s="184" t="s">
        <v>2003</v>
      </c>
      <c r="W264" s="183" t="s">
        <v>1029</v>
      </c>
    </row>
    <row r="265" spans="1:23" ht="58.5" customHeight="1" x14ac:dyDescent="0.25">
      <c r="A265" s="194" t="s">
        <v>1063</v>
      </c>
      <c r="B265" s="69" t="e">
        <f>VLOOKUP(A265,'Dimensión 3-Gestión con Valor'!$B$10:$B$379,1,0)</f>
        <v>#N/A</v>
      </c>
      <c r="C265" s="183" t="s">
        <v>1029</v>
      </c>
      <c r="D265" s="183">
        <v>5</v>
      </c>
      <c r="E265" s="183" t="s">
        <v>1795</v>
      </c>
      <c r="F265" s="183" t="s">
        <v>1063</v>
      </c>
      <c r="G265" s="183" t="s">
        <v>19</v>
      </c>
      <c r="H265" s="183" t="s">
        <v>19</v>
      </c>
      <c r="I265" s="183" t="s">
        <v>19</v>
      </c>
      <c r="J265" s="183" t="s">
        <v>19</v>
      </c>
      <c r="K265" s="183" t="s">
        <v>19</v>
      </c>
      <c r="L265" s="183" t="s">
        <v>19</v>
      </c>
      <c r="M265" s="183" t="s">
        <v>19</v>
      </c>
      <c r="N265" s="183" t="e">
        <v>#N/A</v>
      </c>
      <c r="O265" s="183" t="s">
        <v>19</v>
      </c>
      <c r="P265" s="183" t="s">
        <v>42</v>
      </c>
      <c r="Q265" s="183">
        <v>25</v>
      </c>
      <c r="R265" s="183">
        <v>1</v>
      </c>
      <c r="S265" s="183" t="s">
        <v>476</v>
      </c>
      <c r="T265" s="183" t="s">
        <v>1053</v>
      </c>
      <c r="U265" s="184" t="s">
        <v>2020</v>
      </c>
      <c r="V265" s="184" t="s">
        <v>2016</v>
      </c>
      <c r="W265" s="183" t="s">
        <v>1029</v>
      </c>
    </row>
    <row r="266" spans="1:23" ht="58.5" customHeight="1" x14ac:dyDescent="0.25">
      <c r="A266" s="194" t="s">
        <v>1064</v>
      </c>
      <c r="B266" s="69" t="e">
        <f>VLOOKUP(A266,'Dimensión 3-Gestión con Valor'!$B$10:$B$379,1,0)</f>
        <v>#N/A</v>
      </c>
      <c r="C266" s="183" t="s">
        <v>1029</v>
      </c>
      <c r="D266" s="183">
        <v>5</v>
      </c>
      <c r="E266" s="183" t="s">
        <v>2064</v>
      </c>
      <c r="F266" s="183" t="s">
        <v>1064</v>
      </c>
      <c r="G266" s="183" t="s">
        <v>19</v>
      </c>
      <c r="H266" s="183" t="s">
        <v>19</v>
      </c>
      <c r="I266" s="183" t="s">
        <v>19</v>
      </c>
      <c r="J266" s="183" t="s">
        <v>19</v>
      </c>
      <c r="K266" s="183" t="s">
        <v>19</v>
      </c>
      <c r="L266" s="183" t="s">
        <v>19</v>
      </c>
      <c r="M266" s="183" t="s">
        <v>19</v>
      </c>
      <c r="N266" s="183" t="e">
        <v>#N/A</v>
      </c>
      <c r="O266" s="183" t="s">
        <v>19</v>
      </c>
      <c r="P266" s="183" t="s">
        <v>376</v>
      </c>
      <c r="Q266" s="183">
        <v>0</v>
      </c>
      <c r="R266" s="183">
        <v>1</v>
      </c>
      <c r="S266" s="183" t="s">
        <v>476</v>
      </c>
      <c r="T266" s="183" t="s">
        <v>1055</v>
      </c>
      <c r="U266" s="184" t="s">
        <v>2034</v>
      </c>
      <c r="V266" s="184" t="s">
        <v>1971</v>
      </c>
      <c r="W266" s="183" t="s">
        <v>519</v>
      </c>
    </row>
    <row r="267" spans="1:23" ht="58.5" customHeight="1" x14ac:dyDescent="0.25">
      <c r="A267" s="69" t="s">
        <v>1065</v>
      </c>
      <c r="B267" s="158" t="e">
        <f>VLOOKUP(A267,'Dimensión 3-Gestión con Valor'!$B$10:$B$379,1,0)</f>
        <v>#N/A</v>
      </c>
      <c r="C267" s="183" t="s">
        <v>1029</v>
      </c>
      <c r="D267" s="183">
        <v>5</v>
      </c>
      <c r="E267" s="183" t="s">
        <v>1795</v>
      </c>
      <c r="F267" s="183" t="s">
        <v>1065</v>
      </c>
      <c r="G267" s="183" t="s">
        <v>19</v>
      </c>
      <c r="H267" s="183" t="s">
        <v>19</v>
      </c>
      <c r="I267" s="183" t="s">
        <v>19</v>
      </c>
      <c r="J267" s="183" t="s">
        <v>19</v>
      </c>
      <c r="K267" s="183" t="s">
        <v>19</v>
      </c>
      <c r="L267" s="183" t="s">
        <v>19</v>
      </c>
      <c r="M267" s="183" t="s">
        <v>19</v>
      </c>
      <c r="N267" s="183" t="e">
        <v>#N/A</v>
      </c>
      <c r="O267" s="183" t="s">
        <v>19</v>
      </c>
      <c r="P267" s="183" t="s">
        <v>43</v>
      </c>
      <c r="Q267" s="183">
        <v>25</v>
      </c>
      <c r="R267" s="183">
        <v>1</v>
      </c>
      <c r="S267" s="183" t="s">
        <v>476</v>
      </c>
      <c r="T267" s="184" t="s">
        <v>1057</v>
      </c>
      <c r="U267" s="184" t="s">
        <v>2035</v>
      </c>
      <c r="V267" s="184" t="s">
        <v>1993</v>
      </c>
      <c r="W267" s="183" t="s">
        <v>1058</v>
      </c>
    </row>
    <row r="268" spans="1:23" ht="58.5" customHeight="1" x14ac:dyDescent="0.25">
      <c r="A268" s="194" t="s">
        <v>1066</v>
      </c>
      <c r="B268" s="185" t="str">
        <f>VLOOKUP(A268,'Dimensión 3-Gestión con Valor'!$B$10:$B$379,1,0)</f>
        <v>4000.8</v>
      </c>
      <c r="C268" s="183" t="s">
        <v>1029</v>
      </c>
      <c r="D268" s="183">
        <v>5</v>
      </c>
      <c r="E268" s="183" t="s">
        <v>471</v>
      </c>
      <c r="F268" s="183" t="s">
        <v>1066</v>
      </c>
      <c r="G268" s="183" t="s">
        <v>490</v>
      </c>
      <c r="H268" s="183" t="s">
        <v>12</v>
      </c>
      <c r="I268" s="183" t="s">
        <v>1411</v>
      </c>
      <c r="J268" s="183" t="s">
        <v>1412</v>
      </c>
      <c r="K268" s="183" t="s">
        <v>1509</v>
      </c>
      <c r="L268" s="183" t="s">
        <v>474</v>
      </c>
      <c r="M268" s="183" t="s">
        <v>34</v>
      </c>
      <c r="N268" s="183" t="s">
        <v>625</v>
      </c>
      <c r="O268" s="183">
        <v>0</v>
      </c>
      <c r="P268" s="183" t="s">
        <v>269</v>
      </c>
      <c r="Q268" s="183">
        <v>5</v>
      </c>
      <c r="R268" s="183">
        <v>1</v>
      </c>
      <c r="S268" s="183" t="s">
        <v>476</v>
      </c>
      <c r="T268" s="183" t="s">
        <v>1067</v>
      </c>
      <c r="U268" s="184" t="s">
        <v>1913</v>
      </c>
      <c r="V268" s="184" t="s">
        <v>1926</v>
      </c>
      <c r="W268" s="183" t="s">
        <v>1029</v>
      </c>
    </row>
    <row r="269" spans="1:23" ht="58.5" customHeight="1" x14ac:dyDescent="0.25">
      <c r="A269" s="194" t="s">
        <v>1068</v>
      </c>
      <c r="B269" s="69" t="str">
        <f>VLOOKUP(A269,'Dimensión 3-Gestión con Valor'!$B$10:$B$379,1,0)</f>
        <v>4000.8.1</v>
      </c>
      <c r="C269" s="158" t="s">
        <v>1029</v>
      </c>
      <c r="D269" s="158">
        <v>5</v>
      </c>
      <c r="E269" s="158" t="s">
        <v>478</v>
      </c>
      <c r="F269" s="158" t="s">
        <v>1068</v>
      </c>
      <c r="G269" s="158" t="s">
        <v>19</v>
      </c>
      <c r="H269" s="158">
        <v>0</v>
      </c>
      <c r="I269" s="158">
        <v>0</v>
      </c>
      <c r="J269" s="158">
        <v>0</v>
      </c>
      <c r="K269" s="158">
        <v>0</v>
      </c>
      <c r="L269" s="158" t="s">
        <v>19</v>
      </c>
      <c r="M269" s="158" t="s">
        <v>19</v>
      </c>
      <c r="N269" s="158" t="s">
        <v>625</v>
      </c>
      <c r="O269" s="158" t="s">
        <v>19</v>
      </c>
      <c r="P269" s="158" t="s">
        <v>270</v>
      </c>
      <c r="Q269" s="158">
        <v>100</v>
      </c>
      <c r="R269" s="158">
        <v>1</v>
      </c>
      <c r="S269" s="158" t="s">
        <v>476</v>
      </c>
      <c r="T269" s="158" t="s">
        <v>1067</v>
      </c>
      <c r="U269" s="193" t="s">
        <v>1913</v>
      </c>
      <c r="V269" s="193" t="s">
        <v>1926</v>
      </c>
      <c r="W269" s="158" t="s">
        <v>1029</v>
      </c>
    </row>
    <row r="270" spans="1:23" ht="58.5" customHeight="1" x14ac:dyDescent="0.25">
      <c r="A270" s="194" t="s">
        <v>1310</v>
      </c>
      <c r="B270" s="185" t="str">
        <f>VLOOKUP(A270,'Dimensión 3-Gestión con Valor'!$B$10:$B$379,1,0)</f>
        <v>3000.1</v>
      </c>
      <c r="C270" s="183" t="s">
        <v>1263</v>
      </c>
      <c r="D270" s="183">
        <v>5</v>
      </c>
      <c r="E270" s="183" t="s">
        <v>471</v>
      </c>
      <c r="F270" s="183" t="s">
        <v>1310</v>
      </c>
      <c r="G270" s="183" t="s">
        <v>473</v>
      </c>
      <c r="H270" s="183" t="s">
        <v>10</v>
      </c>
      <c r="I270" s="183" t="s">
        <v>1415</v>
      </c>
      <c r="J270" s="183" t="s">
        <v>1416</v>
      </c>
      <c r="K270" s="183" t="s">
        <v>1511</v>
      </c>
      <c r="L270" s="183" t="s">
        <v>491</v>
      </c>
      <c r="M270" s="183" t="s">
        <v>19</v>
      </c>
      <c r="N270" s="183" t="s">
        <v>625</v>
      </c>
      <c r="O270" s="183" t="s">
        <v>1587</v>
      </c>
      <c r="P270" s="183" t="s">
        <v>236</v>
      </c>
      <c r="Q270" s="183">
        <v>20</v>
      </c>
      <c r="R270" s="183">
        <v>1</v>
      </c>
      <c r="S270" s="183" t="s">
        <v>476</v>
      </c>
      <c r="T270" s="183" t="s">
        <v>1311</v>
      </c>
      <c r="U270" s="184" t="s">
        <v>1948</v>
      </c>
      <c r="V270" s="184" t="s">
        <v>1951</v>
      </c>
      <c r="W270" s="183" t="s">
        <v>1312</v>
      </c>
    </row>
    <row r="271" spans="1:23" ht="58.5" customHeight="1" x14ac:dyDescent="0.25">
      <c r="A271" s="194" t="s">
        <v>1313</v>
      </c>
      <c r="B271" s="69" t="str">
        <f>VLOOKUP(A271,'Dimensión 3-Gestión con Valor'!$B$10:$B$379,1,0)</f>
        <v>3000.1.1</v>
      </c>
      <c r="C271" s="158" t="s">
        <v>1263</v>
      </c>
      <c r="D271" s="158">
        <v>5</v>
      </c>
      <c r="E271" s="158" t="s">
        <v>478</v>
      </c>
      <c r="F271" s="158" t="s">
        <v>1313</v>
      </c>
      <c r="G271" s="158" t="s">
        <v>19</v>
      </c>
      <c r="H271" s="158">
        <v>0</v>
      </c>
      <c r="I271" s="158">
        <v>0</v>
      </c>
      <c r="J271" s="158">
        <v>0</v>
      </c>
      <c r="K271" s="158">
        <v>0</v>
      </c>
      <c r="L271" s="158" t="s">
        <v>19</v>
      </c>
      <c r="M271" s="158" t="s">
        <v>19</v>
      </c>
      <c r="N271" s="158" t="s">
        <v>625</v>
      </c>
      <c r="O271" s="158" t="s">
        <v>19</v>
      </c>
      <c r="P271" s="158" t="s">
        <v>237</v>
      </c>
      <c r="Q271" s="158">
        <v>100</v>
      </c>
      <c r="R271" s="158">
        <v>1</v>
      </c>
      <c r="S271" s="158" t="s">
        <v>476</v>
      </c>
      <c r="T271" s="158" t="s">
        <v>1314</v>
      </c>
      <c r="U271" s="193" t="s">
        <v>1948</v>
      </c>
      <c r="V271" s="193" t="s">
        <v>1918</v>
      </c>
      <c r="W271" s="158" t="s">
        <v>1263</v>
      </c>
    </row>
    <row r="272" spans="1:23" ht="58.5" customHeight="1" x14ac:dyDescent="0.25">
      <c r="A272" s="69" t="s">
        <v>1315</v>
      </c>
      <c r="B272" s="158" t="str">
        <f>VLOOKUP(A272,'Dimensión 3-Gestión con Valor'!$B$10:$B$379,1,0)</f>
        <v>3000.1.2</v>
      </c>
      <c r="C272" s="158" t="s">
        <v>1263</v>
      </c>
      <c r="D272" s="158">
        <v>5</v>
      </c>
      <c r="E272" s="158" t="s">
        <v>1871</v>
      </c>
      <c r="F272" s="158" t="s">
        <v>1315</v>
      </c>
      <c r="G272" s="158" t="s">
        <v>19</v>
      </c>
      <c r="H272" s="158">
        <v>0</v>
      </c>
      <c r="I272" s="158">
        <v>0</v>
      </c>
      <c r="J272" s="158">
        <v>0</v>
      </c>
      <c r="K272" s="158">
        <v>0</v>
      </c>
      <c r="L272" s="158" t="s">
        <v>19</v>
      </c>
      <c r="M272" s="158" t="s">
        <v>19</v>
      </c>
      <c r="N272" s="158" t="s">
        <v>625</v>
      </c>
      <c r="O272" s="158" t="s">
        <v>19</v>
      </c>
      <c r="P272" s="158" t="s">
        <v>1782</v>
      </c>
      <c r="Q272" s="158">
        <v>0</v>
      </c>
      <c r="R272" s="158">
        <v>1</v>
      </c>
      <c r="S272" s="158" t="s">
        <v>476</v>
      </c>
      <c r="T272" s="193" t="s">
        <v>1316</v>
      </c>
      <c r="U272" s="193" t="s">
        <v>2036</v>
      </c>
      <c r="V272" s="193" t="s">
        <v>1934</v>
      </c>
      <c r="W272" s="158" t="s">
        <v>597</v>
      </c>
    </row>
    <row r="273" spans="1:23" ht="58.5" customHeight="1" x14ac:dyDescent="0.25">
      <c r="A273" s="194" t="s">
        <v>1317</v>
      </c>
      <c r="B273" s="69" t="str">
        <f>VLOOKUP(A273,'Dimensión 3-Gestión con Valor'!$B$10:$B$379,1,0)</f>
        <v>3000.1.3</v>
      </c>
      <c r="C273" s="158" t="s">
        <v>1263</v>
      </c>
      <c r="D273" s="158">
        <v>5</v>
      </c>
      <c r="E273" s="158" t="s">
        <v>1871</v>
      </c>
      <c r="F273" s="158" t="s">
        <v>1317</v>
      </c>
      <c r="G273" s="158" t="s">
        <v>19</v>
      </c>
      <c r="H273" s="158">
        <v>0</v>
      </c>
      <c r="I273" s="158">
        <v>0</v>
      </c>
      <c r="J273" s="158">
        <v>0</v>
      </c>
      <c r="K273" s="158">
        <v>0</v>
      </c>
      <c r="L273" s="158" t="s">
        <v>19</v>
      </c>
      <c r="M273" s="158" t="s">
        <v>19</v>
      </c>
      <c r="N273" s="158" t="s">
        <v>625</v>
      </c>
      <c r="O273" s="158" t="s">
        <v>19</v>
      </c>
      <c r="P273" s="158" t="s">
        <v>1783</v>
      </c>
      <c r="Q273" s="158">
        <v>0</v>
      </c>
      <c r="R273" s="158">
        <v>1</v>
      </c>
      <c r="S273" s="158" t="s">
        <v>476</v>
      </c>
      <c r="T273" s="158" t="s">
        <v>1311</v>
      </c>
      <c r="U273" s="193" t="s">
        <v>1935</v>
      </c>
      <c r="V273" s="193" t="s">
        <v>1951</v>
      </c>
      <c r="W273" s="158" t="s">
        <v>597</v>
      </c>
    </row>
    <row r="274" spans="1:23" ht="58.5" customHeight="1" x14ac:dyDescent="0.25">
      <c r="A274" s="194" t="s">
        <v>1318</v>
      </c>
      <c r="B274" s="185" t="str">
        <f>VLOOKUP(A274,'Dimensión 3-Gestión con Valor'!$B$10:$B$379,1,0)</f>
        <v>3000.2</v>
      </c>
      <c r="C274" s="183" t="s">
        <v>1263</v>
      </c>
      <c r="D274" s="183">
        <v>5</v>
      </c>
      <c r="E274" s="183" t="s">
        <v>471</v>
      </c>
      <c r="F274" s="183" t="s">
        <v>1318</v>
      </c>
      <c r="G274" s="183" t="s">
        <v>473</v>
      </c>
      <c r="H274" s="183" t="s">
        <v>10</v>
      </c>
      <c r="I274" s="183" t="s">
        <v>1415</v>
      </c>
      <c r="J274" s="183" t="s">
        <v>1416</v>
      </c>
      <c r="K274" s="183" t="s">
        <v>1511</v>
      </c>
      <c r="L274" s="183" t="s">
        <v>491</v>
      </c>
      <c r="M274" s="183" t="s">
        <v>19</v>
      </c>
      <c r="N274" s="183" t="s">
        <v>625</v>
      </c>
      <c r="O274" s="183" t="s">
        <v>1587</v>
      </c>
      <c r="P274" s="183" t="s">
        <v>1784</v>
      </c>
      <c r="Q274" s="183">
        <v>20</v>
      </c>
      <c r="R274" s="183">
        <v>2</v>
      </c>
      <c r="S274" s="183" t="s">
        <v>476</v>
      </c>
      <c r="T274" s="183" t="s">
        <v>1319</v>
      </c>
      <c r="U274" s="184" t="s">
        <v>1948</v>
      </c>
      <c r="V274" s="184" t="s">
        <v>1946</v>
      </c>
      <c r="W274" s="183" t="s">
        <v>1320</v>
      </c>
    </row>
    <row r="275" spans="1:23" ht="58.5" customHeight="1" x14ac:dyDescent="0.25">
      <c r="A275" s="194" t="s">
        <v>1321</v>
      </c>
      <c r="B275" s="69" t="str">
        <f>VLOOKUP(A275,'Dimensión 3-Gestión con Valor'!$B$10:$B$379,1,0)</f>
        <v>3000.2.1</v>
      </c>
      <c r="C275" s="158" t="s">
        <v>1263</v>
      </c>
      <c r="D275" s="158">
        <v>5</v>
      </c>
      <c r="E275" s="158" t="s">
        <v>478</v>
      </c>
      <c r="F275" s="158" t="s">
        <v>1321</v>
      </c>
      <c r="G275" s="158" t="s">
        <v>19</v>
      </c>
      <c r="H275" s="158">
        <v>0</v>
      </c>
      <c r="I275" s="158">
        <v>0</v>
      </c>
      <c r="J275" s="158">
        <v>0</v>
      </c>
      <c r="K275" s="158">
        <v>0</v>
      </c>
      <c r="L275" s="158" t="s">
        <v>19</v>
      </c>
      <c r="M275" s="158" t="s">
        <v>19</v>
      </c>
      <c r="N275" s="158" t="s">
        <v>625</v>
      </c>
      <c r="O275" s="158" t="s">
        <v>19</v>
      </c>
      <c r="P275" s="158" t="s">
        <v>358</v>
      </c>
      <c r="Q275" s="158">
        <v>30</v>
      </c>
      <c r="R275" s="158">
        <v>2</v>
      </c>
      <c r="S275" s="158" t="s">
        <v>476</v>
      </c>
      <c r="T275" s="158" t="s">
        <v>1322</v>
      </c>
      <c r="U275" s="193" t="s">
        <v>1948</v>
      </c>
      <c r="V275" s="193" t="s">
        <v>1992</v>
      </c>
      <c r="W275" s="158" t="s">
        <v>1263</v>
      </c>
    </row>
    <row r="276" spans="1:23" ht="58.5" customHeight="1" x14ac:dyDescent="0.25">
      <c r="A276" s="69" t="s">
        <v>1323</v>
      </c>
      <c r="B276" s="158" t="str">
        <f>VLOOKUP(A276,'Dimensión 3-Gestión con Valor'!$B$10:$B$379,1,0)</f>
        <v>3000.2.2</v>
      </c>
      <c r="C276" s="158" t="s">
        <v>1263</v>
      </c>
      <c r="D276" s="158">
        <v>5</v>
      </c>
      <c r="E276" s="158" t="s">
        <v>1871</v>
      </c>
      <c r="F276" s="158" t="s">
        <v>1323</v>
      </c>
      <c r="G276" s="158" t="s">
        <v>19</v>
      </c>
      <c r="H276" s="158">
        <v>0</v>
      </c>
      <c r="I276" s="158">
        <v>0</v>
      </c>
      <c r="J276" s="158">
        <v>0</v>
      </c>
      <c r="K276" s="158">
        <v>0</v>
      </c>
      <c r="L276" s="158" t="s">
        <v>19</v>
      </c>
      <c r="M276" s="158" t="s">
        <v>19</v>
      </c>
      <c r="N276" s="158" t="s">
        <v>625</v>
      </c>
      <c r="O276" s="158" t="s">
        <v>19</v>
      </c>
      <c r="P276" s="158" t="s">
        <v>1324</v>
      </c>
      <c r="Q276" s="158">
        <v>0</v>
      </c>
      <c r="R276" s="158">
        <v>2</v>
      </c>
      <c r="S276" s="158" t="s">
        <v>476</v>
      </c>
      <c r="T276" s="193" t="s">
        <v>1322</v>
      </c>
      <c r="U276" s="193" t="s">
        <v>1924</v>
      </c>
      <c r="V276" s="193" t="s">
        <v>1961</v>
      </c>
      <c r="W276" s="158" t="s">
        <v>1164</v>
      </c>
    </row>
    <row r="277" spans="1:23" ht="58.5" customHeight="1" x14ac:dyDescent="0.25">
      <c r="A277" s="194" t="s">
        <v>1325</v>
      </c>
      <c r="B277" s="69" t="str">
        <f>VLOOKUP(A277,'Dimensión 3-Gestión con Valor'!$B$10:$B$379,1,0)</f>
        <v>3000.2.3</v>
      </c>
      <c r="C277" s="158" t="s">
        <v>1263</v>
      </c>
      <c r="D277" s="158">
        <v>5</v>
      </c>
      <c r="E277" s="158" t="s">
        <v>478</v>
      </c>
      <c r="F277" s="158" t="s">
        <v>1325</v>
      </c>
      <c r="G277" s="158" t="s">
        <v>19</v>
      </c>
      <c r="H277" s="158">
        <v>0</v>
      </c>
      <c r="I277" s="158">
        <v>0</v>
      </c>
      <c r="J277" s="158">
        <v>0</v>
      </c>
      <c r="K277" s="158">
        <v>0</v>
      </c>
      <c r="L277" s="158" t="s">
        <v>19</v>
      </c>
      <c r="M277" s="158" t="s">
        <v>19</v>
      </c>
      <c r="N277" s="158" t="s">
        <v>625</v>
      </c>
      <c r="O277" s="158" t="s">
        <v>19</v>
      </c>
      <c r="P277" s="158" t="s">
        <v>1785</v>
      </c>
      <c r="Q277" s="158">
        <v>30</v>
      </c>
      <c r="R277" s="158">
        <v>2</v>
      </c>
      <c r="S277" s="158" t="s">
        <v>476</v>
      </c>
      <c r="T277" s="158" t="s">
        <v>1326</v>
      </c>
      <c r="U277" s="193" t="s">
        <v>1915</v>
      </c>
      <c r="V277" s="193" t="s">
        <v>1962</v>
      </c>
      <c r="W277" s="158" t="s">
        <v>1263</v>
      </c>
    </row>
    <row r="278" spans="1:23" ht="58.5" customHeight="1" x14ac:dyDescent="0.25">
      <c r="A278" s="194" t="s">
        <v>1327</v>
      </c>
      <c r="B278" s="69" t="str">
        <f>VLOOKUP(A278,'Dimensión 3-Gestión con Valor'!$B$10:$B$379,1,0)</f>
        <v>3000.2.4</v>
      </c>
      <c r="C278" s="158" t="s">
        <v>1263</v>
      </c>
      <c r="D278" s="158">
        <v>5</v>
      </c>
      <c r="E278" s="158" t="s">
        <v>1871</v>
      </c>
      <c r="F278" s="158" t="s">
        <v>1327</v>
      </c>
      <c r="G278" s="158" t="s">
        <v>19</v>
      </c>
      <c r="H278" s="158">
        <v>0</v>
      </c>
      <c r="I278" s="158">
        <v>0</v>
      </c>
      <c r="J278" s="158">
        <v>0</v>
      </c>
      <c r="K278" s="158">
        <v>0</v>
      </c>
      <c r="L278" s="158" t="s">
        <v>19</v>
      </c>
      <c r="M278" s="158" t="s">
        <v>19</v>
      </c>
      <c r="N278" s="158" t="s">
        <v>625</v>
      </c>
      <c r="O278" s="158" t="s">
        <v>19</v>
      </c>
      <c r="P278" s="158" t="s">
        <v>359</v>
      </c>
      <c r="Q278" s="158">
        <v>0</v>
      </c>
      <c r="R278" s="158">
        <v>2</v>
      </c>
      <c r="S278" s="158" t="s">
        <v>476</v>
      </c>
      <c r="T278" s="158" t="s">
        <v>1328</v>
      </c>
      <c r="U278" s="193" t="s">
        <v>1917</v>
      </c>
      <c r="V278" s="193" t="s">
        <v>2003</v>
      </c>
      <c r="W278" s="158" t="s">
        <v>1164</v>
      </c>
    </row>
    <row r="279" spans="1:23" ht="58.5" customHeight="1" x14ac:dyDescent="0.25">
      <c r="A279" s="69" t="s">
        <v>1329</v>
      </c>
      <c r="B279" s="158" t="str">
        <f>VLOOKUP(A279,'Dimensión 3-Gestión con Valor'!$B$10:$B$379,1,0)</f>
        <v>3000.2.5</v>
      </c>
      <c r="C279" s="158" t="s">
        <v>1263</v>
      </c>
      <c r="D279" s="158">
        <v>5</v>
      </c>
      <c r="E279" s="158" t="s">
        <v>478</v>
      </c>
      <c r="F279" s="158" t="s">
        <v>1329</v>
      </c>
      <c r="G279" s="158" t="s">
        <v>19</v>
      </c>
      <c r="H279" s="158">
        <v>0</v>
      </c>
      <c r="I279" s="158">
        <v>0</v>
      </c>
      <c r="J279" s="158">
        <v>0</v>
      </c>
      <c r="K279" s="158">
        <v>0</v>
      </c>
      <c r="L279" s="158" t="s">
        <v>19</v>
      </c>
      <c r="M279" s="158" t="s">
        <v>19</v>
      </c>
      <c r="N279" s="158" t="s">
        <v>625</v>
      </c>
      <c r="O279" s="158" t="s">
        <v>19</v>
      </c>
      <c r="P279" s="158" t="s">
        <v>360</v>
      </c>
      <c r="Q279" s="158">
        <v>40</v>
      </c>
      <c r="R279" s="158">
        <v>2</v>
      </c>
      <c r="S279" s="158" t="s">
        <v>476</v>
      </c>
      <c r="T279" s="193" t="s">
        <v>1910</v>
      </c>
      <c r="U279" s="193" t="s">
        <v>1966</v>
      </c>
      <c r="V279" s="193" t="s">
        <v>2016</v>
      </c>
      <c r="W279" s="158" t="s">
        <v>1263</v>
      </c>
    </row>
    <row r="280" spans="1:23" ht="58.5" customHeight="1" x14ac:dyDescent="0.25">
      <c r="A280" s="194" t="s">
        <v>1330</v>
      </c>
      <c r="B280" s="69" t="str">
        <f>VLOOKUP(A280,'Dimensión 3-Gestión con Valor'!$B$10:$B$379,1,0)</f>
        <v>3000.2.6</v>
      </c>
      <c r="C280" s="158" t="s">
        <v>1263</v>
      </c>
      <c r="D280" s="158">
        <v>5</v>
      </c>
      <c r="E280" s="158" t="s">
        <v>1871</v>
      </c>
      <c r="F280" s="158" t="s">
        <v>1330</v>
      </c>
      <c r="G280" s="158" t="s">
        <v>19</v>
      </c>
      <c r="H280" s="158">
        <v>0</v>
      </c>
      <c r="I280" s="158">
        <v>0</v>
      </c>
      <c r="J280" s="158">
        <v>0</v>
      </c>
      <c r="K280" s="158">
        <v>0</v>
      </c>
      <c r="L280" s="158" t="s">
        <v>19</v>
      </c>
      <c r="M280" s="158" t="s">
        <v>19</v>
      </c>
      <c r="N280" s="158" t="s">
        <v>625</v>
      </c>
      <c r="O280" s="158" t="s">
        <v>19</v>
      </c>
      <c r="P280" s="158" t="s">
        <v>1786</v>
      </c>
      <c r="Q280" s="158">
        <v>0</v>
      </c>
      <c r="R280" s="158">
        <v>2</v>
      </c>
      <c r="S280" s="158" t="s">
        <v>476</v>
      </c>
      <c r="T280" s="158" t="s">
        <v>1331</v>
      </c>
      <c r="U280" s="193" t="s">
        <v>1971</v>
      </c>
      <c r="V280" s="193" t="s">
        <v>1946</v>
      </c>
      <c r="W280" s="158" t="s">
        <v>1332</v>
      </c>
    </row>
    <row r="281" spans="1:23" ht="58.5" customHeight="1" x14ac:dyDescent="0.25">
      <c r="A281" s="194" t="s">
        <v>1333</v>
      </c>
      <c r="B281" s="185" t="str">
        <f>VLOOKUP(A281,'Dimensión 3-Gestión con Valor'!$B$10:$B$379,1,0)</f>
        <v>3000.3</v>
      </c>
      <c r="C281" s="183" t="s">
        <v>1263</v>
      </c>
      <c r="D281" s="183">
        <v>5</v>
      </c>
      <c r="E281" s="183" t="s">
        <v>471</v>
      </c>
      <c r="F281" s="183" t="s">
        <v>1333</v>
      </c>
      <c r="G281" s="183" t="s">
        <v>473</v>
      </c>
      <c r="H281" s="183" t="s">
        <v>10</v>
      </c>
      <c r="I281" s="183" t="s">
        <v>1415</v>
      </c>
      <c r="J281" s="183" t="s">
        <v>1416</v>
      </c>
      <c r="K281" s="183" t="s">
        <v>1511</v>
      </c>
      <c r="L281" s="183" t="s">
        <v>474</v>
      </c>
      <c r="M281" s="183" t="s">
        <v>19</v>
      </c>
      <c r="N281" s="183" t="s">
        <v>625</v>
      </c>
      <c r="O281" s="183" t="s">
        <v>1587</v>
      </c>
      <c r="P281" s="183" t="s">
        <v>238</v>
      </c>
      <c r="Q281" s="183">
        <v>20</v>
      </c>
      <c r="R281" s="183">
        <v>8</v>
      </c>
      <c r="S281" s="183" t="s">
        <v>476</v>
      </c>
      <c r="T281" s="183" t="s">
        <v>1334</v>
      </c>
      <c r="U281" s="184" t="s">
        <v>1948</v>
      </c>
      <c r="V281" s="184" t="s">
        <v>1951</v>
      </c>
      <c r="W281" s="183" t="s">
        <v>1263</v>
      </c>
    </row>
    <row r="282" spans="1:23" ht="58.5" customHeight="1" x14ac:dyDescent="0.25">
      <c r="A282" s="194" t="s">
        <v>1335</v>
      </c>
      <c r="B282" s="69" t="str">
        <f>VLOOKUP(A282,'Dimensión 3-Gestión con Valor'!$B$10:$B$379,1,0)</f>
        <v>3000.3.1</v>
      </c>
      <c r="C282" s="158" t="s">
        <v>1263</v>
      </c>
      <c r="D282" s="158">
        <v>5</v>
      </c>
      <c r="E282" s="158" t="s">
        <v>478</v>
      </c>
      <c r="F282" s="158" t="s">
        <v>1335</v>
      </c>
      <c r="G282" s="158" t="s">
        <v>19</v>
      </c>
      <c r="H282" s="158">
        <v>0</v>
      </c>
      <c r="I282" s="158">
        <v>0</v>
      </c>
      <c r="J282" s="158">
        <v>0</v>
      </c>
      <c r="K282" s="158">
        <v>0</v>
      </c>
      <c r="L282" s="158" t="s">
        <v>19</v>
      </c>
      <c r="M282" s="158" t="s">
        <v>19</v>
      </c>
      <c r="N282" s="158" t="s">
        <v>625</v>
      </c>
      <c r="O282" s="158" t="s">
        <v>19</v>
      </c>
      <c r="P282" s="158" t="s">
        <v>239</v>
      </c>
      <c r="Q282" s="158">
        <v>20</v>
      </c>
      <c r="R282" s="158">
        <v>1</v>
      </c>
      <c r="S282" s="158" t="s">
        <v>476</v>
      </c>
      <c r="T282" s="158" t="s">
        <v>1336</v>
      </c>
      <c r="U282" s="193" t="s">
        <v>1948</v>
      </c>
      <c r="V282" s="193" t="s">
        <v>1920</v>
      </c>
      <c r="W282" s="158" t="s">
        <v>1263</v>
      </c>
    </row>
    <row r="283" spans="1:23" ht="58.5" customHeight="1" x14ac:dyDescent="0.25">
      <c r="A283" s="69" t="s">
        <v>1337</v>
      </c>
      <c r="B283" s="158" t="str">
        <f>VLOOKUP(A283,'Dimensión 3-Gestión con Valor'!$B$10:$B$379,1,0)</f>
        <v>3000.3.2</v>
      </c>
      <c r="C283" s="158" t="s">
        <v>1263</v>
      </c>
      <c r="D283" s="158">
        <v>5</v>
      </c>
      <c r="E283" s="158" t="s">
        <v>478</v>
      </c>
      <c r="F283" s="158" t="s">
        <v>1337</v>
      </c>
      <c r="G283" s="158" t="s">
        <v>19</v>
      </c>
      <c r="H283" s="158">
        <v>0</v>
      </c>
      <c r="I283" s="158">
        <v>0</v>
      </c>
      <c r="J283" s="158">
        <v>0</v>
      </c>
      <c r="K283" s="158">
        <v>0</v>
      </c>
      <c r="L283" s="158" t="s">
        <v>19</v>
      </c>
      <c r="M283" s="158" t="s">
        <v>19</v>
      </c>
      <c r="N283" s="158" t="s">
        <v>625</v>
      </c>
      <c r="O283" s="158" t="s">
        <v>19</v>
      </c>
      <c r="P283" s="158" t="s">
        <v>240</v>
      </c>
      <c r="Q283" s="158">
        <v>80</v>
      </c>
      <c r="R283" s="158">
        <v>8</v>
      </c>
      <c r="S283" s="158" t="s">
        <v>476</v>
      </c>
      <c r="T283" s="193" t="s">
        <v>1334</v>
      </c>
      <c r="U283" s="193" t="s">
        <v>1924</v>
      </c>
      <c r="V283" s="193" t="s">
        <v>1951</v>
      </c>
      <c r="W283" s="158" t="s">
        <v>1263</v>
      </c>
    </row>
    <row r="284" spans="1:23" ht="58.5" customHeight="1" x14ac:dyDescent="0.25">
      <c r="A284" s="194" t="s">
        <v>1338</v>
      </c>
      <c r="B284" s="185" t="str">
        <f>VLOOKUP(A284,'Dimensión 3-Gestión con Valor'!$B$10:$B$379,1,0)</f>
        <v>3000.4</v>
      </c>
      <c r="C284" s="183" t="s">
        <v>1263</v>
      </c>
      <c r="D284" s="183">
        <v>5</v>
      </c>
      <c r="E284" s="183" t="s">
        <v>471</v>
      </c>
      <c r="F284" s="183" t="s">
        <v>1338</v>
      </c>
      <c r="G284" s="183" t="s">
        <v>473</v>
      </c>
      <c r="H284" s="183" t="s">
        <v>10</v>
      </c>
      <c r="I284" s="183" t="s">
        <v>1415</v>
      </c>
      <c r="J284" s="183" t="s">
        <v>1416</v>
      </c>
      <c r="K284" s="183" t="s">
        <v>1511</v>
      </c>
      <c r="L284" s="183" t="s">
        <v>491</v>
      </c>
      <c r="M284" s="183" t="s">
        <v>19</v>
      </c>
      <c r="N284" s="183" t="s">
        <v>625</v>
      </c>
      <c r="O284" s="183" t="s">
        <v>1587</v>
      </c>
      <c r="P284" s="183" t="s">
        <v>1787</v>
      </c>
      <c r="Q284" s="183">
        <v>20</v>
      </c>
      <c r="R284" s="183">
        <v>4</v>
      </c>
      <c r="S284" s="183" t="s">
        <v>476</v>
      </c>
      <c r="T284" s="183" t="s">
        <v>1339</v>
      </c>
      <c r="U284" s="184" t="s">
        <v>1948</v>
      </c>
      <c r="V284" s="184" t="s">
        <v>1951</v>
      </c>
      <c r="W284" s="183" t="s">
        <v>1340</v>
      </c>
    </row>
    <row r="285" spans="1:23" ht="58.5" customHeight="1" x14ac:dyDescent="0.25">
      <c r="A285" s="194" t="s">
        <v>1341</v>
      </c>
      <c r="B285" s="69" t="str">
        <f>VLOOKUP(A285,'Dimensión 3-Gestión con Valor'!$B$10:$B$379,1,0)</f>
        <v>3000.4.1</v>
      </c>
      <c r="C285" s="158" t="s">
        <v>1263</v>
      </c>
      <c r="D285" s="158">
        <v>5</v>
      </c>
      <c r="E285" s="158" t="s">
        <v>478</v>
      </c>
      <c r="F285" s="158" t="s">
        <v>1341</v>
      </c>
      <c r="G285" s="158" t="s">
        <v>19</v>
      </c>
      <c r="H285" s="158">
        <v>0</v>
      </c>
      <c r="I285" s="158">
        <v>0</v>
      </c>
      <c r="J285" s="158">
        <v>0</v>
      </c>
      <c r="K285" s="158">
        <v>0</v>
      </c>
      <c r="L285" s="158" t="s">
        <v>19</v>
      </c>
      <c r="M285" s="158" t="s">
        <v>19</v>
      </c>
      <c r="N285" s="158" t="s">
        <v>625</v>
      </c>
      <c r="O285" s="158" t="s">
        <v>19</v>
      </c>
      <c r="P285" s="158" t="s">
        <v>241</v>
      </c>
      <c r="Q285" s="158">
        <v>50</v>
      </c>
      <c r="R285" s="158">
        <v>1</v>
      </c>
      <c r="S285" s="158" t="s">
        <v>476</v>
      </c>
      <c r="T285" s="158" t="s">
        <v>1342</v>
      </c>
      <c r="U285" s="193" t="s">
        <v>1948</v>
      </c>
      <c r="V285" s="193" t="s">
        <v>1920</v>
      </c>
      <c r="W285" s="158" t="s">
        <v>1343</v>
      </c>
    </row>
    <row r="286" spans="1:23" ht="58.5" customHeight="1" x14ac:dyDescent="0.25">
      <c r="A286" s="194" t="s">
        <v>1344</v>
      </c>
      <c r="B286" s="69" t="str">
        <f>VLOOKUP(A286,'Dimensión 3-Gestión con Valor'!$B$10:$B$379,1,0)</f>
        <v>3000.4.2</v>
      </c>
      <c r="C286" s="158" t="s">
        <v>1263</v>
      </c>
      <c r="D286" s="158">
        <v>5</v>
      </c>
      <c r="E286" s="158" t="s">
        <v>1871</v>
      </c>
      <c r="F286" s="158" t="s">
        <v>1344</v>
      </c>
      <c r="G286" s="158" t="s">
        <v>19</v>
      </c>
      <c r="H286" s="158">
        <v>0</v>
      </c>
      <c r="I286" s="158">
        <v>0</v>
      </c>
      <c r="J286" s="158">
        <v>0</v>
      </c>
      <c r="K286" s="158">
        <v>0</v>
      </c>
      <c r="L286" s="158" t="s">
        <v>19</v>
      </c>
      <c r="M286" s="158" t="s">
        <v>19</v>
      </c>
      <c r="N286" s="158" t="s">
        <v>625</v>
      </c>
      <c r="O286" s="158" t="s">
        <v>19</v>
      </c>
      <c r="P286" s="158" t="s">
        <v>242</v>
      </c>
      <c r="Q286" s="158">
        <v>0</v>
      </c>
      <c r="R286" s="158">
        <v>4</v>
      </c>
      <c r="S286" s="158" t="s">
        <v>476</v>
      </c>
      <c r="T286" s="158" t="s">
        <v>1763</v>
      </c>
      <c r="U286" s="193" t="s">
        <v>1924</v>
      </c>
      <c r="V286" s="193" t="s">
        <v>1914</v>
      </c>
      <c r="W286" s="158" t="s">
        <v>597</v>
      </c>
    </row>
    <row r="287" spans="1:23" ht="58.5" customHeight="1" x14ac:dyDescent="0.25">
      <c r="A287" s="69" t="s">
        <v>1345</v>
      </c>
      <c r="B287" s="158" t="str">
        <f>VLOOKUP(A287,'Dimensión 3-Gestión con Valor'!$B$10:$B$379,1,0)</f>
        <v>3000.4.3</v>
      </c>
      <c r="C287" s="158" t="s">
        <v>1263</v>
      </c>
      <c r="D287" s="158">
        <v>5</v>
      </c>
      <c r="E287" s="158" t="s">
        <v>478</v>
      </c>
      <c r="F287" s="158" t="s">
        <v>1345</v>
      </c>
      <c r="G287" s="158" t="s">
        <v>19</v>
      </c>
      <c r="H287" s="158">
        <v>0</v>
      </c>
      <c r="I287" s="158">
        <v>0</v>
      </c>
      <c r="J287" s="158">
        <v>0</v>
      </c>
      <c r="K287" s="158">
        <v>0</v>
      </c>
      <c r="L287" s="158" t="s">
        <v>19</v>
      </c>
      <c r="M287" s="158" t="s">
        <v>19</v>
      </c>
      <c r="N287" s="158" t="s">
        <v>625</v>
      </c>
      <c r="O287" s="158" t="s">
        <v>19</v>
      </c>
      <c r="P287" s="158" t="s">
        <v>243</v>
      </c>
      <c r="Q287" s="158">
        <v>50</v>
      </c>
      <c r="R287" s="158">
        <v>4</v>
      </c>
      <c r="S287" s="158" t="s">
        <v>476</v>
      </c>
      <c r="T287" s="193" t="s">
        <v>1764</v>
      </c>
      <c r="U287" s="193" t="s">
        <v>1924</v>
      </c>
      <c r="V287" s="193" t="s">
        <v>1914</v>
      </c>
      <c r="W287" s="158" t="s">
        <v>1263</v>
      </c>
    </row>
    <row r="288" spans="1:23" ht="58.5" customHeight="1" x14ac:dyDescent="0.25">
      <c r="A288" s="194" t="s">
        <v>1346</v>
      </c>
      <c r="B288" s="69" t="str">
        <f>VLOOKUP(A288,'Dimensión 3-Gestión con Valor'!$B$10:$B$379,1,0)</f>
        <v>3000.4.4</v>
      </c>
      <c r="C288" s="158" t="s">
        <v>1263</v>
      </c>
      <c r="D288" s="158">
        <v>5</v>
      </c>
      <c r="E288" s="158" t="s">
        <v>1871</v>
      </c>
      <c r="F288" s="158" t="s">
        <v>1346</v>
      </c>
      <c r="G288" s="158" t="s">
        <v>19</v>
      </c>
      <c r="H288" s="158">
        <v>0</v>
      </c>
      <c r="I288" s="158">
        <v>0</v>
      </c>
      <c r="J288" s="158">
        <v>0</v>
      </c>
      <c r="K288" s="158">
        <v>0</v>
      </c>
      <c r="L288" s="158" t="s">
        <v>19</v>
      </c>
      <c r="M288" s="158" t="s">
        <v>19</v>
      </c>
      <c r="N288" s="158" t="s">
        <v>625</v>
      </c>
      <c r="O288" s="158" t="s">
        <v>19</v>
      </c>
      <c r="P288" s="158" t="s">
        <v>1788</v>
      </c>
      <c r="Q288" s="158">
        <v>0</v>
      </c>
      <c r="R288" s="158">
        <v>4</v>
      </c>
      <c r="S288" s="158" t="s">
        <v>476</v>
      </c>
      <c r="T288" s="158" t="s">
        <v>1339</v>
      </c>
      <c r="U288" s="193" t="s">
        <v>1924</v>
      </c>
      <c r="V288" s="193" t="s">
        <v>1951</v>
      </c>
      <c r="W288" s="158" t="s">
        <v>597</v>
      </c>
    </row>
    <row r="289" spans="1:23" ht="58.5" customHeight="1" x14ac:dyDescent="0.25">
      <c r="A289" s="194" t="s">
        <v>1347</v>
      </c>
      <c r="B289" s="185" t="str">
        <f>VLOOKUP(A289,'Dimensión 6 - GESCO+I'!$B$10:$B$62,1,0)</f>
        <v>3000.5</v>
      </c>
      <c r="C289" s="183" t="s">
        <v>1263</v>
      </c>
      <c r="D289" s="183">
        <v>5</v>
      </c>
      <c r="E289" s="183" t="s">
        <v>471</v>
      </c>
      <c r="F289" s="183" t="s">
        <v>1347</v>
      </c>
      <c r="G289" s="183" t="s">
        <v>473</v>
      </c>
      <c r="H289" s="183" t="s">
        <v>12</v>
      </c>
      <c r="I289" s="183" t="s">
        <v>1411</v>
      </c>
      <c r="J289" s="183" t="s">
        <v>1412</v>
      </c>
      <c r="K289" s="183" t="s">
        <v>1509</v>
      </c>
      <c r="L289" s="183" t="s">
        <v>491</v>
      </c>
      <c r="M289" s="183" t="s">
        <v>19</v>
      </c>
      <c r="N289" s="183" t="s">
        <v>758</v>
      </c>
      <c r="O289" s="183">
        <v>0</v>
      </c>
      <c r="P289" s="183" t="s">
        <v>138</v>
      </c>
      <c r="Q289" s="183">
        <v>20</v>
      </c>
      <c r="R289" s="183">
        <v>8</v>
      </c>
      <c r="S289" s="183" t="s">
        <v>476</v>
      </c>
      <c r="T289" s="183" t="s">
        <v>1334</v>
      </c>
      <c r="U289" s="184" t="s">
        <v>1948</v>
      </c>
      <c r="V289" s="184" t="s">
        <v>1951</v>
      </c>
      <c r="W289" s="183" t="s">
        <v>1343</v>
      </c>
    </row>
    <row r="290" spans="1:23" ht="58.5" customHeight="1" x14ac:dyDescent="0.25">
      <c r="A290" s="194" t="s">
        <v>1348</v>
      </c>
      <c r="B290" s="69" t="str">
        <f>VLOOKUP(A290,'Dimensión 6 - GESCO+I'!$B$10:$B$62,1,0)</f>
        <v>3000.5.1</v>
      </c>
      <c r="C290" s="158" t="s">
        <v>1263</v>
      </c>
      <c r="D290" s="158">
        <v>5</v>
      </c>
      <c r="E290" s="158" t="s">
        <v>478</v>
      </c>
      <c r="F290" s="158" t="s">
        <v>1348</v>
      </c>
      <c r="G290" s="158" t="s">
        <v>19</v>
      </c>
      <c r="H290" s="158">
        <v>0</v>
      </c>
      <c r="I290" s="158">
        <v>0</v>
      </c>
      <c r="J290" s="158">
        <v>0</v>
      </c>
      <c r="K290" s="158">
        <v>0</v>
      </c>
      <c r="L290" s="158" t="s">
        <v>19</v>
      </c>
      <c r="M290" s="158" t="s">
        <v>19</v>
      </c>
      <c r="N290" s="158" t="s">
        <v>758</v>
      </c>
      <c r="O290" s="158" t="s">
        <v>19</v>
      </c>
      <c r="P290" s="158" t="s">
        <v>139</v>
      </c>
      <c r="Q290" s="158">
        <v>20</v>
      </c>
      <c r="R290" s="158">
        <v>1</v>
      </c>
      <c r="S290" s="158" t="s">
        <v>476</v>
      </c>
      <c r="T290" s="158" t="s">
        <v>1336</v>
      </c>
      <c r="U290" s="193" t="s">
        <v>1948</v>
      </c>
      <c r="V290" s="193" t="s">
        <v>1920</v>
      </c>
      <c r="W290" s="158" t="s">
        <v>1343</v>
      </c>
    </row>
    <row r="291" spans="1:23" ht="58.5" customHeight="1" x14ac:dyDescent="0.25">
      <c r="A291" s="69" t="s">
        <v>1349</v>
      </c>
      <c r="B291" s="158" t="str">
        <f>VLOOKUP(A291,'Dimensión 6 - GESCO+I'!$B$10:$B$62,1,0)</f>
        <v>3000.5.2</v>
      </c>
      <c r="C291" s="158" t="s">
        <v>1263</v>
      </c>
      <c r="D291" s="158">
        <v>5</v>
      </c>
      <c r="E291" s="158" t="s">
        <v>478</v>
      </c>
      <c r="F291" s="158" t="s">
        <v>1349</v>
      </c>
      <c r="G291" s="158" t="s">
        <v>19</v>
      </c>
      <c r="H291" s="158">
        <v>0</v>
      </c>
      <c r="I291" s="158">
        <v>0</v>
      </c>
      <c r="J291" s="158">
        <v>0</v>
      </c>
      <c r="K291" s="158">
        <v>0</v>
      </c>
      <c r="L291" s="158" t="s">
        <v>19</v>
      </c>
      <c r="M291" s="158" t="s">
        <v>19</v>
      </c>
      <c r="N291" s="158" t="s">
        <v>758</v>
      </c>
      <c r="O291" s="158" t="s">
        <v>19</v>
      </c>
      <c r="P291" s="158" t="s">
        <v>140</v>
      </c>
      <c r="Q291" s="158">
        <v>80</v>
      </c>
      <c r="R291" s="158">
        <v>8</v>
      </c>
      <c r="S291" s="158" t="s">
        <v>476</v>
      </c>
      <c r="T291" s="193" t="s">
        <v>1334</v>
      </c>
      <c r="U291" s="193" t="s">
        <v>1924</v>
      </c>
      <c r="V291" s="193" t="s">
        <v>1951</v>
      </c>
      <c r="W291" s="158" t="s">
        <v>1343</v>
      </c>
    </row>
    <row r="292" spans="1:23" ht="58.5" customHeight="1" x14ac:dyDescent="0.25">
      <c r="A292" s="194" t="s">
        <v>846</v>
      </c>
      <c r="B292" s="185" t="str">
        <f>VLOOKUP(A292,'Dimensión 3-Gestión con Valor'!$B$10:$B$379,1,0)</f>
        <v>7000.1</v>
      </c>
      <c r="C292" s="183" t="s">
        <v>845</v>
      </c>
      <c r="D292" s="183">
        <v>4</v>
      </c>
      <c r="E292" s="183" t="s">
        <v>471</v>
      </c>
      <c r="F292" s="183" t="s">
        <v>846</v>
      </c>
      <c r="G292" s="183" t="s">
        <v>490</v>
      </c>
      <c r="H292" s="183" t="s">
        <v>12</v>
      </c>
      <c r="I292" s="183" t="s">
        <v>1411</v>
      </c>
      <c r="J292" s="183" t="s">
        <v>1412</v>
      </c>
      <c r="K292" s="183" t="s">
        <v>1509</v>
      </c>
      <c r="L292" s="183" t="s">
        <v>474</v>
      </c>
      <c r="M292" s="183" t="s">
        <v>20</v>
      </c>
      <c r="N292" s="183" t="s">
        <v>1458</v>
      </c>
      <c r="O292" s="183">
        <v>0</v>
      </c>
      <c r="P292" s="183" t="s">
        <v>150</v>
      </c>
      <c r="Q292" s="183">
        <v>10</v>
      </c>
      <c r="R292" s="183">
        <v>1</v>
      </c>
      <c r="S292" s="183" t="s">
        <v>476</v>
      </c>
      <c r="T292" s="183" t="s">
        <v>847</v>
      </c>
      <c r="U292" s="184" t="s">
        <v>1913</v>
      </c>
      <c r="V292" s="184" t="s">
        <v>2039</v>
      </c>
      <c r="W292" s="183" t="s">
        <v>845</v>
      </c>
    </row>
    <row r="293" spans="1:23" ht="58.5" customHeight="1" x14ac:dyDescent="0.25">
      <c r="A293" s="194" t="s">
        <v>848</v>
      </c>
      <c r="B293" s="69" t="str">
        <f>VLOOKUP(A293,'Dimensión 3-Gestión con Valor'!$B$10:$B$379,1,0)</f>
        <v>7000.1.1</v>
      </c>
      <c r="C293" s="158" t="s">
        <v>845</v>
      </c>
      <c r="D293" s="158">
        <v>4</v>
      </c>
      <c r="E293" s="158" t="s">
        <v>478</v>
      </c>
      <c r="F293" s="158" t="s">
        <v>848</v>
      </c>
      <c r="G293" s="158" t="s">
        <v>19</v>
      </c>
      <c r="H293" s="158">
        <v>0</v>
      </c>
      <c r="I293" s="158">
        <v>0</v>
      </c>
      <c r="J293" s="158">
        <v>0</v>
      </c>
      <c r="K293" s="158">
        <v>0</v>
      </c>
      <c r="L293" s="158" t="s">
        <v>19</v>
      </c>
      <c r="M293" s="158" t="s">
        <v>19</v>
      </c>
      <c r="N293" s="158" t="s">
        <v>1458</v>
      </c>
      <c r="O293" s="158" t="s">
        <v>19</v>
      </c>
      <c r="P293" s="158" t="s">
        <v>151</v>
      </c>
      <c r="Q293" s="158">
        <v>30</v>
      </c>
      <c r="R293" s="158">
        <v>1</v>
      </c>
      <c r="S293" s="158" t="s">
        <v>476</v>
      </c>
      <c r="T293" s="158" t="s">
        <v>849</v>
      </c>
      <c r="U293" s="193" t="s">
        <v>1913</v>
      </c>
      <c r="V293" s="193" t="s">
        <v>2040</v>
      </c>
      <c r="W293" s="158" t="s">
        <v>845</v>
      </c>
    </row>
    <row r="294" spans="1:23" ht="58.5" customHeight="1" x14ac:dyDescent="0.25">
      <c r="A294" s="194" t="s">
        <v>850</v>
      </c>
      <c r="B294" s="69" t="str">
        <f>VLOOKUP(A294,'Dimensión 3-Gestión con Valor'!$B$10:$B$379,1,0)</f>
        <v>7000.1.2</v>
      </c>
      <c r="C294" s="158" t="s">
        <v>845</v>
      </c>
      <c r="D294" s="158">
        <v>4</v>
      </c>
      <c r="E294" s="158" t="s">
        <v>478</v>
      </c>
      <c r="F294" s="158" t="s">
        <v>850</v>
      </c>
      <c r="G294" s="158" t="s">
        <v>19</v>
      </c>
      <c r="H294" s="158">
        <v>0</v>
      </c>
      <c r="I294" s="158">
        <v>0</v>
      </c>
      <c r="J294" s="158">
        <v>0</v>
      </c>
      <c r="K294" s="158">
        <v>0</v>
      </c>
      <c r="L294" s="158" t="s">
        <v>19</v>
      </c>
      <c r="M294" s="158" t="s">
        <v>19</v>
      </c>
      <c r="N294" s="158" t="s">
        <v>1458</v>
      </c>
      <c r="O294" s="158" t="s">
        <v>19</v>
      </c>
      <c r="P294" s="158" t="s">
        <v>152</v>
      </c>
      <c r="Q294" s="158">
        <v>60</v>
      </c>
      <c r="R294" s="158">
        <v>1</v>
      </c>
      <c r="S294" s="158" t="s">
        <v>476</v>
      </c>
      <c r="T294" s="158" t="s">
        <v>851</v>
      </c>
      <c r="U294" s="193" t="s">
        <v>2041</v>
      </c>
      <c r="V294" s="193" t="s">
        <v>2003</v>
      </c>
      <c r="W294" s="158" t="s">
        <v>845</v>
      </c>
    </row>
    <row r="295" spans="1:23" ht="58.5" customHeight="1" x14ac:dyDescent="0.25">
      <c r="A295" s="69" t="s">
        <v>852</v>
      </c>
      <c r="B295" s="158" t="str">
        <f>VLOOKUP(A295,'Dimensión 3-Gestión con Valor'!$B$10:$B$379,1,0)</f>
        <v>7000.1.3</v>
      </c>
      <c r="C295" s="158" t="s">
        <v>845</v>
      </c>
      <c r="D295" s="158">
        <v>4</v>
      </c>
      <c r="E295" s="158" t="s">
        <v>478</v>
      </c>
      <c r="F295" s="158" t="s">
        <v>852</v>
      </c>
      <c r="G295" s="158" t="s">
        <v>19</v>
      </c>
      <c r="H295" s="158">
        <v>0</v>
      </c>
      <c r="I295" s="158">
        <v>0</v>
      </c>
      <c r="J295" s="158">
        <v>0</v>
      </c>
      <c r="K295" s="158">
        <v>0</v>
      </c>
      <c r="L295" s="158" t="s">
        <v>19</v>
      </c>
      <c r="M295" s="158" t="s">
        <v>19</v>
      </c>
      <c r="N295" s="158" t="s">
        <v>1458</v>
      </c>
      <c r="O295" s="158" t="s">
        <v>19</v>
      </c>
      <c r="P295" s="158" t="s">
        <v>153</v>
      </c>
      <c r="Q295" s="158">
        <v>10</v>
      </c>
      <c r="R295" s="158">
        <v>1</v>
      </c>
      <c r="S295" s="158" t="s">
        <v>476</v>
      </c>
      <c r="T295" s="193" t="s">
        <v>847</v>
      </c>
      <c r="U295" s="193" t="s">
        <v>2003</v>
      </c>
      <c r="V295" s="193" t="s">
        <v>2039</v>
      </c>
      <c r="W295" s="158" t="s">
        <v>845</v>
      </c>
    </row>
    <row r="296" spans="1:23" ht="58.5" customHeight="1" x14ac:dyDescent="0.25">
      <c r="A296" s="194" t="s">
        <v>853</v>
      </c>
      <c r="B296" s="185" t="str">
        <f>VLOOKUP(A296,'Dimensión 6 - GESCO+I'!$B$10:$B$62,1,0)</f>
        <v>7000.2</v>
      </c>
      <c r="C296" s="183" t="s">
        <v>845</v>
      </c>
      <c r="D296" s="183">
        <v>4</v>
      </c>
      <c r="E296" s="183" t="s">
        <v>471</v>
      </c>
      <c r="F296" s="183" t="s">
        <v>853</v>
      </c>
      <c r="G296" s="183" t="s">
        <v>490</v>
      </c>
      <c r="H296" s="183" t="s">
        <v>10</v>
      </c>
      <c r="I296" s="183" t="s">
        <v>1415</v>
      </c>
      <c r="J296" s="183" t="s">
        <v>1416</v>
      </c>
      <c r="K296" s="183" t="s">
        <v>1756</v>
      </c>
      <c r="L296" s="183" t="s">
        <v>474</v>
      </c>
      <c r="M296" s="183" t="s">
        <v>23</v>
      </c>
      <c r="N296" s="183" t="s">
        <v>758</v>
      </c>
      <c r="O296" s="183" t="s">
        <v>1574</v>
      </c>
      <c r="P296" s="183" t="s">
        <v>154</v>
      </c>
      <c r="Q296" s="183">
        <v>10</v>
      </c>
      <c r="R296" s="183">
        <v>1</v>
      </c>
      <c r="S296" s="183" t="s">
        <v>476</v>
      </c>
      <c r="T296" s="183" t="s">
        <v>854</v>
      </c>
      <c r="U296" s="184" t="s">
        <v>1937</v>
      </c>
      <c r="V296" s="184" t="s">
        <v>1914</v>
      </c>
      <c r="W296" s="183" t="s">
        <v>845</v>
      </c>
    </row>
    <row r="297" spans="1:23" ht="58.5" customHeight="1" x14ac:dyDescent="0.25">
      <c r="A297" s="194" t="s">
        <v>855</v>
      </c>
      <c r="B297" s="69" t="str">
        <f>VLOOKUP(A297,'Dimensión 6 - GESCO+I'!$B$10:$B$62,1,0)</f>
        <v>7000.2.1</v>
      </c>
      <c r="C297" s="158" t="s">
        <v>845</v>
      </c>
      <c r="D297" s="158">
        <v>4</v>
      </c>
      <c r="E297" s="158" t="s">
        <v>478</v>
      </c>
      <c r="F297" s="158" t="s">
        <v>855</v>
      </c>
      <c r="G297" s="158" t="s">
        <v>19</v>
      </c>
      <c r="H297" s="158">
        <v>0</v>
      </c>
      <c r="I297" s="158">
        <v>0</v>
      </c>
      <c r="J297" s="158">
        <v>0</v>
      </c>
      <c r="K297" s="158">
        <v>0</v>
      </c>
      <c r="L297" s="158" t="s">
        <v>19</v>
      </c>
      <c r="M297" s="158" t="s">
        <v>19</v>
      </c>
      <c r="N297" s="158" t="s">
        <v>758</v>
      </c>
      <c r="O297" s="158" t="s">
        <v>19</v>
      </c>
      <c r="P297" s="158" t="s">
        <v>155</v>
      </c>
      <c r="Q297" s="158">
        <v>50</v>
      </c>
      <c r="R297" s="158">
        <v>1</v>
      </c>
      <c r="S297" s="158" t="s">
        <v>476</v>
      </c>
      <c r="T297" s="158" t="s">
        <v>854</v>
      </c>
      <c r="U297" s="193" t="s">
        <v>1937</v>
      </c>
      <c r="V297" s="193" t="s">
        <v>2042</v>
      </c>
      <c r="W297" s="158" t="s">
        <v>845</v>
      </c>
    </row>
    <row r="298" spans="1:23" ht="58.5" customHeight="1" x14ac:dyDescent="0.25">
      <c r="A298" s="194" t="s">
        <v>856</v>
      </c>
      <c r="B298" s="69" t="str">
        <f>VLOOKUP(A298,'Dimensión 6 - GESCO+I'!$B$10:$B$62,1,0)</f>
        <v>7000.2.2</v>
      </c>
      <c r="C298" s="158" t="s">
        <v>845</v>
      </c>
      <c r="D298" s="158">
        <v>4</v>
      </c>
      <c r="E298" s="158" t="s">
        <v>478</v>
      </c>
      <c r="F298" s="158" t="s">
        <v>856</v>
      </c>
      <c r="G298" s="158" t="s">
        <v>19</v>
      </c>
      <c r="H298" s="158">
        <v>0</v>
      </c>
      <c r="I298" s="158">
        <v>0</v>
      </c>
      <c r="J298" s="158">
        <v>0</v>
      </c>
      <c r="K298" s="158">
        <v>0</v>
      </c>
      <c r="L298" s="158" t="s">
        <v>19</v>
      </c>
      <c r="M298" s="158" t="s">
        <v>19</v>
      </c>
      <c r="N298" s="158" t="s">
        <v>758</v>
      </c>
      <c r="O298" s="158" t="s">
        <v>19</v>
      </c>
      <c r="P298" s="158" t="s">
        <v>156</v>
      </c>
      <c r="Q298" s="158">
        <v>50</v>
      </c>
      <c r="R298" s="158">
        <v>1</v>
      </c>
      <c r="S298" s="158" t="s">
        <v>476</v>
      </c>
      <c r="T298" s="158" t="s">
        <v>849</v>
      </c>
      <c r="U298" s="193" t="s">
        <v>1918</v>
      </c>
      <c r="V298" s="193" t="s">
        <v>1914</v>
      </c>
      <c r="W298" s="158" t="s">
        <v>845</v>
      </c>
    </row>
    <row r="299" spans="1:23" ht="58.5" customHeight="1" x14ac:dyDescent="0.25">
      <c r="A299" s="194" t="s">
        <v>857</v>
      </c>
      <c r="B299" s="185" t="str">
        <f>VLOOKUP(A299,'Dimensión 3-Gestión con Valor'!$B$10:$B$379,1,0)</f>
        <v>7000.3</v>
      </c>
      <c r="C299" s="183" t="s">
        <v>845</v>
      </c>
      <c r="D299" s="183">
        <v>4</v>
      </c>
      <c r="E299" s="183" t="s">
        <v>471</v>
      </c>
      <c r="F299" s="183" t="s">
        <v>857</v>
      </c>
      <c r="G299" s="183" t="s">
        <v>490</v>
      </c>
      <c r="H299" s="183" t="s">
        <v>13</v>
      </c>
      <c r="I299" s="183" t="s">
        <v>1418</v>
      </c>
      <c r="J299" s="183" t="s">
        <v>1457</v>
      </c>
      <c r="K299" s="183" t="s">
        <v>1512</v>
      </c>
      <c r="L299" s="183" t="s">
        <v>474</v>
      </c>
      <c r="M299" s="183" t="s">
        <v>20</v>
      </c>
      <c r="N299" s="183" t="s">
        <v>706</v>
      </c>
      <c r="O299" s="183" t="s">
        <v>1575</v>
      </c>
      <c r="P299" s="183" t="s">
        <v>282</v>
      </c>
      <c r="Q299" s="183">
        <v>10</v>
      </c>
      <c r="R299" s="183">
        <v>1</v>
      </c>
      <c r="S299" s="183" t="s">
        <v>476</v>
      </c>
      <c r="T299" s="183" t="s">
        <v>858</v>
      </c>
      <c r="U299" s="184" t="s">
        <v>1915</v>
      </c>
      <c r="V299" s="184" t="s">
        <v>2002</v>
      </c>
      <c r="W299" s="183" t="s">
        <v>845</v>
      </c>
    </row>
    <row r="300" spans="1:23" ht="58.5" customHeight="1" x14ac:dyDescent="0.25">
      <c r="A300" s="69" t="s">
        <v>859</v>
      </c>
      <c r="B300" s="158" t="str">
        <f>VLOOKUP(A300,'Dimensión 3-Gestión con Valor'!$B$10:$B$379,1,0)</f>
        <v>7000.3.1</v>
      </c>
      <c r="C300" s="158" t="s">
        <v>845</v>
      </c>
      <c r="D300" s="158">
        <v>4</v>
      </c>
      <c r="E300" s="158" t="s">
        <v>478</v>
      </c>
      <c r="F300" s="158" t="s">
        <v>859</v>
      </c>
      <c r="G300" s="158" t="s">
        <v>19</v>
      </c>
      <c r="H300" s="158">
        <v>0</v>
      </c>
      <c r="I300" s="158">
        <v>0</v>
      </c>
      <c r="J300" s="158">
        <v>0</v>
      </c>
      <c r="K300" s="158">
        <v>0</v>
      </c>
      <c r="L300" s="158" t="s">
        <v>19</v>
      </c>
      <c r="M300" s="158" t="s">
        <v>19</v>
      </c>
      <c r="N300" s="158" t="s">
        <v>706</v>
      </c>
      <c r="O300" s="158" t="s">
        <v>19</v>
      </c>
      <c r="P300" s="158" t="s">
        <v>283</v>
      </c>
      <c r="Q300" s="158">
        <v>50</v>
      </c>
      <c r="R300" s="158">
        <v>1</v>
      </c>
      <c r="S300" s="158" t="s">
        <v>476</v>
      </c>
      <c r="T300" s="193" t="s">
        <v>860</v>
      </c>
      <c r="U300" s="193" t="s">
        <v>1915</v>
      </c>
      <c r="V300" s="193" t="s">
        <v>1938</v>
      </c>
      <c r="W300" s="158" t="s">
        <v>845</v>
      </c>
    </row>
    <row r="301" spans="1:23" ht="58.5" customHeight="1" x14ac:dyDescent="0.25">
      <c r="A301" s="194" t="s">
        <v>861</v>
      </c>
      <c r="B301" s="69" t="str">
        <f>VLOOKUP(A301,'Dimensión 3-Gestión con Valor'!$B$10:$B$379,1,0)</f>
        <v>7000.3.2</v>
      </c>
      <c r="C301" s="158" t="s">
        <v>845</v>
      </c>
      <c r="D301" s="158">
        <v>4</v>
      </c>
      <c r="E301" s="158" t="s">
        <v>478</v>
      </c>
      <c r="F301" s="158" t="s">
        <v>861</v>
      </c>
      <c r="G301" s="158" t="s">
        <v>19</v>
      </c>
      <c r="H301" s="158">
        <v>0</v>
      </c>
      <c r="I301" s="158">
        <v>0</v>
      </c>
      <c r="J301" s="158">
        <v>0</v>
      </c>
      <c r="K301" s="158">
        <v>0</v>
      </c>
      <c r="L301" s="158" t="s">
        <v>19</v>
      </c>
      <c r="M301" s="158" t="s">
        <v>19</v>
      </c>
      <c r="N301" s="158" t="s">
        <v>706</v>
      </c>
      <c r="O301" s="158" t="s">
        <v>19</v>
      </c>
      <c r="P301" s="158" t="s">
        <v>284</v>
      </c>
      <c r="Q301" s="158">
        <v>50</v>
      </c>
      <c r="R301" s="158">
        <v>1</v>
      </c>
      <c r="S301" s="158" t="s">
        <v>476</v>
      </c>
      <c r="T301" s="158" t="s">
        <v>849</v>
      </c>
      <c r="U301" s="193" t="s">
        <v>1918</v>
      </c>
      <c r="V301" s="193" t="s">
        <v>2002</v>
      </c>
      <c r="W301" s="158" t="s">
        <v>845</v>
      </c>
    </row>
    <row r="302" spans="1:23" ht="58.5" customHeight="1" x14ac:dyDescent="0.25">
      <c r="A302" s="194" t="s">
        <v>862</v>
      </c>
      <c r="B302" s="185" t="str">
        <f>VLOOKUP(A302,'Dimensión 3-Gestión con Valor'!$B$10:$B$379,1,0)</f>
        <v>7000.4</v>
      </c>
      <c r="C302" s="183" t="s">
        <v>845</v>
      </c>
      <c r="D302" s="183">
        <v>4</v>
      </c>
      <c r="E302" s="183" t="s">
        <v>471</v>
      </c>
      <c r="F302" s="183" t="s">
        <v>862</v>
      </c>
      <c r="G302" s="183" t="s">
        <v>473</v>
      </c>
      <c r="H302" s="183" t="s">
        <v>10</v>
      </c>
      <c r="I302" s="183" t="s">
        <v>1415</v>
      </c>
      <c r="J302" s="183" t="s">
        <v>1416</v>
      </c>
      <c r="K302" s="183" t="s">
        <v>1756</v>
      </c>
      <c r="L302" s="183" t="s">
        <v>491</v>
      </c>
      <c r="M302" s="183" t="s">
        <v>23</v>
      </c>
      <c r="N302" s="183" t="s">
        <v>706</v>
      </c>
      <c r="O302" s="183" t="s">
        <v>1576</v>
      </c>
      <c r="P302" s="183" t="s">
        <v>285</v>
      </c>
      <c r="Q302" s="183">
        <v>40</v>
      </c>
      <c r="R302" s="183">
        <v>2</v>
      </c>
      <c r="S302" s="183" t="s">
        <v>476</v>
      </c>
      <c r="T302" s="183" t="s">
        <v>863</v>
      </c>
      <c r="U302" s="184" t="s">
        <v>1994</v>
      </c>
      <c r="V302" s="184" t="s">
        <v>1914</v>
      </c>
      <c r="W302" s="183" t="s">
        <v>864</v>
      </c>
    </row>
    <row r="303" spans="1:23" ht="58.5" customHeight="1" x14ac:dyDescent="0.25">
      <c r="A303" s="194" t="s">
        <v>865</v>
      </c>
      <c r="B303" s="69" t="str">
        <f>VLOOKUP(A303,'Dimensión 3-Gestión con Valor'!$B$10:$B$379,1,0)</f>
        <v>7000.4.1</v>
      </c>
      <c r="C303" s="158" t="s">
        <v>845</v>
      </c>
      <c r="D303" s="158">
        <v>4</v>
      </c>
      <c r="E303" s="158" t="s">
        <v>478</v>
      </c>
      <c r="F303" s="158" t="s">
        <v>865</v>
      </c>
      <c r="G303" s="158" t="s">
        <v>19</v>
      </c>
      <c r="H303" s="158">
        <v>0</v>
      </c>
      <c r="I303" s="158">
        <v>0</v>
      </c>
      <c r="J303" s="158">
        <v>0</v>
      </c>
      <c r="K303" s="158">
        <v>0</v>
      </c>
      <c r="L303" s="158" t="s">
        <v>19</v>
      </c>
      <c r="M303" s="158" t="s">
        <v>19</v>
      </c>
      <c r="N303" s="158" t="s">
        <v>706</v>
      </c>
      <c r="O303" s="158" t="s">
        <v>19</v>
      </c>
      <c r="P303" s="158" t="s">
        <v>286</v>
      </c>
      <c r="Q303" s="158">
        <v>5</v>
      </c>
      <c r="R303" s="158">
        <v>2</v>
      </c>
      <c r="S303" s="158" t="s">
        <v>476</v>
      </c>
      <c r="T303" s="158" t="s">
        <v>866</v>
      </c>
      <c r="U303" s="193" t="s">
        <v>1994</v>
      </c>
      <c r="V303" s="193" t="s">
        <v>2011</v>
      </c>
      <c r="W303" s="158" t="s">
        <v>845</v>
      </c>
    </row>
    <row r="304" spans="1:23" ht="58.5" customHeight="1" x14ac:dyDescent="0.25">
      <c r="A304" s="69" t="s">
        <v>867</v>
      </c>
      <c r="B304" s="158" t="str">
        <f>VLOOKUP(A304,'Dimensión 3-Gestión con Valor'!$B$10:$B$379,1,0)</f>
        <v>7000.4.2</v>
      </c>
      <c r="C304" s="158" t="s">
        <v>845</v>
      </c>
      <c r="D304" s="158">
        <v>4</v>
      </c>
      <c r="E304" s="158" t="s">
        <v>478</v>
      </c>
      <c r="F304" s="158" t="s">
        <v>867</v>
      </c>
      <c r="G304" s="158" t="s">
        <v>19</v>
      </c>
      <c r="H304" s="158">
        <v>0</v>
      </c>
      <c r="I304" s="158">
        <v>0</v>
      </c>
      <c r="J304" s="158">
        <v>0</v>
      </c>
      <c r="K304" s="158">
        <v>0</v>
      </c>
      <c r="L304" s="158" t="s">
        <v>19</v>
      </c>
      <c r="M304" s="158" t="s">
        <v>19</v>
      </c>
      <c r="N304" s="158" t="s">
        <v>706</v>
      </c>
      <c r="O304" s="158" t="s">
        <v>19</v>
      </c>
      <c r="P304" s="158" t="s">
        <v>287</v>
      </c>
      <c r="Q304" s="158">
        <v>15</v>
      </c>
      <c r="R304" s="158">
        <v>2</v>
      </c>
      <c r="S304" s="158" t="s">
        <v>476</v>
      </c>
      <c r="T304" s="193" t="s">
        <v>868</v>
      </c>
      <c r="U304" s="193" t="s">
        <v>1917</v>
      </c>
      <c r="V304" s="193" t="s">
        <v>2003</v>
      </c>
      <c r="W304" s="158" t="s">
        <v>845</v>
      </c>
    </row>
    <row r="305" spans="1:23" ht="58.5" customHeight="1" x14ac:dyDescent="0.25">
      <c r="A305" s="194" t="s">
        <v>869</v>
      </c>
      <c r="B305" s="69" t="str">
        <f>VLOOKUP(A305,'Dimensión 3-Gestión con Valor'!$B$10:$B$379,1,0)</f>
        <v>7000.4.3</v>
      </c>
      <c r="C305" s="158" t="s">
        <v>845</v>
      </c>
      <c r="D305" s="158">
        <v>4</v>
      </c>
      <c r="E305" s="158" t="s">
        <v>478</v>
      </c>
      <c r="F305" s="158" t="s">
        <v>869</v>
      </c>
      <c r="G305" s="158" t="s">
        <v>19</v>
      </c>
      <c r="H305" s="158">
        <v>0</v>
      </c>
      <c r="I305" s="158">
        <v>0</v>
      </c>
      <c r="J305" s="158">
        <v>0</v>
      </c>
      <c r="K305" s="158">
        <v>0</v>
      </c>
      <c r="L305" s="158" t="s">
        <v>19</v>
      </c>
      <c r="M305" s="158" t="s">
        <v>19</v>
      </c>
      <c r="N305" s="158" t="s">
        <v>706</v>
      </c>
      <c r="O305" s="158" t="s">
        <v>19</v>
      </c>
      <c r="P305" s="158" t="s">
        <v>288</v>
      </c>
      <c r="Q305" s="158">
        <v>20</v>
      </c>
      <c r="R305" s="158">
        <v>2</v>
      </c>
      <c r="S305" s="158" t="s">
        <v>476</v>
      </c>
      <c r="T305" s="158" t="s">
        <v>870</v>
      </c>
      <c r="U305" s="193" t="s">
        <v>1917</v>
      </c>
      <c r="V305" s="193" t="s">
        <v>2016</v>
      </c>
      <c r="W305" s="158" t="s">
        <v>845</v>
      </c>
    </row>
    <row r="306" spans="1:23" ht="58.5" customHeight="1" x14ac:dyDescent="0.25">
      <c r="A306" s="194" t="s">
        <v>871</v>
      </c>
      <c r="B306" s="69" t="str">
        <f>VLOOKUP(A306,'Dimensión 3-Gestión con Valor'!$B$10:$B$379,1,0)</f>
        <v>7000.4.4</v>
      </c>
      <c r="C306" s="158" t="s">
        <v>845</v>
      </c>
      <c r="D306" s="158">
        <v>4</v>
      </c>
      <c r="E306" s="158" t="s">
        <v>1871</v>
      </c>
      <c r="F306" s="158" t="s">
        <v>871</v>
      </c>
      <c r="G306" s="158" t="s">
        <v>19</v>
      </c>
      <c r="H306" s="158">
        <v>0</v>
      </c>
      <c r="I306" s="158">
        <v>0</v>
      </c>
      <c r="J306" s="158">
        <v>0</v>
      </c>
      <c r="K306" s="158">
        <v>0</v>
      </c>
      <c r="L306" s="158" t="s">
        <v>19</v>
      </c>
      <c r="M306" s="158" t="s">
        <v>19</v>
      </c>
      <c r="N306" s="158" t="s">
        <v>706</v>
      </c>
      <c r="O306" s="158" t="s">
        <v>19</v>
      </c>
      <c r="P306" s="158" t="s">
        <v>289</v>
      </c>
      <c r="Q306" s="158">
        <v>0</v>
      </c>
      <c r="R306" s="158">
        <v>2</v>
      </c>
      <c r="S306" s="158" t="s">
        <v>476</v>
      </c>
      <c r="T306" s="158" t="s">
        <v>872</v>
      </c>
      <c r="U306" s="193" t="s">
        <v>1917</v>
      </c>
      <c r="V306" s="193" t="s">
        <v>2013</v>
      </c>
      <c r="W306" s="158" t="s">
        <v>597</v>
      </c>
    </row>
    <row r="307" spans="1:23" ht="58.5" customHeight="1" x14ac:dyDescent="0.25">
      <c r="A307" s="69" t="s">
        <v>873</v>
      </c>
      <c r="B307" s="158" t="str">
        <f>VLOOKUP(A307,'Dimensión 3-Gestión con Valor'!$B$10:$B$379,1,0)</f>
        <v>7000.4.5</v>
      </c>
      <c r="C307" s="158" t="s">
        <v>845</v>
      </c>
      <c r="D307" s="158">
        <v>4</v>
      </c>
      <c r="E307" s="158" t="s">
        <v>478</v>
      </c>
      <c r="F307" s="158" t="s">
        <v>873</v>
      </c>
      <c r="G307" s="158" t="s">
        <v>19</v>
      </c>
      <c r="H307" s="158">
        <v>0</v>
      </c>
      <c r="I307" s="158">
        <v>0</v>
      </c>
      <c r="J307" s="158">
        <v>0</v>
      </c>
      <c r="K307" s="158">
        <v>0</v>
      </c>
      <c r="L307" s="158" t="s">
        <v>19</v>
      </c>
      <c r="M307" s="158" t="s">
        <v>19</v>
      </c>
      <c r="N307" s="158" t="s">
        <v>706</v>
      </c>
      <c r="O307" s="158" t="s">
        <v>19</v>
      </c>
      <c r="P307" s="158" t="s">
        <v>290</v>
      </c>
      <c r="Q307" s="158">
        <v>60</v>
      </c>
      <c r="R307" s="158">
        <v>2</v>
      </c>
      <c r="S307" s="158" t="s">
        <v>476</v>
      </c>
      <c r="T307" s="193" t="s">
        <v>874</v>
      </c>
      <c r="U307" s="193" t="s">
        <v>1917</v>
      </c>
      <c r="V307" s="193" t="s">
        <v>1914</v>
      </c>
      <c r="W307" s="158" t="s">
        <v>864</v>
      </c>
    </row>
    <row r="308" spans="1:23" ht="58.5" customHeight="1" x14ac:dyDescent="0.25">
      <c r="A308" s="194" t="s">
        <v>875</v>
      </c>
      <c r="B308" s="185" t="str">
        <f>VLOOKUP(A308,'Dimensión 3-Gestión con Valor'!$B$10:$B$379,1,0)</f>
        <v>7000.5</v>
      </c>
      <c r="C308" s="183" t="s">
        <v>845</v>
      </c>
      <c r="D308" s="183">
        <v>4</v>
      </c>
      <c r="E308" s="183" t="s">
        <v>471</v>
      </c>
      <c r="F308" s="183" t="s">
        <v>875</v>
      </c>
      <c r="G308" s="183" t="s">
        <v>473</v>
      </c>
      <c r="H308" s="183" t="s">
        <v>10</v>
      </c>
      <c r="I308" s="183" t="s">
        <v>1415</v>
      </c>
      <c r="J308" s="183" t="s">
        <v>1416</v>
      </c>
      <c r="K308" s="183" t="s">
        <v>1756</v>
      </c>
      <c r="L308" s="183" t="s">
        <v>491</v>
      </c>
      <c r="M308" s="183" t="s">
        <v>20</v>
      </c>
      <c r="N308" s="183" t="s">
        <v>625</v>
      </c>
      <c r="O308" s="183" t="s">
        <v>1576</v>
      </c>
      <c r="P308" s="183" t="s">
        <v>271</v>
      </c>
      <c r="Q308" s="183">
        <v>30</v>
      </c>
      <c r="R308" s="183">
        <v>1</v>
      </c>
      <c r="S308" s="183" t="s">
        <v>476</v>
      </c>
      <c r="T308" s="183" t="s">
        <v>876</v>
      </c>
      <c r="U308" s="184" t="s">
        <v>1913</v>
      </c>
      <c r="V308" s="184" t="s">
        <v>2043</v>
      </c>
      <c r="W308" s="183" t="s">
        <v>864</v>
      </c>
    </row>
    <row r="309" spans="1:23" ht="58.5" customHeight="1" x14ac:dyDescent="0.25">
      <c r="A309" s="194" t="s">
        <v>877</v>
      </c>
      <c r="B309" s="69" t="str">
        <f>VLOOKUP(A309,'Dimensión 3-Gestión con Valor'!$B$10:$B$379,1,0)</f>
        <v>7000.5.1</v>
      </c>
      <c r="C309" s="158" t="s">
        <v>845</v>
      </c>
      <c r="D309" s="158">
        <v>4</v>
      </c>
      <c r="E309" s="158" t="s">
        <v>478</v>
      </c>
      <c r="F309" s="158" t="s">
        <v>877</v>
      </c>
      <c r="G309" s="158" t="s">
        <v>19</v>
      </c>
      <c r="H309" s="158">
        <v>0</v>
      </c>
      <c r="I309" s="158">
        <v>0</v>
      </c>
      <c r="J309" s="158">
        <v>0</v>
      </c>
      <c r="K309" s="158">
        <v>0</v>
      </c>
      <c r="L309" s="158" t="s">
        <v>19</v>
      </c>
      <c r="M309" s="158" t="s">
        <v>19</v>
      </c>
      <c r="N309" s="158" t="s">
        <v>625</v>
      </c>
      <c r="O309" s="158" t="s">
        <v>19</v>
      </c>
      <c r="P309" s="158" t="s">
        <v>37</v>
      </c>
      <c r="Q309" s="158">
        <v>50</v>
      </c>
      <c r="R309" s="158">
        <v>1</v>
      </c>
      <c r="S309" s="158" t="s">
        <v>476</v>
      </c>
      <c r="T309" s="158" t="s">
        <v>878</v>
      </c>
      <c r="U309" s="193" t="s">
        <v>1913</v>
      </c>
      <c r="V309" s="193" t="s">
        <v>1987</v>
      </c>
      <c r="W309" s="158" t="s">
        <v>845</v>
      </c>
    </row>
    <row r="310" spans="1:23" ht="58.5" customHeight="1" x14ac:dyDescent="0.25">
      <c r="A310" s="194" t="s">
        <v>879</v>
      </c>
      <c r="B310" s="69" t="str">
        <f>VLOOKUP(A310,'Dimensión 3-Gestión con Valor'!$B$10:$B$379,1,0)</f>
        <v>7000.5.2</v>
      </c>
      <c r="C310" s="158" t="s">
        <v>845</v>
      </c>
      <c r="D310" s="158">
        <v>4</v>
      </c>
      <c r="E310" s="158" t="s">
        <v>1871</v>
      </c>
      <c r="F310" s="158" t="s">
        <v>879</v>
      </c>
      <c r="G310" s="158" t="s">
        <v>19</v>
      </c>
      <c r="H310" s="158">
        <v>0</v>
      </c>
      <c r="I310" s="158">
        <v>0</v>
      </c>
      <c r="J310" s="158">
        <v>0</v>
      </c>
      <c r="K310" s="158">
        <v>0</v>
      </c>
      <c r="L310" s="158" t="s">
        <v>19</v>
      </c>
      <c r="M310" s="158" t="s">
        <v>19</v>
      </c>
      <c r="N310" s="158" t="s">
        <v>625</v>
      </c>
      <c r="O310" s="158" t="s">
        <v>19</v>
      </c>
      <c r="P310" s="158" t="s">
        <v>272</v>
      </c>
      <c r="Q310" s="158">
        <v>0</v>
      </c>
      <c r="R310" s="158">
        <v>1</v>
      </c>
      <c r="S310" s="158" t="s">
        <v>476</v>
      </c>
      <c r="T310" s="158" t="s">
        <v>880</v>
      </c>
      <c r="U310" s="193" t="s">
        <v>2008</v>
      </c>
      <c r="V310" s="193" t="s">
        <v>1989</v>
      </c>
      <c r="W310" s="158" t="s">
        <v>597</v>
      </c>
    </row>
    <row r="311" spans="1:23" ht="58.5" customHeight="1" x14ac:dyDescent="0.25">
      <c r="A311" s="69" t="s">
        <v>881</v>
      </c>
      <c r="B311" s="158" t="str">
        <f>VLOOKUP(A311,'Dimensión 3-Gestión con Valor'!$B$10:$B$379,1,0)</f>
        <v>7000.5.3</v>
      </c>
      <c r="C311" s="158" t="s">
        <v>845</v>
      </c>
      <c r="D311" s="158">
        <v>4</v>
      </c>
      <c r="E311" s="158" t="s">
        <v>478</v>
      </c>
      <c r="F311" s="158" t="s">
        <v>881</v>
      </c>
      <c r="G311" s="158" t="s">
        <v>19</v>
      </c>
      <c r="H311" s="158">
        <v>0</v>
      </c>
      <c r="I311" s="158">
        <v>0</v>
      </c>
      <c r="J311" s="158">
        <v>0</v>
      </c>
      <c r="K311" s="158">
        <v>0</v>
      </c>
      <c r="L311" s="158" t="s">
        <v>19</v>
      </c>
      <c r="M311" s="158" t="s">
        <v>19</v>
      </c>
      <c r="N311" s="158" t="s">
        <v>625</v>
      </c>
      <c r="O311" s="158" t="s">
        <v>19</v>
      </c>
      <c r="P311" s="158" t="s">
        <v>273</v>
      </c>
      <c r="Q311" s="158">
        <v>50</v>
      </c>
      <c r="R311" s="158">
        <v>1</v>
      </c>
      <c r="S311" s="158" t="s">
        <v>476</v>
      </c>
      <c r="T311" s="193" t="s">
        <v>882</v>
      </c>
      <c r="U311" s="193" t="s">
        <v>2044</v>
      </c>
      <c r="V311" s="193" t="s">
        <v>2045</v>
      </c>
      <c r="W311" s="158" t="s">
        <v>845</v>
      </c>
    </row>
    <row r="312" spans="1:23" ht="58.5" customHeight="1" x14ac:dyDescent="0.25">
      <c r="A312" s="194" t="s">
        <v>883</v>
      </c>
      <c r="B312" s="69" t="str">
        <f>VLOOKUP(A312,'Dimensión 3-Gestión con Valor'!$B$10:$B$379,1,0)</f>
        <v>7000.5.4</v>
      </c>
      <c r="C312" s="158" t="s">
        <v>845</v>
      </c>
      <c r="D312" s="158">
        <v>4</v>
      </c>
      <c r="E312" s="158" t="s">
        <v>1871</v>
      </c>
      <c r="F312" s="158" t="s">
        <v>883</v>
      </c>
      <c r="G312" s="158" t="s">
        <v>19</v>
      </c>
      <c r="H312" s="158">
        <v>0</v>
      </c>
      <c r="I312" s="158">
        <v>0</v>
      </c>
      <c r="J312" s="158">
        <v>0</v>
      </c>
      <c r="K312" s="158">
        <v>0</v>
      </c>
      <c r="L312" s="158" t="s">
        <v>19</v>
      </c>
      <c r="M312" s="158" t="s">
        <v>19</v>
      </c>
      <c r="N312" s="158" t="s">
        <v>625</v>
      </c>
      <c r="O312" s="158" t="s">
        <v>19</v>
      </c>
      <c r="P312" s="158" t="s">
        <v>274</v>
      </c>
      <c r="Q312" s="158">
        <v>0</v>
      </c>
      <c r="R312" s="158">
        <v>1</v>
      </c>
      <c r="S312" s="158" t="s">
        <v>476</v>
      </c>
      <c r="T312" s="158" t="s">
        <v>884</v>
      </c>
      <c r="U312" s="193" t="s">
        <v>2046</v>
      </c>
      <c r="V312" s="193" t="s">
        <v>2043</v>
      </c>
      <c r="W312" s="158" t="s">
        <v>597</v>
      </c>
    </row>
    <row r="313" spans="1:23" ht="58.5" customHeight="1" x14ac:dyDescent="0.25">
      <c r="A313" s="194" t="s">
        <v>1188</v>
      </c>
      <c r="B313" s="185" t="str">
        <f>VLOOKUP(A313,'Dimensión 2 - Direccionamiento'!$B$9:$B$31,1,0)</f>
        <v>130.1</v>
      </c>
      <c r="C313" s="183" t="s">
        <v>1187</v>
      </c>
      <c r="D313" s="183">
        <v>2</v>
      </c>
      <c r="E313" s="183" t="s">
        <v>471</v>
      </c>
      <c r="F313" s="183" t="s">
        <v>1188</v>
      </c>
      <c r="G313" s="183" t="s">
        <v>490</v>
      </c>
      <c r="H313" s="183" t="s">
        <v>60</v>
      </c>
      <c r="I313" s="183" t="s">
        <v>1753</v>
      </c>
      <c r="J313" s="183" t="s">
        <v>1410</v>
      </c>
      <c r="K313" s="183" t="s">
        <v>1509</v>
      </c>
      <c r="L313" s="183" t="s">
        <v>491</v>
      </c>
      <c r="M313" s="183" t="s">
        <v>19</v>
      </c>
      <c r="N313" s="183" t="s">
        <v>1090</v>
      </c>
      <c r="O313" s="183">
        <v>0</v>
      </c>
      <c r="P313" s="183" t="s">
        <v>100</v>
      </c>
      <c r="Q313" s="183">
        <v>100</v>
      </c>
      <c r="R313" s="183">
        <v>1</v>
      </c>
      <c r="S313" s="183" t="s">
        <v>476</v>
      </c>
      <c r="T313" s="183" t="s">
        <v>1189</v>
      </c>
      <c r="U313" s="184" t="s">
        <v>1950</v>
      </c>
      <c r="V313" s="184" t="s">
        <v>2031</v>
      </c>
      <c r="W313" s="183" t="s">
        <v>1190</v>
      </c>
    </row>
    <row r="314" spans="1:23" ht="58.5" customHeight="1" x14ac:dyDescent="0.25">
      <c r="A314" s="194" t="s">
        <v>1191</v>
      </c>
      <c r="B314" s="69" t="str">
        <f>VLOOKUP(A314,'Dimensión 2 - Direccionamiento'!$B$9:$B$31,1,0)</f>
        <v>130.1.1</v>
      </c>
      <c r="C314" s="158" t="s">
        <v>1187</v>
      </c>
      <c r="D314" s="158">
        <v>2</v>
      </c>
      <c r="E314" s="158" t="s">
        <v>478</v>
      </c>
      <c r="F314" s="158" t="s">
        <v>1191</v>
      </c>
      <c r="G314" s="158" t="s">
        <v>19</v>
      </c>
      <c r="H314" s="158">
        <v>0</v>
      </c>
      <c r="I314" s="158">
        <v>0</v>
      </c>
      <c r="J314" s="158">
        <v>0</v>
      </c>
      <c r="K314" s="158">
        <v>0</v>
      </c>
      <c r="L314" s="158" t="s">
        <v>19</v>
      </c>
      <c r="M314" s="158" t="s">
        <v>19</v>
      </c>
      <c r="N314" s="158" t="s">
        <v>1090</v>
      </c>
      <c r="O314" s="158" t="s">
        <v>19</v>
      </c>
      <c r="P314" s="158" t="s">
        <v>1789</v>
      </c>
      <c r="Q314" s="158">
        <v>10</v>
      </c>
      <c r="R314" s="158">
        <v>6</v>
      </c>
      <c r="S314" s="158" t="s">
        <v>476</v>
      </c>
      <c r="T314" s="158" t="s">
        <v>1790</v>
      </c>
      <c r="U314" s="193" t="s">
        <v>1950</v>
      </c>
      <c r="V314" s="193" t="s">
        <v>2031</v>
      </c>
      <c r="W314" s="158" t="s">
        <v>1192</v>
      </c>
    </row>
    <row r="315" spans="1:23" ht="58.5" customHeight="1" x14ac:dyDescent="0.25">
      <c r="A315" s="69" t="s">
        <v>1193</v>
      </c>
      <c r="B315" s="158" t="str">
        <f>VLOOKUP(A315,'Dimensión 2 - Direccionamiento'!$B$9:$B$31,1,0)</f>
        <v>130.1.2</v>
      </c>
      <c r="C315" s="158" t="s">
        <v>1187</v>
      </c>
      <c r="D315" s="158">
        <v>2</v>
      </c>
      <c r="E315" s="158" t="s">
        <v>478</v>
      </c>
      <c r="F315" s="158" t="s">
        <v>1193</v>
      </c>
      <c r="G315" s="158" t="s">
        <v>19</v>
      </c>
      <c r="H315" s="158">
        <v>0</v>
      </c>
      <c r="I315" s="158">
        <v>0</v>
      </c>
      <c r="J315" s="158">
        <v>0</v>
      </c>
      <c r="K315" s="158">
        <v>0</v>
      </c>
      <c r="L315" s="158" t="s">
        <v>19</v>
      </c>
      <c r="M315" s="158" t="s">
        <v>19</v>
      </c>
      <c r="N315" s="158" t="s">
        <v>1090</v>
      </c>
      <c r="O315" s="158" t="s">
        <v>19</v>
      </c>
      <c r="P315" s="158" t="s">
        <v>1900</v>
      </c>
      <c r="Q315" s="158">
        <v>30</v>
      </c>
      <c r="R315" s="158">
        <v>1</v>
      </c>
      <c r="S315" s="158" t="s">
        <v>476</v>
      </c>
      <c r="T315" s="193" t="s">
        <v>1901</v>
      </c>
      <c r="U315" s="193" t="s">
        <v>1950</v>
      </c>
      <c r="V315" s="193" t="s">
        <v>1944</v>
      </c>
      <c r="W315" s="158" t="s">
        <v>1194</v>
      </c>
    </row>
    <row r="316" spans="1:23" ht="58.5" customHeight="1" x14ac:dyDescent="0.25">
      <c r="A316" s="194" t="s">
        <v>1195</v>
      </c>
      <c r="B316" s="69" t="str">
        <f>VLOOKUP(A316,'Dimensión 2 - Direccionamiento'!$B$9:$B$31,1,0)</f>
        <v>130.1.3</v>
      </c>
      <c r="C316" s="158" t="s">
        <v>1187</v>
      </c>
      <c r="D316" s="158">
        <v>2</v>
      </c>
      <c r="E316" s="158" t="s">
        <v>1871</v>
      </c>
      <c r="F316" s="158" t="s">
        <v>1195</v>
      </c>
      <c r="G316" s="158" t="s">
        <v>19</v>
      </c>
      <c r="H316" s="158">
        <v>0</v>
      </c>
      <c r="I316" s="158">
        <v>0</v>
      </c>
      <c r="J316" s="158">
        <v>0</v>
      </c>
      <c r="K316" s="158">
        <v>0</v>
      </c>
      <c r="L316" s="158" t="s">
        <v>19</v>
      </c>
      <c r="M316" s="158" t="s">
        <v>19</v>
      </c>
      <c r="N316" s="158" t="s">
        <v>1090</v>
      </c>
      <c r="O316" s="158" t="s">
        <v>19</v>
      </c>
      <c r="P316" s="158" t="s">
        <v>101</v>
      </c>
      <c r="Q316" s="158">
        <v>0</v>
      </c>
      <c r="R316" s="158">
        <v>1</v>
      </c>
      <c r="S316" s="158" t="s">
        <v>476</v>
      </c>
      <c r="T316" s="158" t="s">
        <v>1189</v>
      </c>
      <c r="U316" s="193" t="s">
        <v>1950</v>
      </c>
      <c r="V316" s="193" t="s">
        <v>1944</v>
      </c>
      <c r="W316" s="158" t="s">
        <v>1196</v>
      </c>
    </row>
    <row r="317" spans="1:23" ht="58.5" customHeight="1" x14ac:dyDescent="0.25">
      <c r="A317" s="194" t="s">
        <v>1197</v>
      </c>
      <c r="B317" s="69" t="str">
        <f>VLOOKUP(A317,'Dimensión 2 - Direccionamiento'!$B$9:$B$31,1,0)</f>
        <v>130.1.4</v>
      </c>
      <c r="C317" s="158" t="s">
        <v>1187</v>
      </c>
      <c r="D317" s="158">
        <v>2</v>
      </c>
      <c r="E317" s="158" t="s">
        <v>478</v>
      </c>
      <c r="F317" s="158" t="s">
        <v>1197</v>
      </c>
      <c r="G317" s="158" t="s">
        <v>19</v>
      </c>
      <c r="H317" s="158">
        <v>0</v>
      </c>
      <c r="I317" s="158">
        <v>0</v>
      </c>
      <c r="J317" s="158">
        <v>0</v>
      </c>
      <c r="K317" s="158">
        <v>0</v>
      </c>
      <c r="L317" s="158" t="s">
        <v>19</v>
      </c>
      <c r="M317" s="158" t="s">
        <v>19</v>
      </c>
      <c r="N317" s="158" t="s">
        <v>1090</v>
      </c>
      <c r="O317" s="158" t="s">
        <v>19</v>
      </c>
      <c r="P317" s="158" t="s">
        <v>102</v>
      </c>
      <c r="Q317" s="158">
        <v>30</v>
      </c>
      <c r="R317" s="158">
        <v>1</v>
      </c>
      <c r="S317" s="158" t="s">
        <v>476</v>
      </c>
      <c r="T317" s="158" t="s">
        <v>1189</v>
      </c>
      <c r="U317" s="193" t="s">
        <v>1950</v>
      </c>
      <c r="V317" s="193" t="s">
        <v>1961</v>
      </c>
      <c r="W317" s="158" t="s">
        <v>1198</v>
      </c>
    </row>
    <row r="318" spans="1:23" ht="58.5" customHeight="1" x14ac:dyDescent="0.25">
      <c r="A318" s="194" t="s">
        <v>1199</v>
      </c>
      <c r="B318" s="69" t="str">
        <f>VLOOKUP(A318,'Dimensión 2 - Direccionamiento'!$B$9:$B$31,1,0)</f>
        <v>130.1.5</v>
      </c>
      <c r="C318" s="158" t="s">
        <v>1187</v>
      </c>
      <c r="D318" s="158">
        <v>2</v>
      </c>
      <c r="E318" s="158" t="s">
        <v>478</v>
      </c>
      <c r="F318" s="158" t="s">
        <v>1199</v>
      </c>
      <c r="G318" s="158" t="s">
        <v>19</v>
      </c>
      <c r="H318" s="158">
        <v>0</v>
      </c>
      <c r="I318" s="158">
        <v>0</v>
      </c>
      <c r="J318" s="158">
        <v>0</v>
      </c>
      <c r="K318" s="158">
        <v>0</v>
      </c>
      <c r="L318" s="158" t="s">
        <v>19</v>
      </c>
      <c r="M318" s="158" t="s">
        <v>19</v>
      </c>
      <c r="N318" s="158" t="s">
        <v>1090</v>
      </c>
      <c r="O318" s="158" t="s">
        <v>19</v>
      </c>
      <c r="P318" s="158" t="s">
        <v>1902</v>
      </c>
      <c r="Q318" s="158">
        <v>30</v>
      </c>
      <c r="R318" s="158">
        <v>1</v>
      </c>
      <c r="S318" s="158" t="s">
        <v>476</v>
      </c>
      <c r="T318" s="158" t="s">
        <v>1903</v>
      </c>
      <c r="U318" s="193" t="s">
        <v>2024</v>
      </c>
      <c r="V318" s="193" t="s">
        <v>2031</v>
      </c>
      <c r="W318" s="158" t="s">
        <v>1200</v>
      </c>
    </row>
    <row r="319" spans="1:23" ht="58.5" customHeight="1" x14ac:dyDescent="0.25">
      <c r="A319" s="194" t="s">
        <v>1351</v>
      </c>
      <c r="B319" s="185" t="str">
        <f>VLOOKUP(A319,'Dimensión 3-Gestión con Valor'!$B$10:$B$379,1,0)</f>
        <v>100.1</v>
      </c>
      <c r="C319" s="183" t="s">
        <v>1350</v>
      </c>
      <c r="D319" s="183">
        <v>2</v>
      </c>
      <c r="E319" s="183" t="s">
        <v>471</v>
      </c>
      <c r="F319" s="183" t="s">
        <v>1351</v>
      </c>
      <c r="G319" s="183" t="s">
        <v>490</v>
      </c>
      <c r="H319" s="183" t="s">
        <v>11</v>
      </c>
      <c r="I319" s="183" t="s">
        <v>1413</v>
      </c>
      <c r="J319" s="183" t="s">
        <v>1414</v>
      </c>
      <c r="K319" s="183" t="s">
        <v>1510</v>
      </c>
      <c r="L319" s="183" t="s">
        <v>491</v>
      </c>
      <c r="M319" s="183" t="s">
        <v>20</v>
      </c>
      <c r="N319" s="183" t="s">
        <v>521</v>
      </c>
      <c r="O319" s="183">
        <v>0</v>
      </c>
      <c r="P319" s="183" t="s">
        <v>386</v>
      </c>
      <c r="Q319" s="183">
        <v>25</v>
      </c>
      <c r="R319" s="183">
        <v>100</v>
      </c>
      <c r="S319" s="183" t="s">
        <v>504</v>
      </c>
      <c r="T319" s="183" t="s">
        <v>1352</v>
      </c>
      <c r="U319" s="184" t="s">
        <v>1924</v>
      </c>
      <c r="V319" s="184" t="s">
        <v>1947</v>
      </c>
      <c r="W319" s="183" t="s">
        <v>1353</v>
      </c>
    </row>
    <row r="320" spans="1:23" ht="58.5" customHeight="1" x14ac:dyDescent="0.25">
      <c r="A320" s="194" t="s">
        <v>1354</v>
      </c>
      <c r="B320" s="69" t="str">
        <f>VLOOKUP(A320,'Dimensión 3-Gestión con Valor'!$B$10:$B$379,1,0)</f>
        <v>100.1.1</v>
      </c>
      <c r="C320" s="158" t="s">
        <v>1350</v>
      </c>
      <c r="D320" s="158">
        <v>2</v>
      </c>
      <c r="E320" s="158" t="s">
        <v>478</v>
      </c>
      <c r="F320" s="158" t="s">
        <v>1354</v>
      </c>
      <c r="G320" s="158" t="s">
        <v>19</v>
      </c>
      <c r="H320" s="158">
        <v>0</v>
      </c>
      <c r="I320" s="158">
        <v>0</v>
      </c>
      <c r="J320" s="158">
        <v>0</v>
      </c>
      <c r="K320" s="158">
        <v>0</v>
      </c>
      <c r="L320" s="158" t="s">
        <v>19</v>
      </c>
      <c r="M320" s="158" t="s">
        <v>19</v>
      </c>
      <c r="N320" s="158" t="s">
        <v>521</v>
      </c>
      <c r="O320" s="158" t="s">
        <v>19</v>
      </c>
      <c r="P320" s="158" t="s">
        <v>387</v>
      </c>
      <c r="Q320" s="158">
        <v>25</v>
      </c>
      <c r="R320" s="158">
        <v>1</v>
      </c>
      <c r="S320" s="158" t="s">
        <v>476</v>
      </c>
      <c r="T320" s="158" t="s">
        <v>1355</v>
      </c>
      <c r="U320" s="193" t="s">
        <v>1924</v>
      </c>
      <c r="V320" s="193" t="s">
        <v>1925</v>
      </c>
      <c r="W320" s="158" t="s">
        <v>1356</v>
      </c>
    </row>
    <row r="321" spans="1:23" ht="58.5" customHeight="1" x14ac:dyDescent="0.25">
      <c r="A321" s="69" t="s">
        <v>1357</v>
      </c>
      <c r="B321" s="158" t="str">
        <f>VLOOKUP(A321,'Dimensión 3-Gestión con Valor'!$B$10:$B$379,1,0)</f>
        <v>100.1.2</v>
      </c>
      <c r="C321" s="158" t="s">
        <v>1350</v>
      </c>
      <c r="D321" s="158">
        <v>2</v>
      </c>
      <c r="E321" s="158" t="s">
        <v>478</v>
      </c>
      <c r="F321" s="158" t="s">
        <v>1357</v>
      </c>
      <c r="G321" s="158" t="s">
        <v>19</v>
      </c>
      <c r="H321" s="158">
        <v>0</v>
      </c>
      <c r="I321" s="158">
        <v>0</v>
      </c>
      <c r="J321" s="158">
        <v>0</v>
      </c>
      <c r="K321" s="158">
        <v>0</v>
      </c>
      <c r="L321" s="158" t="s">
        <v>19</v>
      </c>
      <c r="M321" s="158" t="s">
        <v>19</v>
      </c>
      <c r="N321" s="158" t="s">
        <v>521</v>
      </c>
      <c r="O321" s="158" t="s">
        <v>19</v>
      </c>
      <c r="P321" s="158" t="s">
        <v>388</v>
      </c>
      <c r="Q321" s="158">
        <v>15</v>
      </c>
      <c r="R321" s="158">
        <v>1</v>
      </c>
      <c r="S321" s="158" t="s">
        <v>476</v>
      </c>
      <c r="T321" s="193" t="s">
        <v>1358</v>
      </c>
      <c r="U321" s="193" t="s">
        <v>1915</v>
      </c>
      <c r="V321" s="193" t="s">
        <v>1916</v>
      </c>
      <c r="W321" s="158" t="s">
        <v>1353</v>
      </c>
    </row>
    <row r="322" spans="1:23" ht="58.5" customHeight="1" x14ac:dyDescent="0.25">
      <c r="A322" s="194" t="s">
        <v>1359</v>
      </c>
      <c r="B322" s="69" t="str">
        <f>VLOOKUP(A322,'Dimensión 3-Gestión con Valor'!$B$10:$B$379,1,0)</f>
        <v>100.1.3</v>
      </c>
      <c r="C322" s="158" t="s">
        <v>1350</v>
      </c>
      <c r="D322" s="158">
        <v>2</v>
      </c>
      <c r="E322" s="158" t="s">
        <v>478</v>
      </c>
      <c r="F322" s="158" t="s">
        <v>1359</v>
      </c>
      <c r="G322" s="158" t="s">
        <v>19</v>
      </c>
      <c r="H322" s="158">
        <v>0</v>
      </c>
      <c r="I322" s="158">
        <v>0</v>
      </c>
      <c r="J322" s="158">
        <v>0</v>
      </c>
      <c r="K322" s="158">
        <v>0</v>
      </c>
      <c r="L322" s="158" t="s">
        <v>19</v>
      </c>
      <c r="M322" s="158" t="s">
        <v>19</v>
      </c>
      <c r="N322" s="158" t="s">
        <v>521</v>
      </c>
      <c r="O322" s="158" t="s">
        <v>19</v>
      </c>
      <c r="P322" s="158" t="s">
        <v>389</v>
      </c>
      <c r="Q322" s="158">
        <v>60</v>
      </c>
      <c r="R322" s="158">
        <v>100</v>
      </c>
      <c r="S322" s="158" t="s">
        <v>504</v>
      </c>
      <c r="T322" s="158" t="s">
        <v>1352</v>
      </c>
      <c r="U322" s="193" t="s">
        <v>1933</v>
      </c>
      <c r="V322" s="193" t="s">
        <v>1947</v>
      </c>
      <c r="W322" s="158" t="s">
        <v>1353</v>
      </c>
    </row>
    <row r="323" spans="1:23" ht="58.5" customHeight="1" x14ac:dyDescent="0.25">
      <c r="A323" s="194" t="s">
        <v>1360</v>
      </c>
      <c r="B323" s="185" t="str">
        <f>VLOOKUP(A323,'Dimensión 3-Gestión con Valor'!$B$10:$B$379,1,0)</f>
        <v>100.2</v>
      </c>
      <c r="C323" s="183" t="s">
        <v>1350</v>
      </c>
      <c r="D323" s="183">
        <v>2</v>
      </c>
      <c r="E323" s="183" t="s">
        <v>471</v>
      </c>
      <c r="F323" s="183" t="s">
        <v>1360</v>
      </c>
      <c r="G323" s="183" t="s">
        <v>490</v>
      </c>
      <c r="H323" s="183" t="s">
        <v>11</v>
      </c>
      <c r="I323" s="183" t="s">
        <v>1413</v>
      </c>
      <c r="J323" s="183" t="s">
        <v>1414</v>
      </c>
      <c r="K323" s="183" t="s">
        <v>1510</v>
      </c>
      <c r="L323" s="183" t="s">
        <v>491</v>
      </c>
      <c r="M323" s="183" t="s">
        <v>22</v>
      </c>
      <c r="N323" s="183" t="s">
        <v>599</v>
      </c>
      <c r="O323" s="183">
        <v>0</v>
      </c>
      <c r="P323" s="183" t="s">
        <v>406</v>
      </c>
      <c r="Q323" s="183">
        <v>25</v>
      </c>
      <c r="R323" s="183">
        <v>1</v>
      </c>
      <c r="S323" s="183" t="s">
        <v>476</v>
      </c>
      <c r="T323" s="183" t="s">
        <v>1361</v>
      </c>
      <c r="U323" s="184" t="s">
        <v>1913</v>
      </c>
      <c r="V323" s="184" t="s">
        <v>1947</v>
      </c>
      <c r="W323" s="183" t="s">
        <v>1362</v>
      </c>
    </row>
    <row r="324" spans="1:23" ht="58.5" customHeight="1" x14ac:dyDescent="0.25">
      <c r="A324" s="194" t="s">
        <v>1363</v>
      </c>
      <c r="B324" s="69" t="str">
        <f>VLOOKUP(A324,'Dimensión 3-Gestión con Valor'!$B$10:$B$379,1,0)</f>
        <v>100.2.1</v>
      </c>
      <c r="C324" s="158" t="s">
        <v>1350</v>
      </c>
      <c r="D324" s="158">
        <v>2</v>
      </c>
      <c r="E324" s="158" t="s">
        <v>478</v>
      </c>
      <c r="F324" s="158" t="s">
        <v>1363</v>
      </c>
      <c r="G324" s="158" t="s">
        <v>19</v>
      </c>
      <c r="H324" s="158">
        <v>0</v>
      </c>
      <c r="I324" s="158">
        <v>0</v>
      </c>
      <c r="J324" s="158">
        <v>0</v>
      </c>
      <c r="K324" s="158">
        <v>0</v>
      </c>
      <c r="L324" s="158" t="s">
        <v>19</v>
      </c>
      <c r="M324" s="158" t="s">
        <v>19</v>
      </c>
      <c r="N324" s="158" t="s">
        <v>599</v>
      </c>
      <c r="O324" s="158" t="s">
        <v>19</v>
      </c>
      <c r="P324" s="158" t="s">
        <v>407</v>
      </c>
      <c r="Q324" s="158">
        <v>30</v>
      </c>
      <c r="R324" s="158">
        <v>1</v>
      </c>
      <c r="S324" s="158" t="s">
        <v>476</v>
      </c>
      <c r="T324" s="158" t="s">
        <v>1364</v>
      </c>
      <c r="U324" s="193" t="s">
        <v>1913</v>
      </c>
      <c r="V324" s="193" t="s">
        <v>1983</v>
      </c>
      <c r="W324" s="158" t="s">
        <v>1365</v>
      </c>
    </row>
    <row r="325" spans="1:23" ht="58.5" customHeight="1" x14ac:dyDescent="0.25">
      <c r="A325" s="69" t="s">
        <v>1366</v>
      </c>
      <c r="B325" s="158" t="str">
        <f>VLOOKUP(A325,'Dimensión 3-Gestión con Valor'!$B$10:$B$379,1,0)</f>
        <v>100.2.2</v>
      </c>
      <c r="C325" s="158" t="s">
        <v>1350</v>
      </c>
      <c r="D325" s="158">
        <v>2</v>
      </c>
      <c r="E325" s="158" t="s">
        <v>478</v>
      </c>
      <c r="F325" s="158" t="s">
        <v>1366</v>
      </c>
      <c r="G325" s="158" t="s">
        <v>19</v>
      </c>
      <c r="H325" s="158">
        <v>0</v>
      </c>
      <c r="I325" s="158">
        <v>0</v>
      </c>
      <c r="J325" s="158">
        <v>0</v>
      </c>
      <c r="K325" s="158">
        <v>0</v>
      </c>
      <c r="L325" s="158" t="s">
        <v>19</v>
      </c>
      <c r="M325" s="158" t="s">
        <v>19</v>
      </c>
      <c r="N325" s="158" t="s">
        <v>599</v>
      </c>
      <c r="O325" s="158" t="s">
        <v>19</v>
      </c>
      <c r="P325" s="158" t="s">
        <v>408</v>
      </c>
      <c r="Q325" s="158">
        <v>10</v>
      </c>
      <c r="R325" s="158">
        <v>1</v>
      </c>
      <c r="S325" s="158" t="s">
        <v>476</v>
      </c>
      <c r="T325" s="193" t="s">
        <v>1367</v>
      </c>
      <c r="U325" s="193" t="s">
        <v>1950</v>
      </c>
      <c r="V325" s="193" t="s">
        <v>1952</v>
      </c>
      <c r="W325" s="158" t="s">
        <v>1362</v>
      </c>
    </row>
    <row r="326" spans="1:23" ht="58.5" customHeight="1" x14ac:dyDescent="0.25">
      <c r="A326" s="194" t="s">
        <v>1368</v>
      </c>
      <c r="B326" s="69" t="str">
        <f>VLOOKUP(A326,'Dimensión 3-Gestión con Valor'!$B$10:$B$379,1,0)</f>
        <v>100.2.3</v>
      </c>
      <c r="C326" s="158" t="s">
        <v>1350</v>
      </c>
      <c r="D326" s="158">
        <v>2</v>
      </c>
      <c r="E326" s="158" t="s">
        <v>478</v>
      </c>
      <c r="F326" s="158" t="s">
        <v>1368</v>
      </c>
      <c r="G326" s="158" t="s">
        <v>19</v>
      </c>
      <c r="H326" s="158">
        <v>0</v>
      </c>
      <c r="I326" s="158">
        <v>0</v>
      </c>
      <c r="J326" s="158">
        <v>0</v>
      </c>
      <c r="K326" s="158">
        <v>0</v>
      </c>
      <c r="L326" s="158" t="s">
        <v>19</v>
      </c>
      <c r="M326" s="158" t="s">
        <v>19</v>
      </c>
      <c r="N326" s="158" t="s">
        <v>599</v>
      </c>
      <c r="O326" s="158" t="s">
        <v>19</v>
      </c>
      <c r="P326" s="158" t="s">
        <v>409</v>
      </c>
      <c r="Q326" s="158">
        <v>60</v>
      </c>
      <c r="R326" s="158">
        <v>100</v>
      </c>
      <c r="S326" s="158" t="s">
        <v>504</v>
      </c>
      <c r="T326" s="158" t="s">
        <v>1352</v>
      </c>
      <c r="U326" s="193" t="s">
        <v>1977</v>
      </c>
      <c r="V326" s="193" t="s">
        <v>1947</v>
      </c>
      <c r="W326" s="158" t="s">
        <v>1362</v>
      </c>
    </row>
    <row r="327" spans="1:23" ht="58.5" customHeight="1" x14ac:dyDescent="0.25">
      <c r="A327" s="194" t="s">
        <v>1369</v>
      </c>
      <c r="B327" s="185" t="str">
        <f>VLOOKUP(A327,'Dimensión 3-Gestión con Valor'!$B$10:$B$379,1,0)</f>
        <v>100.3</v>
      </c>
      <c r="C327" s="183" t="s">
        <v>1350</v>
      </c>
      <c r="D327" s="183">
        <v>2</v>
      </c>
      <c r="E327" s="183" t="s">
        <v>471</v>
      </c>
      <c r="F327" s="183" t="s">
        <v>1369</v>
      </c>
      <c r="G327" s="183" t="s">
        <v>490</v>
      </c>
      <c r="H327" s="183" t="s">
        <v>60</v>
      </c>
      <c r="I327" s="183" t="s">
        <v>1753</v>
      </c>
      <c r="J327" s="183" t="s">
        <v>1410</v>
      </c>
      <c r="K327" s="183" t="s">
        <v>1509</v>
      </c>
      <c r="L327" s="183" t="s">
        <v>491</v>
      </c>
      <c r="M327" s="183" t="s">
        <v>20</v>
      </c>
      <c r="N327" s="183" t="s">
        <v>706</v>
      </c>
      <c r="O327" s="183">
        <v>0</v>
      </c>
      <c r="P327" s="183" t="s">
        <v>342</v>
      </c>
      <c r="Q327" s="183">
        <v>25</v>
      </c>
      <c r="R327" s="183">
        <v>1</v>
      </c>
      <c r="S327" s="183" t="s">
        <v>476</v>
      </c>
      <c r="T327" s="183" t="s">
        <v>1361</v>
      </c>
      <c r="U327" s="184" t="s">
        <v>1939</v>
      </c>
      <c r="V327" s="184" t="s">
        <v>1947</v>
      </c>
      <c r="W327" s="183" t="s">
        <v>1370</v>
      </c>
    </row>
    <row r="328" spans="1:23" ht="58.5" customHeight="1" x14ac:dyDescent="0.25">
      <c r="A328" s="194" t="s">
        <v>1371</v>
      </c>
      <c r="B328" s="69" t="str">
        <f>VLOOKUP(A328,'Dimensión 3-Gestión con Valor'!$B$10:$B$379,1,0)</f>
        <v>100.3.1</v>
      </c>
      <c r="C328" s="158" t="s">
        <v>1350</v>
      </c>
      <c r="D328" s="158">
        <v>2</v>
      </c>
      <c r="E328" s="158" t="s">
        <v>478</v>
      </c>
      <c r="F328" s="158" t="s">
        <v>1371</v>
      </c>
      <c r="G328" s="158" t="s">
        <v>19</v>
      </c>
      <c r="H328" s="158">
        <v>0</v>
      </c>
      <c r="I328" s="158">
        <v>0</v>
      </c>
      <c r="J328" s="158">
        <v>0</v>
      </c>
      <c r="K328" s="158">
        <v>0</v>
      </c>
      <c r="L328" s="158" t="s">
        <v>19</v>
      </c>
      <c r="M328" s="158" t="s">
        <v>19</v>
      </c>
      <c r="N328" s="158" t="s">
        <v>706</v>
      </c>
      <c r="O328" s="158" t="s">
        <v>19</v>
      </c>
      <c r="P328" s="158" t="s">
        <v>343</v>
      </c>
      <c r="Q328" s="158">
        <v>50</v>
      </c>
      <c r="R328" s="158">
        <v>1</v>
      </c>
      <c r="S328" s="158" t="s">
        <v>476</v>
      </c>
      <c r="T328" s="158" t="s">
        <v>1372</v>
      </c>
      <c r="U328" s="193" t="s">
        <v>1939</v>
      </c>
      <c r="V328" s="193" t="s">
        <v>1914</v>
      </c>
      <c r="W328" s="158" t="s">
        <v>1350</v>
      </c>
    </row>
    <row r="329" spans="1:23" ht="58.5" customHeight="1" x14ac:dyDescent="0.25">
      <c r="A329" s="69" t="s">
        <v>1373</v>
      </c>
      <c r="B329" s="158" t="str">
        <f>VLOOKUP(A329,'Dimensión 3-Gestión con Valor'!$B$10:$B$379,1,0)</f>
        <v>100.3.2</v>
      </c>
      <c r="C329" s="158" t="s">
        <v>1350</v>
      </c>
      <c r="D329" s="158">
        <v>2</v>
      </c>
      <c r="E329" s="158" t="s">
        <v>478</v>
      </c>
      <c r="F329" s="158" t="s">
        <v>1373</v>
      </c>
      <c r="G329" s="158" t="s">
        <v>19</v>
      </c>
      <c r="H329" s="158">
        <v>0</v>
      </c>
      <c r="I329" s="158">
        <v>0</v>
      </c>
      <c r="J329" s="158">
        <v>0</v>
      </c>
      <c r="K329" s="158">
        <v>0</v>
      </c>
      <c r="L329" s="158" t="s">
        <v>19</v>
      </c>
      <c r="M329" s="158" t="s">
        <v>19</v>
      </c>
      <c r="N329" s="158" t="s">
        <v>706</v>
      </c>
      <c r="O329" s="158" t="s">
        <v>19</v>
      </c>
      <c r="P329" s="158" t="s">
        <v>1791</v>
      </c>
      <c r="Q329" s="158">
        <v>50</v>
      </c>
      <c r="R329" s="158">
        <v>100</v>
      </c>
      <c r="S329" s="158" t="s">
        <v>504</v>
      </c>
      <c r="T329" s="193" t="s">
        <v>1352</v>
      </c>
      <c r="U329" s="193" t="s">
        <v>1939</v>
      </c>
      <c r="V329" s="193" t="s">
        <v>1947</v>
      </c>
      <c r="W329" s="158" t="s">
        <v>1370</v>
      </c>
    </row>
    <row r="330" spans="1:23" ht="58.5" customHeight="1" x14ac:dyDescent="0.25">
      <c r="A330" s="194" t="s">
        <v>1374</v>
      </c>
      <c r="B330" s="69" t="e">
        <f>VLOOKUP(A330,'Dimensión 3-Gestión con Valor'!$B$10:$B$379,1,0)</f>
        <v>#N/A</v>
      </c>
      <c r="C330" s="183" t="s">
        <v>1350</v>
      </c>
      <c r="D330" s="183">
        <v>2</v>
      </c>
      <c r="E330" s="183" t="s">
        <v>1795</v>
      </c>
      <c r="F330" s="183" t="s">
        <v>1374</v>
      </c>
      <c r="G330" s="183" t="s">
        <v>19</v>
      </c>
      <c r="H330" s="183" t="s">
        <v>19</v>
      </c>
      <c r="I330" s="183" t="s">
        <v>19</v>
      </c>
      <c r="J330" s="183" t="s">
        <v>19</v>
      </c>
      <c r="K330" s="183" t="s">
        <v>19</v>
      </c>
      <c r="L330" s="183" t="s">
        <v>19</v>
      </c>
      <c r="M330" s="183" t="s">
        <v>19</v>
      </c>
      <c r="N330" s="183" t="s">
        <v>706</v>
      </c>
      <c r="O330" s="183" t="s">
        <v>19</v>
      </c>
      <c r="P330" s="183" t="s">
        <v>344</v>
      </c>
      <c r="Q330" s="183">
        <v>10</v>
      </c>
      <c r="R330" s="183">
        <v>1</v>
      </c>
      <c r="S330" s="183" t="s">
        <v>476</v>
      </c>
      <c r="T330" s="183" t="s">
        <v>1375</v>
      </c>
      <c r="U330" s="184" t="s">
        <v>1984</v>
      </c>
      <c r="V330" s="184" t="s">
        <v>1947</v>
      </c>
      <c r="W330" s="183" t="s">
        <v>1350</v>
      </c>
    </row>
    <row r="331" spans="1:23" ht="58.5" customHeight="1" x14ac:dyDescent="0.25">
      <c r="A331" s="194" t="s">
        <v>1376</v>
      </c>
      <c r="B331" s="69" t="e">
        <f>VLOOKUP(A331,'Dimensión 3-Gestión con Valor'!$B$10:$B$379,1,0)</f>
        <v>#N/A</v>
      </c>
      <c r="C331" s="183" t="s">
        <v>1350</v>
      </c>
      <c r="D331" s="183">
        <v>2</v>
      </c>
      <c r="E331" s="183" t="s">
        <v>1795</v>
      </c>
      <c r="F331" s="183" t="s">
        <v>1376</v>
      </c>
      <c r="G331" s="183" t="s">
        <v>19</v>
      </c>
      <c r="H331" s="183" t="s">
        <v>19</v>
      </c>
      <c r="I331" s="183" t="s">
        <v>19</v>
      </c>
      <c r="J331" s="183" t="s">
        <v>19</v>
      </c>
      <c r="K331" s="183" t="s">
        <v>19</v>
      </c>
      <c r="L331" s="183" t="s">
        <v>19</v>
      </c>
      <c r="M331" s="183" t="s">
        <v>19</v>
      </c>
      <c r="N331" s="183" t="s">
        <v>706</v>
      </c>
      <c r="O331" s="183" t="s">
        <v>19</v>
      </c>
      <c r="P331" s="183" t="s">
        <v>345</v>
      </c>
      <c r="Q331" s="183">
        <v>20</v>
      </c>
      <c r="R331" s="183">
        <v>100</v>
      </c>
      <c r="S331" s="183" t="s">
        <v>504</v>
      </c>
      <c r="T331" s="183" t="s">
        <v>1352</v>
      </c>
      <c r="U331" s="184" t="s">
        <v>1985</v>
      </c>
      <c r="V331" s="184" t="s">
        <v>1947</v>
      </c>
      <c r="W331" s="183" t="s">
        <v>1377</v>
      </c>
    </row>
    <row r="332" spans="1:23" ht="58.5" customHeight="1" x14ac:dyDescent="0.25">
      <c r="A332" s="194" t="s">
        <v>1378</v>
      </c>
      <c r="B332" s="185" t="str">
        <f>VLOOKUP(A332,'Dimensión 3-Gestión con Valor'!$B$10:$B$379,1,0)</f>
        <v>100.4</v>
      </c>
      <c r="C332" s="183" t="s">
        <v>1350</v>
      </c>
      <c r="D332" s="183">
        <v>2</v>
      </c>
      <c r="E332" s="183" t="s">
        <v>471</v>
      </c>
      <c r="F332" s="183" t="s">
        <v>1378</v>
      </c>
      <c r="G332" s="183" t="s">
        <v>490</v>
      </c>
      <c r="H332" s="183" t="s">
        <v>60</v>
      </c>
      <c r="I332" s="183" t="s">
        <v>1753</v>
      </c>
      <c r="J332" s="183" t="s">
        <v>1410</v>
      </c>
      <c r="K332" s="183" t="s">
        <v>1509</v>
      </c>
      <c r="L332" s="183" t="s">
        <v>474</v>
      </c>
      <c r="M332" s="183" t="s">
        <v>20</v>
      </c>
      <c r="N332" s="183" t="s">
        <v>585</v>
      </c>
      <c r="O332" s="183">
        <v>0</v>
      </c>
      <c r="P332" s="183" t="s">
        <v>161</v>
      </c>
      <c r="Q332" s="183">
        <v>25</v>
      </c>
      <c r="R332" s="183">
        <v>100</v>
      </c>
      <c r="S332" s="183" t="s">
        <v>504</v>
      </c>
      <c r="T332" s="183" t="s">
        <v>1379</v>
      </c>
      <c r="U332" s="184" t="s">
        <v>1939</v>
      </c>
      <c r="V332" s="184" t="s">
        <v>1942</v>
      </c>
      <c r="W332" s="183" t="s">
        <v>1350</v>
      </c>
    </row>
    <row r="333" spans="1:23" ht="58.5" customHeight="1" x14ac:dyDescent="0.25">
      <c r="A333" s="69" t="s">
        <v>1380</v>
      </c>
      <c r="B333" s="158" t="str">
        <f>VLOOKUP(A333,'Dimensión 3-Gestión con Valor'!$B$10:$B$379,1,0)</f>
        <v>100.4.1</v>
      </c>
      <c r="C333" s="158" t="s">
        <v>1350</v>
      </c>
      <c r="D333" s="158">
        <v>2</v>
      </c>
      <c r="E333" s="158" t="s">
        <v>478</v>
      </c>
      <c r="F333" s="158" t="s">
        <v>1380</v>
      </c>
      <c r="G333" s="158" t="s">
        <v>19</v>
      </c>
      <c r="H333" s="158">
        <v>0</v>
      </c>
      <c r="I333" s="158">
        <v>0</v>
      </c>
      <c r="J333" s="158">
        <v>0</v>
      </c>
      <c r="K333" s="158">
        <v>0</v>
      </c>
      <c r="L333" s="158" t="s">
        <v>19</v>
      </c>
      <c r="M333" s="158" t="s">
        <v>19</v>
      </c>
      <c r="N333" s="158" t="s">
        <v>585</v>
      </c>
      <c r="O333" s="158" t="s">
        <v>19</v>
      </c>
      <c r="P333" s="158" t="s">
        <v>162</v>
      </c>
      <c r="Q333" s="158">
        <v>10</v>
      </c>
      <c r="R333" s="158">
        <v>1</v>
      </c>
      <c r="S333" s="158" t="s">
        <v>476</v>
      </c>
      <c r="T333" s="193" t="s">
        <v>1381</v>
      </c>
      <c r="U333" s="193" t="s">
        <v>1939</v>
      </c>
      <c r="V333" s="193" t="s">
        <v>1920</v>
      </c>
      <c r="W333" s="158" t="s">
        <v>1350</v>
      </c>
    </row>
    <row r="334" spans="1:23" ht="58.5" customHeight="1" x14ac:dyDescent="0.25">
      <c r="A334" s="194" t="s">
        <v>1382</v>
      </c>
      <c r="B334" s="69" t="str">
        <f>VLOOKUP(A334,'Dimensión 3-Gestión con Valor'!$B$10:$B$379,1,0)</f>
        <v>100.4.2</v>
      </c>
      <c r="C334" s="158" t="s">
        <v>1350</v>
      </c>
      <c r="D334" s="158">
        <v>2</v>
      </c>
      <c r="E334" s="158" t="s">
        <v>478</v>
      </c>
      <c r="F334" s="158" t="s">
        <v>1382</v>
      </c>
      <c r="G334" s="158" t="s">
        <v>19</v>
      </c>
      <c r="H334" s="158">
        <v>0</v>
      </c>
      <c r="I334" s="158">
        <v>0</v>
      </c>
      <c r="J334" s="158">
        <v>0</v>
      </c>
      <c r="K334" s="158">
        <v>0</v>
      </c>
      <c r="L334" s="158" t="s">
        <v>19</v>
      </c>
      <c r="M334" s="158" t="s">
        <v>19</v>
      </c>
      <c r="N334" s="158" t="s">
        <v>585</v>
      </c>
      <c r="O334" s="158" t="s">
        <v>19</v>
      </c>
      <c r="P334" s="158" t="s">
        <v>1792</v>
      </c>
      <c r="Q334" s="158">
        <v>30</v>
      </c>
      <c r="R334" s="158">
        <v>1</v>
      </c>
      <c r="S334" s="158" t="s">
        <v>476</v>
      </c>
      <c r="T334" s="158" t="s">
        <v>1793</v>
      </c>
      <c r="U334" s="193" t="s">
        <v>1924</v>
      </c>
      <c r="V334" s="193" t="s">
        <v>1986</v>
      </c>
      <c r="W334" s="158" t="s">
        <v>1350</v>
      </c>
    </row>
    <row r="335" spans="1:23" ht="58.5" customHeight="1" x14ac:dyDescent="0.25">
      <c r="A335" s="194" t="s">
        <v>1383</v>
      </c>
      <c r="B335" s="69" t="str">
        <f>VLOOKUP(A335,'Dimensión 3-Gestión con Valor'!$B$10:$B$379,1,0)</f>
        <v>100.4.3</v>
      </c>
      <c r="C335" s="158" t="s">
        <v>1350</v>
      </c>
      <c r="D335" s="158">
        <v>2</v>
      </c>
      <c r="E335" s="158" t="s">
        <v>478</v>
      </c>
      <c r="F335" s="158" t="s">
        <v>1383</v>
      </c>
      <c r="G335" s="158" t="s">
        <v>19</v>
      </c>
      <c r="H335" s="158">
        <v>0</v>
      </c>
      <c r="I335" s="158">
        <v>0</v>
      </c>
      <c r="J335" s="158">
        <v>0</v>
      </c>
      <c r="K335" s="158">
        <v>0</v>
      </c>
      <c r="L335" s="158" t="s">
        <v>19</v>
      </c>
      <c r="M335" s="158" t="s">
        <v>19</v>
      </c>
      <c r="N335" s="158" t="s">
        <v>585</v>
      </c>
      <c r="O335" s="158" t="s">
        <v>19</v>
      </c>
      <c r="P335" s="158" t="s">
        <v>1794</v>
      </c>
      <c r="Q335" s="158">
        <v>60</v>
      </c>
      <c r="R335" s="158">
        <v>100</v>
      </c>
      <c r="S335" s="158" t="s">
        <v>504</v>
      </c>
      <c r="T335" s="158" t="s">
        <v>1352</v>
      </c>
      <c r="U335" s="193" t="s">
        <v>1924</v>
      </c>
      <c r="V335" s="193" t="s">
        <v>1942</v>
      </c>
      <c r="W335" s="158" t="s">
        <v>1350</v>
      </c>
    </row>
    <row r="336" spans="1:23" ht="58.5" customHeight="1" x14ac:dyDescent="0.25">
      <c r="A336" s="69" t="s">
        <v>1384</v>
      </c>
      <c r="B336" s="158" t="e">
        <f>VLOOKUP(A336,'Dimensión 3-Gestión con Valor'!$B$10:$B$379,1,0)</f>
        <v>#N/A</v>
      </c>
      <c r="C336" s="183" t="s">
        <v>1350</v>
      </c>
      <c r="D336" s="183">
        <v>2</v>
      </c>
      <c r="E336" s="183" t="s">
        <v>1795</v>
      </c>
      <c r="F336" s="183" t="s">
        <v>1384</v>
      </c>
      <c r="G336" s="183" t="s">
        <v>19</v>
      </c>
      <c r="H336" s="183" t="s">
        <v>19</v>
      </c>
      <c r="I336" s="183" t="s">
        <v>19</v>
      </c>
      <c r="J336" s="183" t="s">
        <v>19</v>
      </c>
      <c r="K336" s="183" t="s">
        <v>19</v>
      </c>
      <c r="L336" s="183" t="s">
        <v>19</v>
      </c>
      <c r="M336" s="183" t="s">
        <v>19</v>
      </c>
      <c r="N336" s="183" t="s">
        <v>585</v>
      </c>
      <c r="O336" s="183" t="s">
        <v>19</v>
      </c>
      <c r="P336" s="183" t="s">
        <v>163</v>
      </c>
      <c r="Q336" s="183">
        <v>30</v>
      </c>
      <c r="R336" s="183">
        <v>1</v>
      </c>
      <c r="S336" s="183" t="s">
        <v>476</v>
      </c>
      <c r="T336" s="184" t="s">
        <v>1361</v>
      </c>
      <c r="U336" s="184" t="s">
        <v>1987</v>
      </c>
      <c r="V336" s="184" t="s">
        <v>1929</v>
      </c>
      <c r="W336" s="183" t="s">
        <v>1350</v>
      </c>
    </row>
    <row r="337" spans="1:23" ht="58.5" customHeight="1" x14ac:dyDescent="0.25">
      <c r="A337" s="194" t="s">
        <v>1385</v>
      </c>
      <c r="B337" s="69" t="e">
        <f>VLOOKUP(A337,'Dimensión 3-Gestión con Valor'!$B$10:$B$379,1,0)</f>
        <v>#N/A</v>
      </c>
      <c r="C337" s="183" t="s">
        <v>1350</v>
      </c>
      <c r="D337" s="183">
        <v>2</v>
      </c>
      <c r="E337" s="183" t="s">
        <v>1795</v>
      </c>
      <c r="F337" s="183" t="s">
        <v>1385</v>
      </c>
      <c r="G337" s="183" t="s">
        <v>19</v>
      </c>
      <c r="H337" s="183" t="s">
        <v>19</v>
      </c>
      <c r="I337" s="183" t="s">
        <v>19</v>
      </c>
      <c r="J337" s="183" t="s">
        <v>19</v>
      </c>
      <c r="K337" s="183" t="s">
        <v>19</v>
      </c>
      <c r="L337" s="183" t="s">
        <v>19</v>
      </c>
      <c r="M337" s="183" t="s">
        <v>19</v>
      </c>
      <c r="N337" s="183" t="s">
        <v>585</v>
      </c>
      <c r="O337" s="183" t="s">
        <v>19</v>
      </c>
      <c r="P337" s="183" t="s">
        <v>164</v>
      </c>
      <c r="Q337" s="183">
        <v>20</v>
      </c>
      <c r="R337" s="183">
        <v>1</v>
      </c>
      <c r="S337" s="183" t="s">
        <v>476</v>
      </c>
      <c r="T337" s="183" t="s">
        <v>1386</v>
      </c>
      <c r="U337" s="184" t="s">
        <v>1963</v>
      </c>
      <c r="V337" s="184" t="s">
        <v>1942</v>
      </c>
      <c r="W337" s="183" t="s">
        <v>1350</v>
      </c>
    </row>
    <row r="338" spans="1:23" ht="58.5" customHeight="1" x14ac:dyDescent="0.25">
      <c r="A338" s="194" t="s">
        <v>981</v>
      </c>
      <c r="B338" s="185" t="str">
        <f>VLOOKUP(A338,'Dimensión 3-Gestión con Valor'!$B$10:$B$379,1,0)</f>
        <v>2000.1</v>
      </c>
      <c r="C338" s="183" t="s">
        <v>980</v>
      </c>
      <c r="D338" s="183">
        <v>1</v>
      </c>
      <c r="E338" s="183" t="s">
        <v>471</v>
      </c>
      <c r="F338" s="183" t="s">
        <v>981</v>
      </c>
      <c r="G338" s="183" t="s">
        <v>690</v>
      </c>
      <c r="H338" s="183" t="s">
        <v>9</v>
      </c>
      <c r="I338" s="183" t="s">
        <v>1417</v>
      </c>
      <c r="J338" s="183" t="s">
        <v>1455</v>
      </c>
      <c r="K338" s="183" t="s">
        <v>1509</v>
      </c>
      <c r="L338" s="183" t="s">
        <v>474</v>
      </c>
      <c r="M338" s="183" t="s">
        <v>32</v>
      </c>
      <c r="N338" s="183" t="s">
        <v>625</v>
      </c>
      <c r="O338" s="183">
        <v>0</v>
      </c>
      <c r="P338" s="183" t="s">
        <v>115</v>
      </c>
      <c r="Q338" s="183">
        <v>50</v>
      </c>
      <c r="R338" s="183">
        <v>60</v>
      </c>
      <c r="S338" s="183" t="s">
        <v>504</v>
      </c>
      <c r="T338" s="183" t="s">
        <v>982</v>
      </c>
      <c r="U338" s="184" t="s">
        <v>1930</v>
      </c>
      <c r="V338" s="184" t="s">
        <v>1931</v>
      </c>
      <c r="W338" s="183" t="s">
        <v>980</v>
      </c>
    </row>
    <row r="339" spans="1:23" ht="58.5" customHeight="1" x14ac:dyDescent="0.25">
      <c r="A339" s="194" t="s">
        <v>983</v>
      </c>
      <c r="B339" s="69" t="str">
        <f>VLOOKUP(A339,'Dimensión 3-Gestión con Valor'!$B$10:$B$379,1,0)</f>
        <v>2000.1.1</v>
      </c>
      <c r="C339" s="158" t="s">
        <v>980</v>
      </c>
      <c r="D339" s="158">
        <v>1</v>
      </c>
      <c r="E339" s="158" t="s">
        <v>478</v>
      </c>
      <c r="F339" s="158" t="s">
        <v>983</v>
      </c>
      <c r="G339" s="158" t="s">
        <v>19</v>
      </c>
      <c r="H339" s="158">
        <v>0</v>
      </c>
      <c r="I339" s="158">
        <v>0</v>
      </c>
      <c r="J339" s="158">
        <v>0</v>
      </c>
      <c r="K339" s="158">
        <v>0</v>
      </c>
      <c r="L339" s="158" t="s">
        <v>19</v>
      </c>
      <c r="M339" s="158" t="s">
        <v>19</v>
      </c>
      <c r="N339" s="158" t="s">
        <v>625</v>
      </c>
      <c r="O339" s="158" t="s">
        <v>19</v>
      </c>
      <c r="P339" s="158" t="s">
        <v>116</v>
      </c>
      <c r="Q339" s="158">
        <v>100</v>
      </c>
      <c r="R339" s="158">
        <v>60</v>
      </c>
      <c r="S339" s="158" t="s">
        <v>504</v>
      </c>
      <c r="T339" s="158" t="s">
        <v>982</v>
      </c>
      <c r="U339" s="193" t="s">
        <v>1930</v>
      </c>
      <c r="V339" s="193" t="s">
        <v>1931</v>
      </c>
      <c r="W339" s="158" t="s">
        <v>980</v>
      </c>
    </row>
    <row r="340" spans="1:23" ht="58.5" customHeight="1" x14ac:dyDescent="0.25">
      <c r="A340" s="194" t="s">
        <v>984</v>
      </c>
      <c r="B340" s="185" t="str">
        <f>VLOOKUP(A340,'Dimensión 3-Gestión con Valor'!$B$10:$B$379,1,0)</f>
        <v>2000.2</v>
      </c>
      <c r="C340" s="183" t="s">
        <v>980</v>
      </c>
      <c r="D340" s="183">
        <v>1</v>
      </c>
      <c r="E340" s="183" t="s">
        <v>471</v>
      </c>
      <c r="F340" s="183" t="s">
        <v>984</v>
      </c>
      <c r="G340" s="183" t="s">
        <v>19</v>
      </c>
      <c r="H340" s="183" t="s">
        <v>12</v>
      </c>
      <c r="I340" s="183" t="s">
        <v>1411</v>
      </c>
      <c r="J340" s="183" t="s">
        <v>1412</v>
      </c>
      <c r="K340" s="183" t="s">
        <v>1509</v>
      </c>
      <c r="L340" s="183" t="s">
        <v>491</v>
      </c>
      <c r="M340" s="183" t="s">
        <v>19</v>
      </c>
      <c r="N340" s="183" t="s">
        <v>625</v>
      </c>
      <c r="O340" s="183">
        <v>0</v>
      </c>
      <c r="P340" s="183" t="s">
        <v>127</v>
      </c>
      <c r="Q340" s="183">
        <v>10</v>
      </c>
      <c r="R340" s="183">
        <v>1</v>
      </c>
      <c r="S340" s="183" t="s">
        <v>476</v>
      </c>
      <c r="T340" s="183" t="s">
        <v>985</v>
      </c>
      <c r="U340" s="184" t="s">
        <v>1924</v>
      </c>
      <c r="V340" s="184" t="s">
        <v>1944</v>
      </c>
      <c r="W340" s="183" t="s">
        <v>986</v>
      </c>
    </row>
    <row r="341" spans="1:23" ht="58.5" customHeight="1" x14ac:dyDescent="0.25">
      <c r="A341" s="69" t="s">
        <v>987</v>
      </c>
      <c r="B341" s="158" t="str">
        <f>VLOOKUP(A341,'Dimensión 3-Gestión con Valor'!$B$10:$B$379,1,0)</f>
        <v>2000.2.1</v>
      </c>
      <c r="C341" s="158" t="s">
        <v>980</v>
      </c>
      <c r="D341" s="158">
        <v>1</v>
      </c>
      <c r="E341" s="158" t="s">
        <v>1871</v>
      </c>
      <c r="F341" s="158" t="s">
        <v>987</v>
      </c>
      <c r="G341" s="158" t="s">
        <v>19</v>
      </c>
      <c r="H341" s="158">
        <v>0</v>
      </c>
      <c r="I341" s="158">
        <v>0</v>
      </c>
      <c r="J341" s="158">
        <v>0</v>
      </c>
      <c r="K341" s="158">
        <v>0</v>
      </c>
      <c r="L341" s="158" t="s">
        <v>19</v>
      </c>
      <c r="M341" s="158" t="s">
        <v>19</v>
      </c>
      <c r="N341" s="158" t="s">
        <v>625</v>
      </c>
      <c r="O341" s="158" t="s">
        <v>19</v>
      </c>
      <c r="P341" s="158" t="s">
        <v>128</v>
      </c>
      <c r="Q341" s="158">
        <v>0</v>
      </c>
      <c r="R341" s="158">
        <v>1</v>
      </c>
      <c r="S341" s="158" t="s">
        <v>476</v>
      </c>
      <c r="T341" s="193" t="s">
        <v>988</v>
      </c>
      <c r="U341" s="193" t="s">
        <v>1924</v>
      </c>
      <c r="V341" s="193" t="s">
        <v>1925</v>
      </c>
      <c r="W341" s="158" t="s">
        <v>697</v>
      </c>
    </row>
    <row r="342" spans="1:23" ht="58.5" customHeight="1" x14ac:dyDescent="0.25">
      <c r="A342" s="194" t="s">
        <v>989</v>
      </c>
      <c r="B342" s="69" t="str">
        <f>VLOOKUP(A342,'Dimensión 3-Gestión con Valor'!$B$10:$B$379,1,0)</f>
        <v>2000.2.2</v>
      </c>
      <c r="C342" s="158" t="s">
        <v>980</v>
      </c>
      <c r="D342" s="158">
        <v>1</v>
      </c>
      <c r="E342" s="158" t="s">
        <v>478</v>
      </c>
      <c r="F342" s="158" t="s">
        <v>989</v>
      </c>
      <c r="G342" s="158" t="s">
        <v>19</v>
      </c>
      <c r="H342" s="158">
        <v>0</v>
      </c>
      <c r="I342" s="158">
        <v>0</v>
      </c>
      <c r="J342" s="158">
        <v>0</v>
      </c>
      <c r="K342" s="158">
        <v>0</v>
      </c>
      <c r="L342" s="158" t="s">
        <v>19</v>
      </c>
      <c r="M342" s="158" t="s">
        <v>19</v>
      </c>
      <c r="N342" s="158" t="s">
        <v>625</v>
      </c>
      <c r="O342" s="158" t="s">
        <v>19</v>
      </c>
      <c r="P342" s="158" t="s">
        <v>129</v>
      </c>
      <c r="Q342" s="158">
        <v>50</v>
      </c>
      <c r="R342" s="158">
        <v>1</v>
      </c>
      <c r="S342" s="158" t="s">
        <v>476</v>
      </c>
      <c r="T342" s="158" t="s">
        <v>990</v>
      </c>
      <c r="U342" s="193" t="s">
        <v>1915</v>
      </c>
      <c r="V342" s="193" t="s">
        <v>1961</v>
      </c>
      <c r="W342" s="158" t="s">
        <v>986</v>
      </c>
    </row>
    <row r="343" spans="1:23" ht="58.5" customHeight="1" x14ac:dyDescent="0.25">
      <c r="A343" s="194" t="s">
        <v>991</v>
      </c>
      <c r="B343" s="69" t="str">
        <f>VLOOKUP(A343,'Dimensión 3-Gestión con Valor'!$B$10:$B$379,1,0)</f>
        <v>2000.2.3</v>
      </c>
      <c r="C343" s="158" t="s">
        <v>980</v>
      </c>
      <c r="D343" s="158">
        <v>1</v>
      </c>
      <c r="E343" s="158" t="s">
        <v>1871</v>
      </c>
      <c r="F343" s="158" t="s">
        <v>991</v>
      </c>
      <c r="G343" s="158" t="s">
        <v>19</v>
      </c>
      <c r="H343" s="158">
        <v>0</v>
      </c>
      <c r="I343" s="158">
        <v>0</v>
      </c>
      <c r="J343" s="158">
        <v>0</v>
      </c>
      <c r="K343" s="158">
        <v>0</v>
      </c>
      <c r="L343" s="158" t="s">
        <v>19</v>
      </c>
      <c r="M343" s="158" t="s">
        <v>19</v>
      </c>
      <c r="N343" s="158" t="s">
        <v>625</v>
      </c>
      <c r="O343" s="158" t="s">
        <v>19</v>
      </c>
      <c r="P343" s="158" t="s">
        <v>130</v>
      </c>
      <c r="Q343" s="158">
        <v>0</v>
      </c>
      <c r="R343" s="158">
        <v>1</v>
      </c>
      <c r="S343" s="158" t="s">
        <v>476</v>
      </c>
      <c r="T343" s="158" t="s">
        <v>992</v>
      </c>
      <c r="U343" s="193" t="s">
        <v>1917</v>
      </c>
      <c r="V343" s="193" t="s">
        <v>1929</v>
      </c>
      <c r="W343" s="158" t="s">
        <v>697</v>
      </c>
    </row>
    <row r="344" spans="1:23" ht="58.5" customHeight="1" x14ac:dyDescent="0.25">
      <c r="A344" s="69" t="s">
        <v>993</v>
      </c>
      <c r="B344" s="158" t="str">
        <f>VLOOKUP(A344,'Dimensión 3-Gestión con Valor'!$B$10:$B$379,1,0)</f>
        <v>2000.2.4</v>
      </c>
      <c r="C344" s="158" t="s">
        <v>980</v>
      </c>
      <c r="D344" s="158">
        <v>1</v>
      </c>
      <c r="E344" s="158" t="s">
        <v>478</v>
      </c>
      <c r="F344" s="158" t="s">
        <v>993</v>
      </c>
      <c r="G344" s="158" t="s">
        <v>19</v>
      </c>
      <c r="H344" s="158">
        <v>0</v>
      </c>
      <c r="I344" s="158">
        <v>0</v>
      </c>
      <c r="J344" s="158">
        <v>0</v>
      </c>
      <c r="K344" s="158">
        <v>0</v>
      </c>
      <c r="L344" s="158" t="s">
        <v>19</v>
      </c>
      <c r="M344" s="158" t="s">
        <v>19</v>
      </c>
      <c r="N344" s="158" t="s">
        <v>625</v>
      </c>
      <c r="O344" s="158" t="s">
        <v>19</v>
      </c>
      <c r="P344" s="158" t="s">
        <v>131</v>
      </c>
      <c r="Q344" s="158">
        <v>50</v>
      </c>
      <c r="R344" s="158">
        <v>1</v>
      </c>
      <c r="S344" s="158" t="s">
        <v>476</v>
      </c>
      <c r="T344" s="193" t="s">
        <v>985</v>
      </c>
      <c r="U344" s="193" t="s">
        <v>1988</v>
      </c>
      <c r="V344" s="193" t="s">
        <v>1944</v>
      </c>
      <c r="W344" s="158" t="s">
        <v>986</v>
      </c>
    </row>
    <row r="345" spans="1:23" ht="58.5" customHeight="1" x14ac:dyDescent="0.25">
      <c r="A345" s="194" t="s">
        <v>994</v>
      </c>
      <c r="B345" s="185" t="str">
        <f>VLOOKUP(A345,'Dimensión 5 - Información y com'!$B$10:$B$35,1,0)</f>
        <v>2000.3</v>
      </c>
      <c r="C345" s="183" t="s">
        <v>980</v>
      </c>
      <c r="D345" s="183">
        <v>1</v>
      </c>
      <c r="E345" s="183" t="s">
        <v>471</v>
      </c>
      <c r="F345" s="183" t="s">
        <v>994</v>
      </c>
      <c r="G345" s="183" t="s">
        <v>473</v>
      </c>
      <c r="H345" s="183" t="s">
        <v>11</v>
      </c>
      <c r="I345" s="183" t="s">
        <v>1413</v>
      </c>
      <c r="J345" s="183" t="s">
        <v>1414</v>
      </c>
      <c r="K345" s="183" t="s">
        <v>1510</v>
      </c>
      <c r="L345" s="183" t="s">
        <v>491</v>
      </c>
      <c r="M345" s="183" t="s">
        <v>19</v>
      </c>
      <c r="N345" s="183" t="s">
        <v>995</v>
      </c>
      <c r="O345" s="183">
        <v>0</v>
      </c>
      <c r="P345" s="183" t="s">
        <v>123</v>
      </c>
      <c r="Q345" s="183">
        <v>10</v>
      </c>
      <c r="R345" s="183">
        <v>1</v>
      </c>
      <c r="S345" s="183" t="s">
        <v>476</v>
      </c>
      <c r="T345" s="183" t="s">
        <v>996</v>
      </c>
      <c r="U345" s="184" t="s">
        <v>1913</v>
      </c>
      <c r="V345" s="184" t="s">
        <v>1914</v>
      </c>
      <c r="W345" s="183" t="s">
        <v>997</v>
      </c>
    </row>
    <row r="346" spans="1:23" ht="58.5" customHeight="1" x14ac:dyDescent="0.25">
      <c r="A346" s="194" t="s">
        <v>998</v>
      </c>
      <c r="B346" s="69" t="str">
        <f>VLOOKUP(A346,'Dimensión 5 - Información y com'!$B$10:$B$35,1,0)</f>
        <v>2000.3.1</v>
      </c>
      <c r="C346" s="158" t="s">
        <v>980</v>
      </c>
      <c r="D346" s="158">
        <v>1</v>
      </c>
      <c r="E346" s="158" t="s">
        <v>478</v>
      </c>
      <c r="F346" s="158" t="s">
        <v>998</v>
      </c>
      <c r="G346" s="158" t="s">
        <v>19</v>
      </c>
      <c r="H346" s="158">
        <v>0</v>
      </c>
      <c r="I346" s="158">
        <v>0</v>
      </c>
      <c r="J346" s="158">
        <v>0</v>
      </c>
      <c r="K346" s="158">
        <v>0</v>
      </c>
      <c r="L346" s="158" t="s">
        <v>19</v>
      </c>
      <c r="M346" s="158" t="s">
        <v>19</v>
      </c>
      <c r="N346" s="158" t="s">
        <v>995</v>
      </c>
      <c r="O346" s="158" t="s">
        <v>19</v>
      </c>
      <c r="P346" s="158" t="s">
        <v>124</v>
      </c>
      <c r="Q346" s="158">
        <v>10</v>
      </c>
      <c r="R346" s="158">
        <v>1</v>
      </c>
      <c r="S346" s="158" t="s">
        <v>476</v>
      </c>
      <c r="T346" s="158" t="s">
        <v>999</v>
      </c>
      <c r="U346" s="193" t="s">
        <v>1913</v>
      </c>
      <c r="V346" s="193" t="s">
        <v>1920</v>
      </c>
      <c r="W346" s="158" t="s">
        <v>997</v>
      </c>
    </row>
    <row r="347" spans="1:23" ht="58.5" customHeight="1" x14ac:dyDescent="0.25">
      <c r="A347" s="194" t="s">
        <v>1000</v>
      </c>
      <c r="B347" s="69" t="str">
        <f>VLOOKUP(A347,'Dimensión 5 - Información y com'!$B$10:$B$35,1,0)</f>
        <v>2000.3.2</v>
      </c>
      <c r="C347" s="158" t="s">
        <v>980</v>
      </c>
      <c r="D347" s="158">
        <v>1</v>
      </c>
      <c r="E347" s="158" t="s">
        <v>478</v>
      </c>
      <c r="F347" s="158" t="s">
        <v>1000</v>
      </c>
      <c r="G347" s="158" t="s">
        <v>19</v>
      </c>
      <c r="H347" s="158">
        <v>0</v>
      </c>
      <c r="I347" s="158">
        <v>0</v>
      </c>
      <c r="J347" s="158">
        <v>0</v>
      </c>
      <c r="K347" s="158">
        <v>0</v>
      </c>
      <c r="L347" s="158" t="s">
        <v>19</v>
      </c>
      <c r="M347" s="158" t="s">
        <v>19</v>
      </c>
      <c r="N347" s="158" t="s">
        <v>995</v>
      </c>
      <c r="O347" s="158" t="s">
        <v>19</v>
      </c>
      <c r="P347" s="158" t="s">
        <v>125</v>
      </c>
      <c r="Q347" s="158">
        <v>60</v>
      </c>
      <c r="R347" s="158">
        <v>8</v>
      </c>
      <c r="S347" s="158" t="s">
        <v>476</v>
      </c>
      <c r="T347" s="158" t="s">
        <v>1001</v>
      </c>
      <c r="U347" s="193" t="s">
        <v>1924</v>
      </c>
      <c r="V347" s="193" t="s">
        <v>1944</v>
      </c>
      <c r="W347" s="158" t="s">
        <v>980</v>
      </c>
    </row>
    <row r="348" spans="1:23" ht="58.5" customHeight="1" x14ac:dyDescent="0.25">
      <c r="A348" s="69" t="s">
        <v>1002</v>
      </c>
      <c r="B348" s="158" t="str">
        <f>VLOOKUP(A348,'Dimensión 5 - Información y com'!$B$10:$B$35,1,0)</f>
        <v>2000.3.3</v>
      </c>
      <c r="C348" s="158" t="s">
        <v>980</v>
      </c>
      <c r="D348" s="158">
        <v>1</v>
      </c>
      <c r="E348" s="158" t="s">
        <v>478</v>
      </c>
      <c r="F348" s="158" t="s">
        <v>1002</v>
      </c>
      <c r="G348" s="158" t="s">
        <v>19</v>
      </c>
      <c r="H348" s="158">
        <v>0</v>
      </c>
      <c r="I348" s="158">
        <v>0</v>
      </c>
      <c r="J348" s="158">
        <v>0</v>
      </c>
      <c r="K348" s="158">
        <v>0</v>
      </c>
      <c r="L348" s="158" t="s">
        <v>19</v>
      </c>
      <c r="M348" s="158" t="s">
        <v>19</v>
      </c>
      <c r="N348" s="158" t="s">
        <v>995</v>
      </c>
      <c r="O348" s="158" t="s">
        <v>19</v>
      </c>
      <c r="P348" s="158" t="s">
        <v>126</v>
      </c>
      <c r="Q348" s="158">
        <v>30</v>
      </c>
      <c r="R348" s="158">
        <v>1</v>
      </c>
      <c r="S348" s="158" t="s">
        <v>476</v>
      </c>
      <c r="T348" s="193" t="s">
        <v>1003</v>
      </c>
      <c r="U348" s="193" t="s">
        <v>1945</v>
      </c>
      <c r="V348" s="193" t="s">
        <v>1914</v>
      </c>
      <c r="W348" s="158" t="s">
        <v>997</v>
      </c>
    </row>
    <row r="349" spans="1:23" ht="58.5" customHeight="1" x14ac:dyDescent="0.25">
      <c r="A349" s="194" t="s">
        <v>1004</v>
      </c>
      <c r="B349" s="185" t="str">
        <f>VLOOKUP(A349,'Dimensión 5 - Información y com'!$B$10:$B$35,1,0)</f>
        <v>2000.4</v>
      </c>
      <c r="C349" s="183" t="s">
        <v>980</v>
      </c>
      <c r="D349" s="183">
        <v>1</v>
      </c>
      <c r="E349" s="183" t="s">
        <v>471</v>
      </c>
      <c r="F349" s="183" t="s">
        <v>1004</v>
      </c>
      <c r="G349" s="183" t="s">
        <v>490</v>
      </c>
      <c r="H349" s="183" t="s">
        <v>11</v>
      </c>
      <c r="I349" s="183" t="s">
        <v>1413</v>
      </c>
      <c r="J349" s="183" t="s">
        <v>1414</v>
      </c>
      <c r="K349" s="183" t="s">
        <v>1510</v>
      </c>
      <c r="L349" s="183" t="s">
        <v>491</v>
      </c>
      <c r="M349" s="183" t="s">
        <v>19</v>
      </c>
      <c r="N349" s="183" t="s">
        <v>995</v>
      </c>
      <c r="O349" s="183">
        <v>0</v>
      </c>
      <c r="P349" s="183" t="s">
        <v>416</v>
      </c>
      <c r="Q349" s="183">
        <v>10</v>
      </c>
      <c r="R349" s="183">
        <v>1</v>
      </c>
      <c r="S349" s="183" t="s">
        <v>476</v>
      </c>
      <c r="T349" s="183" t="s">
        <v>992</v>
      </c>
      <c r="U349" s="184" t="s">
        <v>1919</v>
      </c>
      <c r="V349" s="184" t="s">
        <v>1914</v>
      </c>
      <c r="W349" s="183" t="s">
        <v>1005</v>
      </c>
    </row>
    <row r="350" spans="1:23" ht="58.5" customHeight="1" x14ac:dyDescent="0.25">
      <c r="A350" s="194" t="s">
        <v>1006</v>
      </c>
      <c r="B350" s="69" t="str">
        <f>VLOOKUP(A350,'Dimensión 5 - Información y com'!$B$10:$B$35,1,0)</f>
        <v>2000.4.1</v>
      </c>
      <c r="C350" s="158" t="s">
        <v>980</v>
      </c>
      <c r="D350" s="158">
        <v>1</v>
      </c>
      <c r="E350" s="158" t="s">
        <v>478</v>
      </c>
      <c r="F350" s="158" t="s">
        <v>1006</v>
      </c>
      <c r="G350" s="158" t="s">
        <v>19</v>
      </c>
      <c r="H350" s="158">
        <v>0</v>
      </c>
      <c r="I350" s="158">
        <v>0</v>
      </c>
      <c r="J350" s="158">
        <v>0</v>
      </c>
      <c r="K350" s="158">
        <v>0</v>
      </c>
      <c r="L350" s="158" t="s">
        <v>19</v>
      </c>
      <c r="M350" s="158" t="s">
        <v>19</v>
      </c>
      <c r="N350" s="158" t="s">
        <v>995</v>
      </c>
      <c r="O350" s="158" t="s">
        <v>19</v>
      </c>
      <c r="P350" s="158" t="s">
        <v>417</v>
      </c>
      <c r="Q350" s="158">
        <v>40</v>
      </c>
      <c r="R350" s="158">
        <v>1</v>
      </c>
      <c r="S350" s="158" t="s">
        <v>476</v>
      </c>
      <c r="T350" s="158" t="s">
        <v>1007</v>
      </c>
      <c r="U350" s="193" t="s">
        <v>1919</v>
      </c>
      <c r="V350" s="193" t="s">
        <v>1920</v>
      </c>
      <c r="W350" s="158" t="s">
        <v>1008</v>
      </c>
    </row>
    <row r="351" spans="1:23" ht="58.5" customHeight="1" x14ac:dyDescent="0.25">
      <c r="A351" s="194" t="s">
        <v>1009</v>
      </c>
      <c r="B351" s="69" t="str">
        <f>VLOOKUP(A351,'Dimensión 5 - Información y com'!$B$10:$B$35,1,0)</f>
        <v>2000.4.2</v>
      </c>
      <c r="C351" s="158" t="s">
        <v>980</v>
      </c>
      <c r="D351" s="158">
        <v>1</v>
      </c>
      <c r="E351" s="158" t="s">
        <v>1871</v>
      </c>
      <c r="F351" s="158" t="s">
        <v>1009</v>
      </c>
      <c r="G351" s="158" t="s">
        <v>19</v>
      </c>
      <c r="H351" s="158">
        <v>0</v>
      </c>
      <c r="I351" s="158">
        <v>0</v>
      </c>
      <c r="J351" s="158">
        <v>0</v>
      </c>
      <c r="K351" s="158">
        <v>0</v>
      </c>
      <c r="L351" s="158" t="s">
        <v>19</v>
      </c>
      <c r="M351" s="158" t="s">
        <v>19</v>
      </c>
      <c r="N351" s="158" t="s">
        <v>995</v>
      </c>
      <c r="O351" s="158" t="s">
        <v>19</v>
      </c>
      <c r="P351" s="158" t="s">
        <v>418</v>
      </c>
      <c r="Q351" s="158">
        <v>0</v>
      </c>
      <c r="R351" s="158">
        <v>1</v>
      </c>
      <c r="S351" s="158" t="s">
        <v>476</v>
      </c>
      <c r="T351" s="158" t="s">
        <v>1010</v>
      </c>
      <c r="U351" s="193" t="s">
        <v>1919</v>
      </c>
      <c r="V351" s="193" t="s">
        <v>1920</v>
      </c>
      <c r="W351" s="158" t="s">
        <v>1011</v>
      </c>
    </row>
    <row r="352" spans="1:23" ht="58.5" customHeight="1" x14ac:dyDescent="0.25">
      <c r="A352" s="69" t="s">
        <v>1012</v>
      </c>
      <c r="B352" s="158" t="str">
        <f>VLOOKUP(A352,'Dimensión 5 - Información y com'!$B$10:$B$35,1,0)</f>
        <v>2000.4.3</v>
      </c>
      <c r="C352" s="158" t="s">
        <v>980</v>
      </c>
      <c r="D352" s="158">
        <v>1</v>
      </c>
      <c r="E352" s="158" t="s">
        <v>478</v>
      </c>
      <c r="F352" s="158" t="s">
        <v>1012</v>
      </c>
      <c r="G352" s="158" t="s">
        <v>19</v>
      </c>
      <c r="H352" s="158">
        <v>0</v>
      </c>
      <c r="I352" s="158">
        <v>0</v>
      </c>
      <c r="J352" s="158">
        <v>0</v>
      </c>
      <c r="K352" s="158">
        <v>0</v>
      </c>
      <c r="L352" s="158" t="s">
        <v>19</v>
      </c>
      <c r="M352" s="158" t="s">
        <v>19</v>
      </c>
      <c r="N352" s="158" t="s">
        <v>995</v>
      </c>
      <c r="O352" s="158" t="s">
        <v>19</v>
      </c>
      <c r="P352" s="158" t="s">
        <v>419</v>
      </c>
      <c r="Q352" s="158">
        <v>30</v>
      </c>
      <c r="R352" s="158">
        <v>1</v>
      </c>
      <c r="S352" s="158" t="s">
        <v>476</v>
      </c>
      <c r="T352" s="193" t="s">
        <v>988</v>
      </c>
      <c r="U352" s="193" t="s">
        <v>1924</v>
      </c>
      <c r="V352" s="193" t="s">
        <v>1916</v>
      </c>
      <c r="W352" s="158" t="s">
        <v>1008</v>
      </c>
    </row>
    <row r="353" spans="1:23" ht="58.5" customHeight="1" x14ac:dyDescent="0.25">
      <c r="A353" s="194" t="s">
        <v>1013</v>
      </c>
      <c r="B353" s="69" t="str">
        <f>VLOOKUP(A353,'Dimensión 5 - Información y com'!$B$10:$B$35,1,0)</f>
        <v>2000.4.4</v>
      </c>
      <c r="C353" s="158" t="s">
        <v>980</v>
      </c>
      <c r="D353" s="158">
        <v>1</v>
      </c>
      <c r="E353" s="158" t="s">
        <v>478</v>
      </c>
      <c r="F353" s="158" t="s">
        <v>1013</v>
      </c>
      <c r="G353" s="158" t="s">
        <v>19</v>
      </c>
      <c r="H353" s="158">
        <v>0</v>
      </c>
      <c r="I353" s="158">
        <v>0</v>
      </c>
      <c r="J353" s="158">
        <v>0</v>
      </c>
      <c r="K353" s="158">
        <v>0</v>
      </c>
      <c r="L353" s="158" t="s">
        <v>19</v>
      </c>
      <c r="M353" s="158" t="s">
        <v>19</v>
      </c>
      <c r="N353" s="158" t="s">
        <v>995</v>
      </c>
      <c r="O353" s="158" t="s">
        <v>19</v>
      </c>
      <c r="P353" s="158" t="s">
        <v>420</v>
      </c>
      <c r="Q353" s="158">
        <v>30</v>
      </c>
      <c r="R353" s="158">
        <v>1</v>
      </c>
      <c r="S353" s="158" t="s">
        <v>476</v>
      </c>
      <c r="T353" s="158" t="s">
        <v>992</v>
      </c>
      <c r="U353" s="193" t="s">
        <v>1989</v>
      </c>
      <c r="V353" s="193" t="s">
        <v>1914</v>
      </c>
      <c r="W353" s="158" t="s">
        <v>1008</v>
      </c>
    </row>
    <row r="354" spans="1:23" ht="58.5" customHeight="1" x14ac:dyDescent="0.25">
      <c r="A354" s="194" t="s">
        <v>1014</v>
      </c>
      <c r="B354" s="185" t="str">
        <f>VLOOKUP(A354,'Dimensión 3-Gestión con Valor'!$B$10:$B$379,1,0)</f>
        <v>2000.5</v>
      </c>
      <c r="C354" s="183" t="s">
        <v>980</v>
      </c>
      <c r="D354" s="183">
        <v>1</v>
      </c>
      <c r="E354" s="183" t="s">
        <v>471</v>
      </c>
      <c r="F354" s="183" t="s">
        <v>1014</v>
      </c>
      <c r="G354" s="183" t="s">
        <v>473</v>
      </c>
      <c r="H354" s="183" t="s">
        <v>11</v>
      </c>
      <c r="I354" s="183" t="s">
        <v>1413</v>
      </c>
      <c r="J354" s="183" t="s">
        <v>1414</v>
      </c>
      <c r="K354" s="183" t="s">
        <v>1510</v>
      </c>
      <c r="L354" s="183" t="s">
        <v>491</v>
      </c>
      <c r="M354" s="183" t="s">
        <v>20</v>
      </c>
      <c r="N354" s="183" t="s">
        <v>521</v>
      </c>
      <c r="O354" s="183">
        <v>0</v>
      </c>
      <c r="P354" s="183" t="s">
        <v>390</v>
      </c>
      <c r="Q354" s="183">
        <v>10</v>
      </c>
      <c r="R354" s="183">
        <v>4</v>
      </c>
      <c r="S354" s="183" t="s">
        <v>476</v>
      </c>
      <c r="T354" s="183" t="s">
        <v>1015</v>
      </c>
      <c r="U354" s="184" t="s">
        <v>1990</v>
      </c>
      <c r="V354" s="184" t="s">
        <v>1914</v>
      </c>
      <c r="W354" s="183" t="s">
        <v>1016</v>
      </c>
    </row>
    <row r="355" spans="1:23" ht="58.5" customHeight="1" x14ac:dyDescent="0.25">
      <c r="A355" s="194" t="s">
        <v>1017</v>
      </c>
      <c r="B355" s="69" t="str">
        <f>VLOOKUP(A355,'Dimensión 3-Gestión con Valor'!$B$10:$B$379,1,0)</f>
        <v>2000.5.1</v>
      </c>
      <c r="C355" s="158" t="s">
        <v>980</v>
      </c>
      <c r="D355" s="158">
        <v>1</v>
      </c>
      <c r="E355" s="158" t="s">
        <v>478</v>
      </c>
      <c r="F355" s="158" t="s">
        <v>1017</v>
      </c>
      <c r="G355" s="158" t="s">
        <v>19</v>
      </c>
      <c r="H355" s="158">
        <v>0</v>
      </c>
      <c r="I355" s="158">
        <v>0</v>
      </c>
      <c r="J355" s="158">
        <v>0</v>
      </c>
      <c r="K355" s="158">
        <v>0</v>
      </c>
      <c r="L355" s="158" t="s">
        <v>19</v>
      </c>
      <c r="M355" s="158" t="s">
        <v>19</v>
      </c>
      <c r="N355" s="158" t="s">
        <v>521</v>
      </c>
      <c r="O355" s="158" t="s">
        <v>19</v>
      </c>
      <c r="P355" s="158" t="s">
        <v>391</v>
      </c>
      <c r="Q355" s="158">
        <v>50</v>
      </c>
      <c r="R355" s="158">
        <v>4</v>
      </c>
      <c r="S355" s="158" t="s">
        <v>476</v>
      </c>
      <c r="T355" s="158" t="s">
        <v>1018</v>
      </c>
      <c r="U355" s="193" t="s">
        <v>1990</v>
      </c>
      <c r="V355" s="193" t="s">
        <v>1914</v>
      </c>
      <c r="W355" s="158" t="s">
        <v>1016</v>
      </c>
    </row>
    <row r="356" spans="1:23" ht="58.5" customHeight="1" x14ac:dyDescent="0.25">
      <c r="A356" s="69" t="s">
        <v>1019</v>
      </c>
      <c r="B356" s="158" t="str">
        <f>VLOOKUP(A356,'Dimensión 3-Gestión con Valor'!$B$10:$B$379,1,0)</f>
        <v>2000.5.2</v>
      </c>
      <c r="C356" s="158" t="s">
        <v>980</v>
      </c>
      <c r="D356" s="158">
        <v>1</v>
      </c>
      <c r="E356" s="158" t="s">
        <v>478</v>
      </c>
      <c r="F356" s="158" t="s">
        <v>1019</v>
      </c>
      <c r="G356" s="158" t="s">
        <v>19</v>
      </c>
      <c r="H356" s="158">
        <v>0</v>
      </c>
      <c r="I356" s="158">
        <v>0</v>
      </c>
      <c r="J356" s="158">
        <v>0</v>
      </c>
      <c r="K356" s="158">
        <v>0</v>
      </c>
      <c r="L356" s="158" t="s">
        <v>19</v>
      </c>
      <c r="M356" s="158" t="s">
        <v>19</v>
      </c>
      <c r="N356" s="158" t="s">
        <v>521</v>
      </c>
      <c r="O356" s="158" t="s">
        <v>19</v>
      </c>
      <c r="P356" s="158" t="s">
        <v>392</v>
      </c>
      <c r="Q356" s="158">
        <v>50</v>
      </c>
      <c r="R356" s="158">
        <v>4</v>
      </c>
      <c r="S356" s="158" t="s">
        <v>476</v>
      </c>
      <c r="T356" s="193" t="s">
        <v>1015</v>
      </c>
      <c r="U356" s="193" t="s">
        <v>1915</v>
      </c>
      <c r="V356" s="193" t="s">
        <v>1914</v>
      </c>
      <c r="W356" s="158" t="s">
        <v>1016</v>
      </c>
    </row>
    <row r="357" spans="1:23" ht="58.5" customHeight="1" x14ac:dyDescent="0.25">
      <c r="A357" s="194" t="s">
        <v>1020</v>
      </c>
      <c r="B357" s="185" t="str">
        <f>VLOOKUP(A357,'Dimensión 3-Gestión con Valor'!$B$10:$B$379,1,0)</f>
        <v>2000.6</v>
      </c>
      <c r="C357" s="183" t="s">
        <v>980</v>
      </c>
      <c r="D357" s="183">
        <v>1</v>
      </c>
      <c r="E357" s="183" t="s">
        <v>471</v>
      </c>
      <c r="F357" s="183" t="s">
        <v>1020</v>
      </c>
      <c r="G357" s="183" t="s">
        <v>473</v>
      </c>
      <c r="H357" s="183" t="s">
        <v>60</v>
      </c>
      <c r="I357" s="183" t="s">
        <v>1753</v>
      </c>
      <c r="J357" s="183" t="s">
        <v>1410</v>
      </c>
      <c r="K357" s="183" t="s">
        <v>1509</v>
      </c>
      <c r="L357" s="183" t="s">
        <v>491</v>
      </c>
      <c r="M357" s="183" t="s">
        <v>19</v>
      </c>
      <c r="N357" s="183" t="s">
        <v>1458</v>
      </c>
      <c r="O357" s="183">
        <v>0</v>
      </c>
      <c r="P357" s="183" t="s">
        <v>1797</v>
      </c>
      <c r="Q357" s="183">
        <v>10</v>
      </c>
      <c r="R357" s="183">
        <v>2</v>
      </c>
      <c r="S357" s="183" t="s">
        <v>476</v>
      </c>
      <c r="T357" s="183" t="s">
        <v>1798</v>
      </c>
      <c r="U357" s="184" t="s">
        <v>1919</v>
      </c>
      <c r="V357" s="184" t="s">
        <v>1991</v>
      </c>
      <c r="W357" s="183" t="s">
        <v>1021</v>
      </c>
    </row>
    <row r="358" spans="1:23" ht="58.5" customHeight="1" x14ac:dyDescent="0.25">
      <c r="A358" s="194" t="s">
        <v>1022</v>
      </c>
      <c r="B358" s="69" t="str">
        <f>VLOOKUP(A358,'Dimensión 3-Gestión con Valor'!$B$10:$B$379,1,0)</f>
        <v>2000.6.1</v>
      </c>
      <c r="C358" s="158" t="s">
        <v>980</v>
      </c>
      <c r="D358" s="158">
        <v>1</v>
      </c>
      <c r="E358" s="158" t="s">
        <v>1871</v>
      </c>
      <c r="F358" s="158" t="s">
        <v>1022</v>
      </c>
      <c r="G358" s="158" t="s">
        <v>19</v>
      </c>
      <c r="H358" s="158">
        <v>0</v>
      </c>
      <c r="I358" s="158">
        <v>0</v>
      </c>
      <c r="J358" s="158">
        <v>0</v>
      </c>
      <c r="K358" s="158">
        <v>0</v>
      </c>
      <c r="L358" s="158" t="s">
        <v>19</v>
      </c>
      <c r="M358" s="158" t="s">
        <v>19</v>
      </c>
      <c r="N358" s="158" t="s">
        <v>1458</v>
      </c>
      <c r="O358" s="158" t="s">
        <v>19</v>
      </c>
      <c r="P358" s="158" t="s">
        <v>448</v>
      </c>
      <c r="Q358" s="158">
        <v>0</v>
      </c>
      <c r="R358" s="158">
        <v>2</v>
      </c>
      <c r="S358" s="158" t="s">
        <v>476</v>
      </c>
      <c r="T358" s="158" t="s">
        <v>1023</v>
      </c>
      <c r="U358" s="193" t="s">
        <v>1919</v>
      </c>
      <c r="V358" s="193" t="s">
        <v>1961</v>
      </c>
      <c r="W358" s="158" t="s">
        <v>1024</v>
      </c>
    </row>
    <row r="359" spans="1:23" ht="58.5" customHeight="1" x14ac:dyDescent="0.25">
      <c r="A359" s="194" t="s">
        <v>1025</v>
      </c>
      <c r="B359" s="69" t="str">
        <f>VLOOKUP(A359,'Dimensión 3-Gestión con Valor'!$B$10:$B$379,1,0)</f>
        <v>2000.6.2</v>
      </c>
      <c r="C359" s="158" t="s">
        <v>980</v>
      </c>
      <c r="D359" s="158">
        <v>1</v>
      </c>
      <c r="E359" s="158" t="s">
        <v>1871</v>
      </c>
      <c r="F359" s="158" t="s">
        <v>1025</v>
      </c>
      <c r="G359" s="158" t="s">
        <v>19</v>
      </c>
      <c r="H359" s="158">
        <v>0</v>
      </c>
      <c r="I359" s="158">
        <v>0</v>
      </c>
      <c r="J359" s="158">
        <v>0</v>
      </c>
      <c r="K359" s="158">
        <v>0</v>
      </c>
      <c r="L359" s="158" t="s">
        <v>19</v>
      </c>
      <c r="M359" s="158" t="s">
        <v>19</v>
      </c>
      <c r="N359" s="158" t="s">
        <v>1458</v>
      </c>
      <c r="O359" s="158" t="s">
        <v>19</v>
      </c>
      <c r="P359" s="158" t="s">
        <v>449</v>
      </c>
      <c r="Q359" s="158">
        <v>0</v>
      </c>
      <c r="R359" s="158">
        <v>2</v>
      </c>
      <c r="S359" s="158" t="s">
        <v>476</v>
      </c>
      <c r="T359" s="158" t="s">
        <v>1026</v>
      </c>
      <c r="U359" s="193" t="s">
        <v>1919</v>
      </c>
      <c r="V359" s="193" t="s">
        <v>1961</v>
      </c>
      <c r="W359" s="158" t="s">
        <v>1024</v>
      </c>
    </row>
    <row r="360" spans="1:23" ht="58.5" customHeight="1" x14ac:dyDescent="0.25">
      <c r="A360" s="69" t="s">
        <v>1027</v>
      </c>
      <c r="B360" s="158" t="str">
        <f>VLOOKUP(A360,'Dimensión 3-Gestión con Valor'!$B$10:$B$379,1,0)</f>
        <v>2000.6.3</v>
      </c>
      <c r="C360" s="158" t="s">
        <v>980</v>
      </c>
      <c r="D360" s="158">
        <v>1</v>
      </c>
      <c r="E360" s="158" t="s">
        <v>478</v>
      </c>
      <c r="F360" s="158" t="s">
        <v>1027</v>
      </c>
      <c r="G360" s="158" t="s">
        <v>19</v>
      </c>
      <c r="H360" s="158">
        <v>0</v>
      </c>
      <c r="I360" s="158">
        <v>0</v>
      </c>
      <c r="J360" s="158">
        <v>0</v>
      </c>
      <c r="K360" s="158">
        <v>0</v>
      </c>
      <c r="L360" s="158" t="s">
        <v>19</v>
      </c>
      <c r="M360" s="158" t="s">
        <v>19</v>
      </c>
      <c r="N360" s="158" t="s">
        <v>1458</v>
      </c>
      <c r="O360" s="158" t="s">
        <v>19</v>
      </c>
      <c r="P360" s="158" t="s">
        <v>1799</v>
      </c>
      <c r="Q360" s="158">
        <v>50</v>
      </c>
      <c r="R360" s="158">
        <v>2</v>
      </c>
      <c r="S360" s="158" t="s">
        <v>476</v>
      </c>
      <c r="T360" s="193" t="s">
        <v>1800</v>
      </c>
      <c r="U360" s="193" t="s">
        <v>1917</v>
      </c>
      <c r="V360" s="193" t="s">
        <v>1938</v>
      </c>
      <c r="W360" s="158" t="s">
        <v>980</v>
      </c>
    </row>
    <row r="361" spans="1:23" ht="58.5" customHeight="1" x14ac:dyDescent="0.25">
      <c r="A361" s="194" t="s">
        <v>1028</v>
      </c>
      <c r="B361" s="69" t="str">
        <f>VLOOKUP(A361,'Dimensión 3-Gestión con Valor'!$B$10:$B$379,1,0)</f>
        <v>2000.6.4</v>
      </c>
      <c r="C361" s="158" t="s">
        <v>980</v>
      </c>
      <c r="D361" s="158">
        <v>1</v>
      </c>
      <c r="E361" s="158" t="s">
        <v>478</v>
      </c>
      <c r="F361" s="158" t="s">
        <v>1028</v>
      </c>
      <c r="G361" s="158" t="s">
        <v>19</v>
      </c>
      <c r="H361" s="158">
        <v>0</v>
      </c>
      <c r="I361" s="158">
        <v>0</v>
      </c>
      <c r="J361" s="158">
        <v>0</v>
      </c>
      <c r="K361" s="158">
        <v>0</v>
      </c>
      <c r="L361" s="158" t="s">
        <v>19</v>
      </c>
      <c r="M361" s="158" t="s">
        <v>19</v>
      </c>
      <c r="N361" s="158" t="s">
        <v>1458</v>
      </c>
      <c r="O361" s="158" t="s">
        <v>19</v>
      </c>
      <c r="P361" s="158" t="s">
        <v>1801</v>
      </c>
      <c r="Q361" s="158">
        <v>50</v>
      </c>
      <c r="R361" s="158">
        <v>2</v>
      </c>
      <c r="S361" s="158" t="s">
        <v>476</v>
      </c>
      <c r="T361" s="158" t="s">
        <v>1800</v>
      </c>
      <c r="U361" s="193" t="s">
        <v>1918</v>
      </c>
      <c r="V361" s="193" t="s">
        <v>1991</v>
      </c>
      <c r="W361" s="158" t="s">
        <v>980</v>
      </c>
    </row>
    <row r="362" spans="1:23" ht="58.5" customHeight="1" x14ac:dyDescent="0.25">
      <c r="A362" s="194" t="s">
        <v>502</v>
      </c>
      <c r="B362" s="185" t="str">
        <f>VLOOKUP(A362,'Dimensión 7 - Control Interno'!$B$10:$B$18,1,0)</f>
        <v>50.1</v>
      </c>
      <c r="C362" s="183" t="s">
        <v>501</v>
      </c>
      <c r="D362" s="183">
        <v>4</v>
      </c>
      <c r="E362" s="183" t="s">
        <v>471</v>
      </c>
      <c r="F362" s="183" t="s">
        <v>502</v>
      </c>
      <c r="G362" s="183" t="s">
        <v>473</v>
      </c>
      <c r="H362" s="183" t="s">
        <v>60</v>
      </c>
      <c r="I362" s="183" t="s">
        <v>1753</v>
      </c>
      <c r="J362" s="183" t="s">
        <v>1410</v>
      </c>
      <c r="K362" s="183" t="s">
        <v>1509</v>
      </c>
      <c r="L362" s="183" t="s">
        <v>474</v>
      </c>
      <c r="M362" s="183" t="s">
        <v>19</v>
      </c>
      <c r="N362" s="183" t="s">
        <v>503</v>
      </c>
      <c r="O362" s="183">
        <v>0</v>
      </c>
      <c r="P362" s="183" t="s">
        <v>147</v>
      </c>
      <c r="Q362" s="183">
        <v>50</v>
      </c>
      <c r="R362" s="183">
        <v>100</v>
      </c>
      <c r="S362" s="183" t="s">
        <v>504</v>
      </c>
      <c r="T362" s="183" t="s">
        <v>505</v>
      </c>
      <c r="U362" s="184" t="s">
        <v>1930</v>
      </c>
      <c r="V362" s="184" t="s">
        <v>1931</v>
      </c>
      <c r="W362" s="183" t="s">
        <v>501</v>
      </c>
    </row>
    <row r="363" spans="1:23" ht="58.5" customHeight="1" x14ac:dyDescent="0.25">
      <c r="A363" s="194" t="s">
        <v>506</v>
      </c>
      <c r="B363" s="69" t="str">
        <f>VLOOKUP(A363,'Dimensión 7 - Control Interno'!$B$10:$B$18,1,0)</f>
        <v>50.1.1</v>
      </c>
      <c r="C363" s="158" t="s">
        <v>501</v>
      </c>
      <c r="D363" s="158">
        <v>4</v>
      </c>
      <c r="E363" s="158" t="s">
        <v>478</v>
      </c>
      <c r="F363" s="158" t="s">
        <v>506</v>
      </c>
      <c r="G363" s="158" t="s">
        <v>19</v>
      </c>
      <c r="H363" s="158">
        <v>0</v>
      </c>
      <c r="I363" s="158">
        <v>0</v>
      </c>
      <c r="J363" s="158">
        <v>0</v>
      </c>
      <c r="K363" s="158">
        <v>0</v>
      </c>
      <c r="L363" s="158" t="s">
        <v>19</v>
      </c>
      <c r="M363" s="158" t="s">
        <v>19</v>
      </c>
      <c r="N363" s="158" t="s">
        <v>503</v>
      </c>
      <c r="O363" s="158" t="s">
        <v>19</v>
      </c>
      <c r="P363" s="158" t="s">
        <v>148</v>
      </c>
      <c r="Q363" s="158">
        <v>80</v>
      </c>
      <c r="R363" s="158">
        <v>100</v>
      </c>
      <c r="S363" s="158" t="s">
        <v>504</v>
      </c>
      <c r="T363" s="158" t="s">
        <v>505</v>
      </c>
      <c r="U363" s="193" t="s">
        <v>1930</v>
      </c>
      <c r="V363" s="193" t="s">
        <v>1931</v>
      </c>
      <c r="W363" s="158" t="s">
        <v>501</v>
      </c>
    </row>
    <row r="364" spans="1:23" ht="58.5" customHeight="1" x14ac:dyDescent="0.25">
      <c r="A364" s="69" t="s">
        <v>507</v>
      </c>
      <c r="B364" s="158" t="str">
        <f>VLOOKUP(A364,'Dimensión 7 - Control Interno'!$B$10:$B$18,1,0)</f>
        <v>50.1.2</v>
      </c>
      <c r="C364" s="158" t="s">
        <v>501</v>
      </c>
      <c r="D364" s="158">
        <v>4</v>
      </c>
      <c r="E364" s="158" t="s">
        <v>478</v>
      </c>
      <c r="F364" s="158" t="s">
        <v>507</v>
      </c>
      <c r="G364" s="158" t="s">
        <v>19</v>
      </c>
      <c r="H364" s="158">
        <v>0</v>
      </c>
      <c r="I364" s="158">
        <v>0</v>
      </c>
      <c r="J364" s="158">
        <v>0</v>
      </c>
      <c r="K364" s="158">
        <v>0</v>
      </c>
      <c r="L364" s="158" t="s">
        <v>19</v>
      </c>
      <c r="M364" s="158" t="s">
        <v>19</v>
      </c>
      <c r="N364" s="158" t="s">
        <v>503</v>
      </c>
      <c r="O364" s="158" t="s">
        <v>19</v>
      </c>
      <c r="P364" s="158" t="s">
        <v>149</v>
      </c>
      <c r="Q364" s="158">
        <v>20</v>
      </c>
      <c r="R364" s="158">
        <v>2</v>
      </c>
      <c r="S364" s="158" t="s">
        <v>476</v>
      </c>
      <c r="T364" s="193" t="s">
        <v>508</v>
      </c>
      <c r="U364" s="193" t="s">
        <v>1917</v>
      </c>
      <c r="V364" s="193" t="s">
        <v>1931</v>
      </c>
      <c r="W364" s="158" t="s">
        <v>501</v>
      </c>
    </row>
    <row r="365" spans="1:23" ht="58.5" customHeight="1" x14ac:dyDescent="0.25">
      <c r="A365" s="194" t="s">
        <v>509</v>
      </c>
      <c r="B365" s="185" t="str">
        <f>VLOOKUP(A365,'Dimensión 7 - Control Interno'!$B$10:$B$18,1,0)</f>
        <v>50.2</v>
      </c>
      <c r="C365" s="183" t="s">
        <v>501</v>
      </c>
      <c r="D365" s="183">
        <v>4</v>
      </c>
      <c r="E365" s="183" t="s">
        <v>471</v>
      </c>
      <c r="F365" s="183" t="s">
        <v>509</v>
      </c>
      <c r="G365" s="183" t="s">
        <v>473</v>
      </c>
      <c r="H365" s="183" t="s">
        <v>60</v>
      </c>
      <c r="I365" s="183" t="s">
        <v>1753</v>
      </c>
      <c r="J365" s="183" t="s">
        <v>1410</v>
      </c>
      <c r="K365" s="183" t="s">
        <v>1509</v>
      </c>
      <c r="L365" s="183" t="s">
        <v>474</v>
      </c>
      <c r="M365" s="183" t="s">
        <v>19</v>
      </c>
      <c r="N365" s="183" t="s">
        <v>503</v>
      </c>
      <c r="O365" s="183">
        <v>0</v>
      </c>
      <c r="P365" s="183" t="s">
        <v>1833</v>
      </c>
      <c r="Q365" s="183">
        <v>25</v>
      </c>
      <c r="R365" s="183">
        <v>1</v>
      </c>
      <c r="S365" s="183" t="s">
        <v>476</v>
      </c>
      <c r="T365" s="183" t="s">
        <v>1834</v>
      </c>
      <c r="U365" s="184" t="s">
        <v>1915</v>
      </c>
      <c r="V365" s="184" t="s">
        <v>1934</v>
      </c>
      <c r="W365" s="183" t="s">
        <v>501</v>
      </c>
    </row>
    <row r="366" spans="1:23" ht="58.5" customHeight="1" x14ac:dyDescent="0.25">
      <c r="A366" s="194" t="s">
        <v>511</v>
      </c>
      <c r="B366" s="69" t="str">
        <f>VLOOKUP(A366,'Dimensión 7 - Control Interno'!$B$10:$B$18,1,0)</f>
        <v>50.2.1</v>
      </c>
      <c r="C366" s="158" t="s">
        <v>501</v>
      </c>
      <c r="D366" s="158">
        <v>4</v>
      </c>
      <c r="E366" s="158" t="s">
        <v>478</v>
      </c>
      <c r="F366" s="158" t="s">
        <v>511</v>
      </c>
      <c r="G366" s="158" t="s">
        <v>19</v>
      </c>
      <c r="H366" s="158">
        <v>0</v>
      </c>
      <c r="I366" s="158">
        <v>0</v>
      </c>
      <c r="J366" s="158">
        <v>0</v>
      </c>
      <c r="K366" s="158">
        <v>0</v>
      </c>
      <c r="L366" s="158" t="s">
        <v>19</v>
      </c>
      <c r="M366" s="158" t="s">
        <v>19</v>
      </c>
      <c r="N366" s="158" t="s">
        <v>503</v>
      </c>
      <c r="O366" s="158" t="s">
        <v>19</v>
      </c>
      <c r="P366" s="158" t="s">
        <v>110</v>
      </c>
      <c r="Q366" s="158">
        <v>80</v>
      </c>
      <c r="R366" s="158">
        <v>1</v>
      </c>
      <c r="S366" s="158" t="s">
        <v>476</v>
      </c>
      <c r="T366" s="158" t="s">
        <v>1824</v>
      </c>
      <c r="U366" s="193" t="s">
        <v>1915</v>
      </c>
      <c r="V366" s="193" t="s">
        <v>1934</v>
      </c>
      <c r="W366" s="158" t="s">
        <v>501</v>
      </c>
    </row>
    <row r="367" spans="1:23" ht="58.5" customHeight="1" x14ac:dyDescent="0.25">
      <c r="A367" s="194" t="s">
        <v>512</v>
      </c>
      <c r="B367" s="69" t="str">
        <f>VLOOKUP(A367,'Dimensión 7 - Control Interno'!$B$10:$B$18,1,0)</f>
        <v>50.2.2</v>
      </c>
      <c r="C367" s="158" t="s">
        <v>501</v>
      </c>
      <c r="D367" s="158">
        <v>4</v>
      </c>
      <c r="E367" s="158" t="s">
        <v>478</v>
      </c>
      <c r="F367" s="158" t="s">
        <v>512</v>
      </c>
      <c r="G367" s="158" t="s">
        <v>19</v>
      </c>
      <c r="H367" s="158">
        <v>0</v>
      </c>
      <c r="I367" s="158">
        <v>0</v>
      </c>
      <c r="J367" s="158">
        <v>0</v>
      </c>
      <c r="K367" s="158">
        <v>0</v>
      </c>
      <c r="L367" s="158" t="s">
        <v>19</v>
      </c>
      <c r="M367" s="158" t="s">
        <v>19</v>
      </c>
      <c r="N367" s="158" t="s">
        <v>503</v>
      </c>
      <c r="O367" s="158" t="s">
        <v>19</v>
      </c>
      <c r="P367" s="158" t="s">
        <v>111</v>
      </c>
      <c r="Q367" s="158">
        <v>20</v>
      </c>
      <c r="R367" s="158">
        <v>1</v>
      </c>
      <c r="S367" s="158" t="s">
        <v>476</v>
      </c>
      <c r="T367" s="158" t="s">
        <v>1835</v>
      </c>
      <c r="U367" s="193" t="s">
        <v>1915</v>
      </c>
      <c r="V367" s="193" t="s">
        <v>1934</v>
      </c>
      <c r="W367" s="158" t="s">
        <v>501</v>
      </c>
    </row>
    <row r="368" spans="1:23" ht="58.5" customHeight="1" x14ac:dyDescent="0.25">
      <c r="A368" s="194" t="s">
        <v>513</v>
      </c>
      <c r="B368" s="185" t="str">
        <f>VLOOKUP(A368,'Dimensión 7 - Control Interno'!$B$10:$B$18,1,0)</f>
        <v>50.3</v>
      </c>
      <c r="C368" s="183" t="s">
        <v>501</v>
      </c>
      <c r="D368" s="183">
        <v>4</v>
      </c>
      <c r="E368" s="183" t="s">
        <v>471</v>
      </c>
      <c r="F368" s="183" t="s">
        <v>513</v>
      </c>
      <c r="G368" s="183" t="s">
        <v>473</v>
      </c>
      <c r="H368" s="183" t="s">
        <v>60</v>
      </c>
      <c r="I368" s="183" t="s">
        <v>1753</v>
      </c>
      <c r="J368" s="183" t="s">
        <v>1410</v>
      </c>
      <c r="K368" s="183" t="s">
        <v>1509</v>
      </c>
      <c r="L368" s="183" t="s">
        <v>474</v>
      </c>
      <c r="M368" s="183" t="s">
        <v>19</v>
      </c>
      <c r="N368" s="183" t="s">
        <v>503</v>
      </c>
      <c r="O368" s="183">
        <v>0</v>
      </c>
      <c r="P368" s="183" t="s">
        <v>112</v>
      </c>
      <c r="Q368" s="183">
        <v>25</v>
      </c>
      <c r="R368" s="183">
        <v>1</v>
      </c>
      <c r="S368" s="183" t="s">
        <v>476</v>
      </c>
      <c r="T368" s="183" t="s">
        <v>514</v>
      </c>
      <c r="U368" s="184" t="s">
        <v>2000</v>
      </c>
      <c r="V368" s="184" t="s">
        <v>2001</v>
      </c>
      <c r="W368" s="183" t="s">
        <v>501</v>
      </c>
    </row>
    <row r="369" spans="1:23" ht="58.5" customHeight="1" x14ac:dyDescent="0.25">
      <c r="A369" s="69" t="s">
        <v>515</v>
      </c>
      <c r="B369" s="158" t="str">
        <f>VLOOKUP(A369,'Dimensión 7 - Control Interno'!$B$10:$B$18,1,0)</f>
        <v>50.3.1</v>
      </c>
      <c r="C369" s="158" t="s">
        <v>501</v>
      </c>
      <c r="D369" s="158">
        <v>4</v>
      </c>
      <c r="E369" s="158" t="s">
        <v>478</v>
      </c>
      <c r="F369" s="158" t="s">
        <v>515</v>
      </c>
      <c r="G369" s="158" t="s">
        <v>19</v>
      </c>
      <c r="H369" s="158">
        <v>0</v>
      </c>
      <c r="I369" s="158">
        <v>0</v>
      </c>
      <c r="J369" s="158">
        <v>0</v>
      </c>
      <c r="K369" s="158">
        <v>0</v>
      </c>
      <c r="L369" s="158" t="s">
        <v>19</v>
      </c>
      <c r="M369" s="158" t="s">
        <v>19</v>
      </c>
      <c r="N369" s="158" t="s">
        <v>503</v>
      </c>
      <c r="O369" s="158" t="s">
        <v>19</v>
      </c>
      <c r="P369" s="158" t="s">
        <v>113</v>
      </c>
      <c r="Q369" s="158">
        <v>80</v>
      </c>
      <c r="R369" s="158">
        <v>1</v>
      </c>
      <c r="S369" s="158" t="s">
        <v>476</v>
      </c>
      <c r="T369" s="193" t="s">
        <v>516</v>
      </c>
      <c r="U369" s="193" t="s">
        <v>2000</v>
      </c>
      <c r="V369" s="193" t="s">
        <v>2001</v>
      </c>
      <c r="W369" s="158" t="s">
        <v>501</v>
      </c>
    </row>
    <row r="370" spans="1:23" ht="58.5" customHeight="1" x14ac:dyDescent="0.25">
      <c r="A370" s="194" t="s">
        <v>517</v>
      </c>
      <c r="B370" s="69" t="e">
        <f>VLOOKUP(A370,'Dimensión 3-Gestión con Valor'!$B$10:$B$379,1,0)</f>
        <v>#N/A</v>
      </c>
      <c r="C370" s="183" t="s">
        <v>501</v>
      </c>
      <c r="D370" s="183">
        <v>4</v>
      </c>
      <c r="E370" s="183" t="s">
        <v>1795</v>
      </c>
      <c r="F370" s="183" t="s">
        <v>517</v>
      </c>
      <c r="G370" s="183" t="s">
        <v>19</v>
      </c>
      <c r="H370" s="183">
        <v>0</v>
      </c>
      <c r="I370" s="183">
        <v>0</v>
      </c>
      <c r="J370" s="183">
        <v>0</v>
      </c>
      <c r="K370" s="183">
        <v>0</v>
      </c>
      <c r="L370" s="183" t="s">
        <v>19</v>
      </c>
      <c r="M370" s="183" t="s">
        <v>19</v>
      </c>
      <c r="N370" s="183" t="s">
        <v>503</v>
      </c>
      <c r="O370" s="183" t="s">
        <v>19</v>
      </c>
      <c r="P370" s="183" t="s">
        <v>114</v>
      </c>
      <c r="Q370" s="183">
        <v>40</v>
      </c>
      <c r="R370" s="183">
        <v>1</v>
      </c>
      <c r="S370" s="183" t="s">
        <v>476</v>
      </c>
      <c r="T370" s="183" t="s">
        <v>516</v>
      </c>
      <c r="U370" s="184" t="s">
        <v>2000</v>
      </c>
      <c r="V370" s="184" t="s">
        <v>1942</v>
      </c>
      <c r="W370" s="183" t="s">
        <v>501</v>
      </c>
    </row>
    <row r="371" spans="1:23" ht="58.5" customHeight="1" x14ac:dyDescent="0.25">
      <c r="A371" s="194" t="s">
        <v>518</v>
      </c>
      <c r="B371" s="69" t="str">
        <f>VLOOKUP(A371,'Dimensión 7 - Control Interno'!$B$10:$B$18,1,0)</f>
        <v>50.3.3</v>
      </c>
      <c r="C371" s="158" t="s">
        <v>501</v>
      </c>
      <c r="D371" s="158">
        <v>4</v>
      </c>
      <c r="E371" s="158" t="s">
        <v>478</v>
      </c>
      <c r="F371" s="158" t="s">
        <v>518</v>
      </c>
      <c r="G371" s="158" t="s">
        <v>19</v>
      </c>
      <c r="H371" s="158">
        <v>0</v>
      </c>
      <c r="I371" s="158">
        <v>0</v>
      </c>
      <c r="J371" s="158">
        <v>0</v>
      </c>
      <c r="K371" s="158">
        <v>0</v>
      </c>
      <c r="L371" s="158" t="s">
        <v>19</v>
      </c>
      <c r="M371" s="158" t="s">
        <v>19</v>
      </c>
      <c r="N371" s="158" t="s">
        <v>503</v>
      </c>
      <c r="O371" s="158" t="s">
        <v>19</v>
      </c>
      <c r="P371" s="158" t="s">
        <v>46</v>
      </c>
      <c r="Q371" s="158">
        <v>20</v>
      </c>
      <c r="R371" s="158">
        <v>1</v>
      </c>
      <c r="S371" s="158" t="s">
        <v>476</v>
      </c>
      <c r="T371" s="158" t="s">
        <v>514</v>
      </c>
      <c r="U371" s="193" t="s">
        <v>2000</v>
      </c>
      <c r="V371" s="193" t="s">
        <v>2001</v>
      </c>
      <c r="W371" s="158" t="s">
        <v>501</v>
      </c>
    </row>
    <row r="372" spans="1:23" ht="58.5" customHeight="1" x14ac:dyDescent="0.25">
      <c r="A372" s="194" t="s">
        <v>920</v>
      </c>
      <c r="B372" s="185" t="str">
        <f>VLOOKUP(A372,'Dimensión 3-Gestión con Valor'!$B$10:$B$379,1,0)</f>
        <v>72.1</v>
      </c>
      <c r="C372" s="183" t="s">
        <v>919</v>
      </c>
      <c r="D372" s="183">
        <v>3</v>
      </c>
      <c r="E372" s="183" t="s">
        <v>471</v>
      </c>
      <c r="F372" s="183" t="s">
        <v>920</v>
      </c>
      <c r="G372" s="183" t="s">
        <v>473</v>
      </c>
      <c r="H372" s="183" t="s">
        <v>60</v>
      </c>
      <c r="I372" s="183" t="s">
        <v>1753</v>
      </c>
      <c r="J372" s="183" t="s">
        <v>1410</v>
      </c>
      <c r="K372" s="183" t="s">
        <v>1509</v>
      </c>
      <c r="L372" s="183" t="s">
        <v>474</v>
      </c>
      <c r="M372" s="183" t="s">
        <v>22</v>
      </c>
      <c r="N372" s="183" t="s">
        <v>706</v>
      </c>
      <c r="O372" s="183">
        <v>0</v>
      </c>
      <c r="P372" s="183" t="s">
        <v>322</v>
      </c>
      <c r="Q372" s="183">
        <v>30</v>
      </c>
      <c r="R372" s="183">
        <v>100</v>
      </c>
      <c r="S372" s="183" t="s">
        <v>504</v>
      </c>
      <c r="T372" s="183" t="s">
        <v>2049</v>
      </c>
      <c r="U372" s="184" t="s">
        <v>1948</v>
      </c>
      <c r="V372" s="184" t="s">
        <v>1971</v>
      </c>
      <c r="W372" s="183" t="s">
        <v>919</v>
      </c>
    </row>
    <row r="373" spans="1:23" ht="58.5" customHeight="1" x14ac:dyDescent="0.25">
      <c r="A373" s="69" t="s">
        <v>921</v>
      </c>
      <c r="B373" s="158" t="str">
        <f>VLOOKUP(A373,'Dimensión 3-Gestión con Valor'!$B$10:$B$379,1,0)</f>
        <v>72.1.1</v>
      </c>
      <c r="C373" s="158" t="s">
        <v>919</v>
      </c>
      <c r="D373" s="158">
        <v>3</v>
      </c>
      <c r="E373" s="158" t="s">
        <v>478</v>
      </c>
      <c r="F373" s="158" t="s">
        <v>921</v>
      </c>
      <c r="G373" s="158" t="s">
        <v>19</v>
      </c>
      <c r="H373" s="158">
        <v>0</v>
      </c>
      <c r="I373" s="158">
        <v>0</v>
      </c>
      <c r="J373" s="158">
        <v>0</v>
      </c>
      <c r="K373" s="158">
        <v>0</v>
      </c>
      <c r="L373" s="158" t="s">
        <v>19</v>
      </c>
      <c r="M373" s="158" t="s">
        <v>19</v>
      </c>
      <c r="N373" s="158" t="s">
        <v>706</v>
      </c>
      <c r="O373" s="158" t="s">
        <v>19</v>
      </c>
      <c r="P373" s="158" t="s">
        <v>323</v>
      </c>
      <c r="Q373" s="158">
        <v>10</v>
      </c>
      <c r="R373" s="158">
        <v>1</v>
      </c>
      <c r="S373" s="158" t="s">
        <v>476</v>
      </c>
      <c r="T373" s="193" t="s">
        <v>922</v>
      </c>
      <c r="U373" s="193" t="s">
        <v>1948</v>
      </c>
      <c r="V373" s="193" t="s">
        <v>2047</v>
      </c>
      <c r="W373" s="158" t="s">
        <v>919</v>
      </c>
    </row>
    <row r="374" spans="1:23" ht="58.5" customHeight="1" x14ac:dyDescent="0.25">
      <c r="A374" s="194" t="s">
        <v>923</v>
      </c>
      <c r="B374" s="69" t="str">
        <f>VLOOKUP(A374,'Dimensión 3-Gestión con Valor'!$B$10:$B$379,1,0)</f>
        <v>72.1.2</v>
      </c>
      <c r="C374" s="158" t="s">
        <v>919</v>
      </c>
      <c r="D374" s="158">
        <v>3</v>
      </c>
      <c r="E374" s="158" t="s">
        <v>478</v>
      </c>
      <c r="F374" s="158" t="s">
        <v>923</v>
      </c>
      <c r="G374" s="158" t="s">
        <v>19</v>
      </c>
      <c r="H374" s="158">
        <v>0</v>
      </c>
      <c r="I374" s="158">
        <v>0</v>
      </c>
      <c r="J374" s="158">
        <v>0</v>
      </c>
      <c r="K374" s="158">
        <v>0</v>
      </c>
      <c r="L374" s="158" t="s">
        <v>19</v>
      </c>
      <c r="M374" s="158" t="s">
        <v>19</v>
      </c>
      <c r="N374" s="158" t="s">
        <v>706</v>
      </c>
      <c r="O374" s="158" t="s">
        <v>19</v>
      </c>
      <c r="P374" s="158" t="s">
        <v>324</v>
      </c>
      <c r="Q374" s="158">
        <v>10</v>
      </c>
      <c r="R374" s="158">
        <v>1</v>
      </c>
      <c r="S374" s="158" t="s">
        <v>476</v>
      </c>
      <c r="T374" s="158" t="s">
        <v>924</v>
      </c>
      <c r="U374" s="193" t="s">
        <v>2000</v>
      </c>
      <c r="V374" s="193" t="s">
        <v>1920</v>
      </c>
      <c r="W374" s="158" t="s">
        <v>919</v>
      </c>
    </row>
    <row r="375" spans="1:23" ht="58.5" customHeight="1" x14ac:dyDescent="0.25">
      <c r="A375" s="194" t="s">
        <v>925</v>
      </c>
      <c r="B375" s="69" t="str">
        <f>VLOOKUP(A375,'Dimensión 3-Gestión con Valor'!$B$10:$B$379,1,0)</f>
        <v>72.1.3</v>
      </c>
      <c r="C375" s="158" t="s">
        <v>919</v>
      </c>
      <c r="D375" s="158">
        <v>3</v>
      </c>
      <c r="E375" s="158" t="s">
        <v>478</v>
      </c>
      <c r="F375" s="158" t="s">
        <v>925</v>
      </c>
      <c r="G375" s="158" t="s">
        <v>19</v>
      </c>
      <c r="H375" s="158">
        <v>0</v>
      </c>
      <c r="I375" s="158">
        <v>0</v>
      </c>
      <c r="J375" s="158">
        <v>0</v>
      </c>
      <c r="K375" s="158">
        <v>0</v>
      </c>
      <c r="L375" s="158" t="s">
        <v>19</v>
      </c>
      <c r="M375" s="158" t="s">
        <v>19</v>
      </c>
      <c r="N375" s="158" t="s">
        <v>706</v>
      </c>
      <c r="O375" s="158" t="s">
        <v>19</v>
      </c>
      <c r="P375" s="158" t="s">
        <v>325</v>
      </c>
      <c r="Q375" s="158">
        <v>15</v>
      </c>
      <c r="R375" s="158">
        <v>2</v>
      </c>
      <c r="S375" s="158" t="s">
        <v>476</v>
      </c>
      <c r="T375" s="158" t="s">
        <v>926</v>
      </c>
      <c r="U375" s="193" t="s">
        <v>1924</v>
      </c>
      <c r="V375" s="193" t="s">
        <v>1927</v>
      </c>
      <c r="W375" s="158" t="s">
        <v>919</v>
      </c>
    </row>
    <row r="376" spans="1:23" ht="58.5" customHeight="1" x14ac:dyDescent="0.25">
      <c r="A376" s="69" t="s">
        <v>927</v>
      </c>
      <c r="B376" s="158" t="str">
        <f>VLOOKUP(A376,'Dimensión 3-Gestión con Valor'!$B$10:$B$379,1,0)</f>
        <v>72.1.4</v>
      </c>
      <c r="C376" s="158" t="s">
        <v>919</v>
      </c>
      <c r="D376" s="158">
        <v>3</v>
      </c>
      <c r="E376" s="158" t="s">
        <v>478</v>
      </c>
      <c r="F376" s="158" t="s">
        <v>927</v>
      </c>
      <c r="G376" s="158" t="s">
        <v>19</v>
      </c>
      <c r="H376" s="158">
        <v>0</v>
      </c>
      <c r="I376" s="158">
        <v>0</v>
      </c>
      <c r="J376" s="158">
        <v>0</v>
      </c>
      <c r="K376" s="158">
        <v>0</v>
      </c>
      <c r="L376" s="158" t="s">
        <v>19</v>
      </c>
      <c r="M376" s="158" t="s">
        <v>19</v>
      </c>
      <c r="N376" s="158" t="s">
        <v>706</v>
      </c>
      <c r="O376" s="158" t="s">
        <v>19</v>
      </c>
      <c r="P376" s="158" t="s">
        <v>326</v>
      </c>
      <c r="Q376" s="158">
        <v>20</v>
      </c>
      <c r="R376" s="158">
        <v>2</v>
      </c>
      <c r="S376" s="158" t="s">
        <v>476</v>
      </c>
      <c r="T376" s="193" t="s">
        <v>928</v>
      </c>
      <c r="U376" s="193" t="s">
        <v>1915</v>
      </c>
      <c r="V376" s="193" t="s">
        <v>1971</v>
      </c>
      <c r="W376" s="158" t="s">
        <v>919</v>
      </c>
    </row>
    <row r="377" spans="1:23" ht="58.5" customHeight="1" x14ac:dyDescent="0.25">
      <c r="A377" s="194" t="s">
        <v>929</v>
      </c>
      <c r="B377" s="69" t="str">
        <f>VLOOKUP(A377,'Dimensión 3-Gestión con Valor'!$B$10:$B$379,1,0)</f>
        <v>72.1.5</v>
      </c>
      <c r="C377" s="158" t="s">
        <v>919</v>
      </c>
      <c r="D377" s="158">
        <v>3</v>
      </c>
      <c r="E377" s="158" t="s">
        <v>478</v>
      </c>
      <c r="F377" s="158" t="s">
        <v>929</v>
      </c>
      <c r="G377" s="158" t="s">
        <v>19</v>
      </c>
      <c r="H377" s="158">
        <v>0</v>
      </c>
      <c r="I377" s="158">
        <v>0</v>
      </c>
      <c r="J377" s="158">
        <v>0</v>
      </c>
      <c r="K377" s="158">
        <v>0</v>
      </c>
      <c r="L377" s="158" t="s">
        <v>19</v>
      </c>
      <c r="M377" s="158" t="s">
        <v>19</v>
      </c>
      <c r="N377" s="158" t="s">
        <v>706</v>
      </c>
      <c r="O377" s="158" t="s">
        <v>19</v>
      </c>
      <c r="P377" s="158" t="s">
        <v>327</v>
      </c>
      <c r="Q377" s="158">
        <v>15</v>
      </c>
      <c r="R377" s="158">
        <v>2</v>
      </c>
      <c r="S377" s="158" t="s">
        <v>476</v>
      </c>
      <c r="T377" s="158" t="s">
        <v>930</v>
      </c>
      <c r="U377" s="193" t="s">
        <v>1979</v>
      </c>
      <c r="V377" s="193" t="s">
        <v>1927</v>
      </c>
      <c r="W377" s="158" t="s">
        <v>919</v>
      </c>
    </row>
    <row r="378" spans="1:23" ht="58.5" customHeight="1" x14ac:dyDescent="0.25">
      <c r="A378" s="194" t="s">
        <v>931</v>
      </c>
      <c r="B378" s="69" t="str">
        <f>VLOOKUP(A378,'Dimensión 3-Gestión con Valor'!$B$10:$B$379,1,0)</f>
        <v>72.1.6</v>
      </c>
      <c r="C378" s="158" t="s">
        <v>919</v>
      </c>
      <c r="D378" s="158">
        <v>3</v>
      </c>
      <c r="E378" s="158" t="s">
        <v>478</v>
      </c>
      <c r="F378" s="158" t="s">
        <v>931</v>
      </c>
      <c r="G378" s="158" t="s">
        <v>19</v>
      </c>
      <c r="H378" s="158">
        <v>0</v>
      </c>
      <c r="I378" s="158">
        <v>0</v>
      </c>
      <c r="J378" s="158">
        <v>0</v>
      </c>
      <c r="K378" s="158">
        <v>0</v>
      </c>
      <c r="L378" s="158" t="s">
        <v>19</v>
      </c>
      <c r="M378" s="158" t="s">
        <v>19</v>
      </c>
      <c r="N378" s="158" t="s">
        <v>706</v>
      </c>
      <c r="O378" s="158" t="s">
        <v>19</v>
      </c>
      <c r="P378" s="158" t="s">
        <v>328</v>
      </c>
      <c r="Q378" s="158">
        <v>10</v>
      </c>
      <c r="R378" s="158">
        <v>2</v>
      </c>
      <c r="S378" s="158" t="s">
        <v>476</v>
      </c>
      <c r="T378" s="158" t="s">
        <v>932</v>
      </c>
      <c r="U378" s="193" t="s">
        <v>1933</v>
      </c>
      <c r="V378" s="193" t="s">
        <v>1927</v>
      </c>
      <c r="W378" s="158" t="s">
        <v>919</v>
      </c>
    </row>
    <row r="379" spans="1:23" ht="58.5" customHeight="1" x14ac:dyDescent="0.25">
      <c r="A379" s="69" t="s">
        <v>933</v>
      </c>
      <c r="B379" s="158" t="str">
        <f>VLOOKUP(A379,'Dimensión 3-Gestión con Valor'!$B$10:$B$379,1,0)</f>
        <v>72.1.7</v>
      </c>
      <c r="C379" s="158" t="s">
        <v>919</v>
      </c>
      <c r="D379" s="158">
        <v>3</v>
      </c>
      <c r="E379" s="158" t="s">
        <v>478</v>
      </c>
      <c r="F379" s="158" t="s">
        <v>933</v>
      </c>
      <c r="G379" s="158" t="s">
        <v>19</v>
      </c>
      <c r="H379" s="158">
        <v>0</v>
      </c>
      <c r="I379" s="158">
        <v>0</v>
      </c>
      <c r="J379" s="158">
        <v>0</v>
      </c>
      <c r="K379" s="158">
        <v>0</v>
      </c>
      <c r="L379" s="158" t="s">
        <v>19</v>
      </c>
      <c r="M379" s="158" t="s">
        <v>19</v>
      </c>
      <c r="N379" s="158" t="s">
        <v>706</v>
      </c>
      <c r="O379" s="158" t="s">
        <v>19</v>
      </c>
      <c r="P379" s="158" t="s">
        <v>329</v>
      </c>
      <c r="Q379" s="158">
        <v>10</v>
      </c>
      <c r="R379" s="158">
        <v>100</v>
      </c>
      <c r="S379" s="158" t="s">
        <v>504</v>
      </c>
      <c r="T379" s="193" t="s">
        <v>844</v>
      </c>
      <c r="U379" s="193" t="s">
        <v>1933</v>
      </c>
      <c r="V379" s="193" t="s">
        <v>1927</v>
      </c>
      <c r="W379" s="158" t="s">
        <v>919</v>
      </c>
    </row>
    <row r="380" spans="1:23" ht="58.5" customHeight="1" x14ac:dyDescent="0.25">
      <c r="A380" s="194" t="s">
        <v>934</v>
      </c>
      <c r="B380" s="69" t="str">
        <f>VLOOKUP(A380,'Dimensión 3-Gestión con Valor'!$B$10:$B$379,1,0)</f>
        <v>72.1.8</v>
      </c>
      <c r="C380" s="158" t="s">
        <v>919</v>
      </c>
      <c r="D380" s="158">
        <v>3</v>
      </c>
      <c r="E380" s="158" t="s">
        <v>478</v>
      </c>
      <c r="F380" s="158" t="s">
        <v>934</v>
      </c>
      <c r="G380" s="158" t="s">
        <v>19</v>
      </c>
      <c r="H380" s="158">
        <v>0</v>
      </c>
      <c r="I380" s="158">
        <v>0</v>
      </c>
      <c r="J380" s="158">
        <v>0</v>
      </c>
      <c r="K380" s="158">
        <v>0</v>
      </c>
      <c r="L380" s="158" t="s">
        <v>19</v>
      </c>
      <c r="M380" s="158" t="s">
        <v>19</v>
      </c>
      <c r="N380" s="158" t="s">
        <v>706</v>
      </c>
      <c r="O380" s="158" t="s">
        <v>19</v>
      </c>
      <c r="P380" s="158" t="s">
        <v>330</v>
      </c>
      <c r="Q380" s="158">
        <v>10</v>
      </c>
      <c r="R380" s="158">
        <v>1</v>
      </c>
      <c r="S380" s="158" t="s">
        <v>476</v>
      </c>
      <c r="T380" s="158" t="s">
        <v>935</v>
      </c>
      <c r="U380" s="193" t="s">
        <v>1928</v>
      </c>
      <c r="V380" s="193" t="s">
        <v>1971</v>
      </c>
      <c r="W380" s="158" t="s">
        <v>919</v>
      </c>
    </row>
    <row r="381" spans="1:23" ht="58.5" customHeight="1" x14ac:dyDescent="0.25">
      <c r="A381" s="194" t="s">
        <v>936</v>
      </c>
      <c r="B381" s="185" t="str">
        <f>VLOOKUP(A381,'Dimensión 3-Gestión con Valor'!$B$10:$B$379,1,0)</f>
        <v>72.2</v>
      </c>
      <c r="C381" s="183" t="s">
        <v>919</v>
      </c>
      <c r="D381" s="183">
        <v>3</v>
      </c>
      <c r="E381" s="183" t="s">
        <v>471</v>
      </c>
      <c r="F381" s="183" t="s">
        <v>936</v>
      </c>
      <c r="G381" s="183" t="s">
        <v>473</v>
      </c>
      <c r="H381" s="183" t="s">
        <v>9</v>
      </c>
      <c r="I381" s="183" t="s">
        <v>1417</v>
      </c>
      <c r="J381" s="183" t="s">
        <v>1455</v>
      </c>
      <c r="K381" s="183" t="s">
        <v>1509</v>
      </c>
      <c r="L381" s="183" t="s">
        <v>474</v>
      </c>
      <c r="M381" s="183" t="s">
        <v>22</v>
      </c>
      <c r="N381" s="183" t="s">
        <v>625</v>
      </c>
      <c r="O381" s="183">
        <v>0</v>
      </c>
      <c r="P381" s="183" t="s">
        <v>193</v>
      </c>
      <c r="Q381" s="183">
        <v>25</v>
      </c>
      <c r="R381" s="183">
        <v>1</v>
      </c>
      <c r="S381" s="183" t="s">
        <v>476</v>
      </c>
      <c r="T381" s="183" t="s">
        <v>937</v>
      </c>
      <c r="U381" s="184" t="s">
        <v>1913</v>
      </c>
      <c r="V381" s="184" t="s">
        <v>1931</v>
      </c>
      <c r="W381" s="183" t="s">
        <v>919</v>
      </c>
    </row>
    <row r="382" spans="1:23" ht="58.5" customHeight="1" x14ac:dyDescent="0.25">
      <c r="A382" s="69" t="s">
        <v>938</v>
      </c>
      <c r="B382" s="158" t="str">
        <f>VLOOKUP(A382,'Dimensión 3-Gestión con Valor'!$B$10:$B$379,1,0)</f>
        <v>72.2.1</v>
      </c>
      <c r="C382" s="158" t="s">
        <v>919</v>
      </c>
      <c r="D382" s="158">
        <v>3</v>
      </c>
      <c r="E382" s="158" t="s">
        <v>478</v>
      </c>
      <c r="F382" s="158" t="s">
        <v>938</v>
      </c>
      <c r="G382" s="158" t="s">
        <v>19</v>
      </c>
      <c r="H382" s="158">
        <v>0</v>
      </c>
      <c r="I382" s="158">
        <v>0</v>
      </c>
      <c r="J382" s="158">
        <v>0</v>
      </c>
      <c r="K382" s="158">
        <v>0</v>
      </c>
      <c r="L382" s="158" t="s">
        <v>19</v>
      </c>
      <c r="M382" s="158" t="s">
        <v>19</v>
      </c>
      <c r="N382" s="158" t="s">
        <v>625</v>
      </c>
      <c r="O382" s="158" t="s">
        <v>19</v>
      </c>
      <c r="P382" s="158" t="s">
        <v>194</v>
      </c>
      <c r="Q382" s="158">
        <v>30</v>
      </c>
      <c r="R382" s="158">
        <v>1</v>
      </c>
      <c r="S382" s="158" t="s">
        <v>476</v>
      </c>
      <c r="T382" s="193" t="s">
        <v>939</v>
      </c>
      <c r="U382" s="193" t="s">
        <v>1913</v>
      </c>
      <c r="V382" s="193" t="s">
        <v>1925</v>
      </c>
      <c r="W382" s="158" t="s">
        <v>919</v>
      </c>
    </row>
    <row r="383" spans="1:23" ht="58.5" customHeight="1" x14ac:dyDescent="0.25">
      <c r="A383" s="69" t="s">
        <v>940</v>
      </c>
      <c r="B383" s="158" t="str">
        <f>VLOOKUP(A383,'Dimensión 3-Gestión con Valor'!$B$10:$B$379,1,0)</f>
        <v>72.2.2</v>
      </c>
      <c r="C383" s="158" t="s">
        <v>919</v>
      </c>
      <c r="D383" s="158">
        <v>3</v>
      </c>
      <c r="E383" s="158" t="s">
        <v>478</v>
      </c>
      <c r="F383" s="158" t="s">
        <v>940</v>
      </c>
      <c r="G383" s="158" t="s">
        <v>19</v>
      </c>
      <c r="H383" s="158">
        <v>0</v>
      </c>
      <c r="I383" s="158">
        <v>0</v>
      </c>
      <c r="J383" s="158">
        <v>0</v>
      </c>
      <c r="K383" s="158">
        <v>0</v>
      </c>
      <c r="L383" s="158" t="s">
        <v>19</v>
      </c>
      <c r="M383" s="158" t="s">
        <v>19</v>
      </c>
      <c r="N383" s="158" t="s">
        <v>625</v>
      </c>
      <c r="O383" s="158" t="s">
        <v>19</v>
      </c>
      <c r="P383" s="158" t="s">
        <v>195</v>
      </c>
      <c r="Q383" s="158">
        <v>60</v>
      </c>
      <c r="R383" s="158">
        <v>100</v>
      </c>
      <c r="S383" s="158" t="s">
        <v>504</v>
      </c>
      <c r="T383" s="193" t="s">
        <v>2050</v>
      </c>
      <c r="U383" s="193" t="s">
        <v>1915</v>
      </c>
      <c r="V383" s="193" t="s">
        <v>1931</v>
      </c>
      <c r="W383" s="158" t="s">
        <v>919</v>
      </c>
    </row>
    <row r="384" spans="1:23" ht="58.5" customHeight="1" x14ac:dyDescent="0.25">
      <c r="A384" s="194" t="s">
        <v>941</v>
      </c>
      <c r="B384" s="69" t="str">
        <f>VLOOKUP(A384,'Dimensión 3-Gestión con Valor'!$B$10:$B$379,1,0)</f>
        <v>72.2.3</v>
      </c>
      <c r="C384" s="158" t="s">
        <v>919</v>
      </c>
      <c r="D384" s="158">
        <v>3</v>
      </c>
      <c r="E384" s="158" t="s">
        <v>478</v>
      </c>
      <c r="F384" s="158" t="s">
        <v>941</v>
      </c>
      <c r="G384" s="158" t="s">
        <v>19</v>
      </c>
      <c r="H384" s="158">
        <v>0</v>
      </c>
      <c r="I384" s="158">
        <v>0</v>
      </c>
      <c r="J384" s="158">
        <v>0</v>
      </c>
      <c r="K384" s="158">
        <v>0</v>
      </c>
      <c r="L384" s="158" t="s">
        <v>19</v>
      </c>
      <c r="M384" s="158" t="s">
        <v>19</v>
      </c>
      <c r="N384" s="158" t="s">
        <v>625</v>
      </c>
      <c r="O384" s="158" t="s">
        <v>19</v>
      </c>
      <c r="P384" s="158" t="s">
        <v>196</v>
      </c>
      <c r="Q384" s="158">
        <v>10</v>
      </c>
      <c r="R384" s="158">
        <v>1</v>
      </c>
      <c r="S384" s="158" t="s">
        <v>476</v>
      </c>
      <c r="T384" s="158" t="s">
        <v>942</v>
      </c>
      <c r="U384" s="193" t="s">
        <v>1943</v>
      </c>
      <c r="V384" s="193" t="s">
        <v>1931</v>
      </c>
      <c r="W384" s="158" t="s">
        <v>919</v>
      </c>
    </row>
    <row r="385" spans="1:23" ht="58.5" customHeight="1" x14ac:dyDescent="0.25">
      <c r="A385" s="194" t="s">
        <v>943</v>
      </c>
      <c r="B385" s="185" t="str">
        <f>VLOOKUP(A385,'Dimensión 3-Gestión con Valor'!$B$10:$B$379,1,0)</f>
        <v>72.3</v>
      </c>
      <c r="C385" s="183" t="s">
        <v>919</v>
      </c>
      <c r="D385" s="183">
        <v>3</v>
      </c>
      <c r="E385" s="183" t="s">
        <v>471</v>
      </c>
      <c r="F385" s="183" t="s">
        <v>943</v>
      </c>
      <c r="G385" s="183" t="s">
        <v>490</v>
      </c>
      <c r="H385" s="183" t="s">
        <v>10</v>
      </c>
      <c r="I385" s="183" t="s">
        <v>1415</v>
      </c>
      <c r="J385" s="183" t="s">
        <v>1416</v>
      </c>
      <c r="K385" s="183" t="s">
        <v>1511</v>
      </c>
      <c r="L385" s="183" t="s">
        <v>491</v>
      </c>
      <c r="M385" s="183" t="s">
        <v>22</v>
      </c>
      <c r="N385" s="183" t="s">
        <v>706</v>
      </c>
      <c r="O385" s="183">
        <v>0</v>
      </c>
      <c r="P385" s="183" t="s">
        <v>331</v>
      </c>
      <c r="Q385" s="183">
        <v>25</v>
      </c>
      <c r="R385" s="183">
        <v>1</v>
      </c>
      <c r="S385" s="183" t="s">
        <v>476</v>
      </c>
      <c r="T385" s="183" t="s">
        <v>937</v>
      </c>
      <c r="U385" s="184" t="s">
        <v>1913</v>
      </c>
      <c r="V385" s="184" t="s">
        <v>1914</v>
      </c>
      <c r="W385" s="183" t="s">
        <v>944</v>
      </c>
    </row>
    <row r="386" spans="1:23" ht="58.5" customHeight="1" x14ac:dyDescent="0.25">
      <c r="A386" s="194" t="s">
        <v>945</v>
      </c>
      <c r="B386" s="69" t="str">
        <f>VLOOKUP(A386,'Dimensión 3-Gestión con Valor'!$B$10:$B$379,1,0)</f>
        <v>72.3.1</v>
      </c>
      <c r="C386" s="158" t="s">
        <v>919</v>
      </c>
      <c r="D386" s="158">
        <v>3</v>
      </c>
      <c r="E386" s="158" t="s">
        <v>478</v>
      </c>
      <c r="F386" s="158" t="s">
        <v>945</v>
      </c>
      <c r="G386" s="158" t="s">
        <v>19</v>
      </c>
      <c r="H386" s="158">
        <v>0</v>
      </c>
      <c r="I386" s="158">
        <v>0</v>
      </c>
      <c r="J386" s="158">
        <v>0</v>
      </c>
      <c r="K386" s="158">
        <v>0</v>
      </c>
      <c r="L386" s="158" t="s">
        <v>19</v>
      </c>
      <c r="M386" s="158" t="s">
        <v>19</v>
      </c>
      <c r="N386" s="158" t="s">
        <v>706</v>
      </c>
      <c r="O386" s="158" t="s">
        <v>19</v>
      </c>
      <c r="P386" s="158" t="s">
        <v>332</v>
      </c>
      <c r="Q386" s="158">
        <v>15</v>
      </c>
      <c r="R386" s="158">
        <v>1</v>
      </c>
      <c r="S386" s="158" t="s">
        <v>476</v>
      </c>
      <c r="T386" s="158" t="s">
        <v>946</v>
      </c>
      <c r="U386" s="193" t="s">
        <v>1913</v>
      </c>
      <c r="V386" s="193" t="s">
        <v>1952</v>
      </c>
      <c r="W386" s="158" t="s">
        <v>919</v>
      </c>
    </row>
    <row r="387" spans="1:23" ht="58.5" customHeight="1" x14ac:dyDescent="0.25">
      <c r="A387" s="69" t="s">
        <v>947</v>
      </c>
      <c r="B387" s="158" t="str">
        <f>VLOOKUP(A387,'Dimensión 3-Gestión con Valor'!$B$10:$B$379,1,0)</f>
        <v>72.3.2</v>
      </c>
      <c r="C387" s="158" t="s">
        <v>919</v>
      </c>
      <c r="D387" s="158">
        <v>3</v>
      </c>
      <c r="E387" s="158" t="s">
        <v>478</v>
      </c>
      <c r="F387" s="158" t="s">
        <v>947</v>
      </c>
      <c r="G387" s="158" t="s">
        <v>19</v>
      </c>
      <c r="H387" s="158">
        <v>0</v>
      </c>
      <c r="I387" s="158">
        <v>0</v>
      </c>
      <c r="J387" s="158">
        <v>0</v>
      </c>
      <c r="K387" s="158">
        <v>0</v>
      </c>
      <c r="L387" s="158" t="s">
        <v>19</v>
      </c>
      <c r="M387" s="158" t="s">
        <v>19</v>
      </c>
      <c r="N387" s="158" t="s">
        <v>706</v>
      </c>
      <c r="O387" s="158" t="s">
        <v>19</v>
      </c>
      <c r="P387" s="158" t="s">
        <v>333</v>
      </c>
      <c r="Q387" s="158">
        <v>15</v>
      </c>
      <c r="R387" s="158">
        <v>1</v>
      </c>
      <c r="S387" s="158" t="s">
        <v>476</v>
      </c>
      <c r="T387" s="193" t="s">
        <v>948</v>
      </c>
      <c r="U387" s="193" t="s">
        <v>1997</v>
      </c>
      <c r="V387" s="193" t="s">
        <v>1929</v>
      </c>
      <c r="W387" s="158" t="s">
        <v>949</v>
      </c>
    </row>
    <row r="388" spans="1:23" ht="58.5" customHeight="1" x14ac:dyDescent="0.25">
      <c r="A388" s="194" t="s">
        <v>950</v>
      </c>
      <c r="B388" s="69" t="str">
        <f>VLOOKUP(A388,'Dimensión 3-Gestión con Valor'!$B$10:$B$379,1,0)</f>
        <v>72.3.3</v>
      </c>
      <c r="C388" s="158" t="s">
        <v>919</v>
      </c>
      <c r="D388" s="158">
        <v>3</v>
      </c>
      <c r="E388" s="158" t="s">
        <v>478</v>
      </c>
      <c r="F388" s="158" t="s">
        <v>950</v>
      </c>
      <c r="G388" s="158" t="s">
        <v>19</v>
      </c>
      <c r="H388" s="158">
        <v>0</v>
      </c>
      <c r="I388" s="158">
        <v>0</v>
      </c>
      <c r="J388" s="158">
        <v>0</v>
      </c>
      <c r="K388" s="158">
        <v>0</v>
      </c>
      <c r="L388" s="158" t="s">
        <v>19</v>
      </c>
      <c r="M388" s="158" t="s">
        <v>19</v>
      </c>
      <c r="N388" s="158" t="s">
        <v>706</v>
      </c>
      <c r="O388" s="158" t="s">
        <v>19</v>
      </c>
      <c r="P388" s="158" t="s">
        <v>334</v>
      </c>
      <c r="Q388" s="158">
        <v>20</v>
      </c>
      <c r="R388" s="158">
        <v>1</v>
      </c>
      <c r="S388" s="158" t="s">
        <v>476</v>
      </c>
      <c r="T388" s="158" t="s">
        <v>951</v>
      </c>
      <c r="U388" s="193" t="s">
        <v>1915</v>
      </c>
      <c r="V388" s="193" t="s">
        <v>2051</v>
      </c>
      <c r="W388" s="158" t="s">
        <v>919</v>
      </c>
    </row>
    <row r="389" spans="1:23" ht="58.5" customHeight="1" x14ac:dyDescent="0.25">
      <c r="A389" s="194" t="s">
        <v>952</v>
      </c>
      <c r="B389" s="69" t="e">
        <f>VLOOKUP(A389,'Dimensión 3-Gestión con Valor'!$B$10:$B$379,1,0)</f>
        <v>#N/A</v>
      </c>
      <c r="C389" s="183" t="s">
        <v>919</v>
      </c>
      <c r="D389" s="183">
        <v>3</v>
      </c>
      <c r="E389" s="183" t="s">
        <v>1795</v>
      </c>
      <c r="F389" s="183" t="s">
        <v>952</v>
      </c>
      <c r="G389" s="183" t="s">
        <v>19</v>
      </c>
      <c r="H389" s="183">
        <v>0</v>
      </c>
      <c r="I389" s="183">
        <v>0</v>
      </c>
      <c r="J389" s="183">
        <v>0</v>
      </c>
      <c r="K389" s="183">
        <v>0</v>
      </c>
      <c r="L389" s="183" t="s">
        <v>19</v>
      </c>
      <c r="M389" s="183" t="s">
        <v>19</v>
      </c>
      <c r="N389" s="183" t="s">
        <v>706</v>
      </c>
      <c r="O389" s="183" t="s">
        <v>19</v>
      </c>
      <c r="P389" s="183" t="s">
        <v>335</v>
      </c>
      <c r="Q389" s="183">
        <v>30</v>
      </c>
      <c r="R389" s="183">
        <v>1</v>
      </c>
      <c r="S389" s="183" t="s">
        <v>476</v>
      </c>
      <c r="T389" s="183" t="s">
        <v>953</v>
      </c>
      <c r="U389" s="184" t="s">
        <v>1917</v>
      </c>
      <c r="V389" s="184" t="s">
        <v>1914</v>
      </c>
      <c r="W389" s="183" t="s">
        <v>954</v>
      </c>
    </row>
    <row r="390" spans="1:23" ht="58.5" customHeight="1" x14ac:dyDescent="0.25">
      <c r="A390" s="69" t="s">
        <v>955</v>
      </c>
      <c r="B390" s="158" t="str">
        <f>VLOOKUP(A390,'Dimensión 3-Gestión con Valor'!$B$10:$B$379,1,0)</f>
        <v>72.3.5</v>
      </c>
      <c r="C390" s="158" t="s">
        <v>919</v>
      </c>
      <c r="D390" s="158">
        <v>3</v>
      </c>
      <c r="E390" s="158" t="s">
        <v>478</v>
      </c>
      <c r="F390" s="158" t="s">
        <v>955</v>
      </c>
      <c r="G390" s="158" t="s">
        <v>19</v>
      </c>
      <c r="H390" s="158">
        <v>0</v>
      </c>
      <c r="I390" s="158">
        <v>0</v>
      </c>
      <c r="J390" s="158">
        <v>0</v>
      </c>
      <c r="K390" s="158">
        <v>0</v>
      </c>
      <c r="L390" s="158" t="s">
        <v>19</v>
      </c>
      <c r="M390" s="158" t="s">
        <v>19</v>
      </c>
      <c r="N390" s="158" t="s">
        <v>706</v>
      </c>
      <c r="O390" s="158" t="s">
        <v>19</v>
      </c>
      <c r="P390" s="158" t="s">
        <v>336</v>
      </c>
      <c r="Q390" s="158">
        <v>50</v>
      </c>
      <c r="R390" s="158">
        <v>1</v>
      </c>
      <c r="S390" s="158" t="s">
        <v>476</v>
      </c>
      <c r="T390" s="193" t="s">
        <v>956</v>
      </c>
      <c r="U390" s="193" t="s">
        <v>1962</v>
      </c>
      <c r="V390" s="193" t="s">
        <v>1914</v>
      </c>
      <c r="W390" s="158" t="s">
        <v>954</v>
      </c>
    </row>
    <row r="391" spans="1:23" ht="58.5" customHeight="1" x14ac:dyDescent="0.25">
      <c r="A391" s="194" t="s">
        <v>957</v>
      </c>
      <c r="B391" s="185" t="str">
        <f>VLOOKUP(A391,'Dimensión 3-Gestión con Valor'!$B$10:$B$379,1,0)</f>
        <v>72.4</v>
      </c>
      <c r="C391" s="183" t="s">
        <v>919</v>
      </c>
      <c r="D391" s="183">
        <v>3</v>
      </c>
      <c r="E391" s="183" t="s">
        <v>471</v>
      </c>
      <c r="F391" s="183" t="s">
        <v>957</v>
      </c>
      <c r="G391" s="183" t="s">
        <v>473</v>
      </c>
      <c r="H391" s="183" t="s">
        <v>60</v>
      </c>
      <c r="I391" s="183" t="s">
        <v>1753</v>
      </c>
      <c r="J391" s="183" t="s">
        <v>1410</v>
      </c>
      <c r="K391" s="183" t="s">
        <v>1509</v>
      </c>
      <c r="L391" s="183" t="s">
        <v>474</v>
      </c>
      <c r="M391" s="183" t="s">
        <v>22</v>
      </c>
      <c r="N391" s="183" t="s">
        <v>706</v>
      </c>
      <c r="O391" s="183" t="s">
        <v>1577</v>
      </c>
      <c r="P391" s="183" t="s">
        <v>337</v>
      </c>
      <c r="Q391" s="183">
        <v>20</v>
      </c>
      <c r="R391" s="183">
        <v>30</v>
      </c>
      <c r="S391" s="183" t="s">
        <v>504</v>
      </c>
      <c r="T391" s="183" t="s">
        <v>958</v>
      </c>
      <c r="U391" s="184" t="s">
        <v>1948</v>
      </c>
      <c r="V391" s="184" t="s">
        <v>1946</v>
      </c>
      <c r="W391" s="183" t="s">
        <v>919</v>
      </c>
    </row>
    <row r="392" spans="1:23" ht="58.5" customHeight="1" x14ac:dyDescent="0.25">
      <c r="A392" s="194" t="s">
        <v>959</v>
      </c>
      <c r="B392" s="69" t="str">
        <f>VLOOKUP(A392,'Dimensión 3-Gestión con Valor'!$B$10:$B$379,1,0)</f>
        <v>72.4.1</v>
      </c>
      <c r="C392" s="158" t="s">
        <v>919</v>
      </c>
      <c r="D392" s="158">
        <v>3</v>
      </c>
      <c r="E392" s="158" t="s">
        <v>478</v>
      </c>
      <c r="F392" s="158" t="s">
        <v>959</v>
      </c>
      <c r="G392" s="158" t="s">
        <v>19</v>
      </c>
      <c r="H392" s="158">
        <v>0</v>
      </c>
      <c r="I392" s="158">
        <v>0</v>
      </c>
      <c r="J392" s="158">
        <v>0</v>
      </c>
      <c r="K392" s="158">
        <v>0</v>
      </c>
      <c r="L392" s="158" t="s">
        <v>19</v>
      </c>
      <c r="M392" s="158" t="s">
        <v>19</v>
      </c>
      <c r="N392" s="158" t="s">
        <v>706</v>
      </c>
      <c r="O392" s="158" t="s">
        <v>19</v>
      </c>
      <c r="P392" s="158" t="s">
        <v>338</v>
      </c>
      <c r="Q392" s="158">
        <v>25</v>
      </c>
      <c r="R392" s="158">
        <v>1</v>
      </c>
      <c r="S392" s="158" t="s">
        <v>476</v>
      </c>
      <c r="T392" s="158" t="s">
        <v>960</v>
      </c>
      <c r="U392" s="193" t="s">
        <v>1948</v>
      </c>
      <c r="V392" s="193" t="s">
        <v>2047</v>
      </c>
      <c r="W392" s="158" t="s">
        <v>919</v>
      </c>
    </row>
    <row r="393" spans="1:23" ht="58.5" customHeight="1" x14ac:dyDescent="0.25">
      <c r="A393" s="194" t="s">
        <v>961</v>
      </c>
      <c r="B393" s="69" t="str">
        <f>VLOOKUP(A393,'Dimensión 3-Gestión con Valor'!$B$10:$B$379,1,0)</f>
        <v>72.4.2</v>
      </c>
      <c r="C393" s="158" t="s">
        <v>919</v>
      </c>
      <c r="D393" s="158">
        <v>3</v>
      </c>
      <c r="E393" s="158" t="s">
        <v>478</v>
      </c>
      <c r="F393" s="158" t="s">
        <v>961</v>
      </c>
      <c r="G393" s="158" t="s">
        <v>19</v>
      </c>
      <c r="H393" s="158">
        <v>0</v>
      </c>
      <c r="I393" s="158">
        <v>0</v>
      </c>
      <c r="J393" s="158">
        <v>0</v>
      </c>
      <c r="K393" s="158">
        <v>0</v>
      </c>
      <c r="L393" s="158" t="s">
        <v>19</v>
      </c>
      <c r="M393" s="158" t="s">
        <v>19</v>
      </c>
      <c r="N393" s="158" t="s">
        <v>706</v>
      </c>
      <c r="O393" s="158" t="s">
        <v>19</v>
      </c>
      <c r="P393" s="158" t="s">
        <v>339</v>
      </c>
      <c r="Q393" s="158">
        <v>20</v>
      </c>
      <c r="R393" s="158">
        <v>1</v>
      </c>
      <c r="S393" s="158" t="s">
        <v>476</v>
      </c>
      <c r="T393" s="158" t="s">
        <v>962</v>
      </c>
      <c r="U393" s="193" t="s">
        <v>2000</v>
      </c>
      <c r="V393" s="193" t="s">
        <v>1920</v>
      </c>
      <c r="W393" s="158" t="s">
        <v>919</v>
      </c>
    </row>
    <row r="394" spans="1:23" ht="58.5" customHeight="1" x14ac:dyDescent="0.25">
      <c r="A394" s="69" t="s">
        <v>963</v>
      </c>
      <c r="B394" s="158" t="str">
        <f>VLOOKUP(A394,'Dimensión 3-Gestión con Valor'!$B$10:$B$379,1,0)</f>
        <v>72.4.3</v>
      </c>
      <c r="C394" s="158" t="s">
        <v>919</v>
      </c>
      <c r="D394" s="158">
        <v>3</v>
      </c>
      <c r="E394" s="158" t="s">
        <v>478</v>
      </c>
      <c r="F394" s="158" t="s">
        <v>963</v>
      </c>
      <c r="G394" s="158" t="s">
        <v>19</v>
      </c>
      <c r="H394" s="158">
        <v>0</v>
      </c>
      <c r="I394" s="158">
        <v>0</v>
      </c>
      <c r="J394" s="158">
        <v>0</v>
      </c>
      <c r="K394" s="158">
        <v>0</v>
      </c>
      <c r="L394" s="158" t="s">
        <v>19</v>
      </c>
      <c r="M394" s="158" t="s">
        <v>19</v>
      </c>
      <c r="N394" s="158" t="s">
        <v>706</v>
      </c>
      <c r="O394" s="158" t="s">
        <v>19</v>
      </c>
      <c r="P394" s="158" t="s">
        <v>340</v>
      </c>
      <c r="Q394" s="158">
        <v>30</v>
      </c>
      <c r="R394" s="158">
        <v>100</v>
      </c>
      <c r="S394" s="158" t="s">
        <v>504</v>
      </c>
      <c r="T394" s="193" t="s">
        <v>2049</v>
      </c>
      <c r="U394" s="193" t="s">
        <v>1924</v>
      </c>
      <c r="V394" s="193" t="s">
        <v>1971</v>
      </c>
      <c r="W394" s="158" t="s">
        <v>919</v>
      </c>
    </row>
    <row r="395" spans="1:23" ht="58.5" customHeight="1" x14ac:dyDescent="0.25">
      <c r="A395" s="194" t="s">
        <v>964</v>
      </c>
      <c r="B395" s="69" t="str">
        <f>VLOOKUP(A395,'Dimensión 3-Gestión con Valor'!$B$10:$B$379,1,0)</f>
        <v>72.4.4</v>
      </c>
      <c r="C395" s="158" t="s">
        <v>919</v>
      </c>
      <c r="D395" s="158">
        <v>3</v>
      </c>
      <c r="E395" s="158" t="s">
        <v>478</v>
      </c>
      <c r="F395" s="158" t="s">
        <v>964</v>
      </c>
      <c r="G395" s="158" t="s">
        <v>19</v>
      </c>
      <c r="H395" s="158">
        <v>0</v>
      </c>
      <c r="I395" s="158">
        <v>0</v>
      </c>
      <c r="J395" s="158">
        <v>0</v>
      </c>
      <c r="K395" s="158">
        <v>0</v>
      </c>
      <c r="L395" s="158" t="s">
        <v>19</v>
      </c>
      <c r="M395" s="158" t="s">
        <v>19</v>
      </c>
      <c r="N395" s="158" t="s">
        <v>706</v>
      </c>
      <c r="O395" s="158" t="s">
        <v>19</v>
      </c>
      <c r="P395" s="158" t="s">
        <v>341</v>
      </c>
      <c r="Q395" s="158">
        <v>25</v>
      </c>
      <c r="R395" s="158">
        <v>1</v>
      </c>
      <c r="S395" s="158" t="s">
        <v>476</v>
      </c>
      <c r="T395" s="158" t="s">
        <v>965</v>
      </c>
      <c r="U395" s="193" t="s">
        <v>1943</v>
      </c>
      <c r="V395" s="193" t="s">
        <v>1946</v>
      </c>
      <c r="W395" s="158" t="s">
        <v>919</v>
      </c>
    </row>
    <row r="396" spans="1:23" ht="58.5" customHeight="1" x14ac:dyDescent="0.25">
      <c r="A396" s="194" t="s">
        <v>886</v>
      </c>
      <c r="B396" s="185" t="str">
        <f>VLOOKUP(A396,'Dimensión 3-Gestión con Valor'!$B$10:$B$379,1,0)</f>
        <v>7100.1</v>
      </c>
      <c r="C396" s="183" t="s">
        <v>885</v>
      </c>
      <c r="D396" s="183">
        <v>2</v>
      </c>
      <c r="E396" s="183" t="s">
        <v>471</v>
      </c>
      <c r="F396" s="183" t="s">
        <v>886</v>
      </c>
      <c r="G396" s="183" t="s">
        <v>473</v>
      </c>
      <c r="H396" s="183" t="s">
        <v>10</v>
      </c>
      <c r="I396" s="183" t="s">
        <v>1415</v>
      </c>
      <c r="J396" s="183" t="s">
        <v>1416</v>
      </c>
      <c r="K396" s="183" t="s">
        <v>1756</v>
      </c>
      <c r="L396" s="183" t="s">
        <v>491</v>
      </c>
      <c r="M396" s="183" t="s">
        <v>23</v>
      </c>
      <c r="N396" s="183" t="s">
        <v>706</v>
      </c>
      <c r="O396" s="183">
        <v>0</v>
      </c>
      <c r="P396" s="183" t="s">
        <v>370</v>
      </c>
      <c r="Q396" s="183">
        <v>50</v>
      </c>
      <c r="R396" s="183">
        <v>6</v>
      </c>
      <c r="S396" s="183" t="s">
        <v>476</v>
      </c>
      <c r="T396" s="183" t="s">
        <v>887</v>
      </c>
      <c r="U396" s="184" t="s">
        <v>1994</v>
      </c>
      <c r="V396" s="184" t="s">
        <v>1947</v>
      </c>
      <c r="W396" s="183" t="s">
        <v>888</v>
      </c>
    </row>
    <row r="397" spans="1:23" ht="58.5" customHeight="1" x14ac:dyDescent="0.25">
      <c r="A397" s="194" t="s">
        <v>889</v>
      </c>
      <c r="B397" s="69" t="str">
        <f>VLOOKUP(A397,'Dimensión 3-Gestión con Valor'!$B$10:$B$379,1,0)</f>
        <v>7100.1.1</v>
      </c>
      <c r="C397" s="158" t="s">
        <v>885</v>
      </c>
      <c r="D397" s="158">
        <v>2</v>
      </c>
      <c r="E397" s="158" t="s">
        <v>478</v>
      </c>
      <c r="F397" s="158" t="s">
        <v>889</v>
      </c>
      <c r="G397" s="158" t="s">
        <v>19</v>
      </c>
      <c r="H397" s="158">
        <v>0</v>
      </c>
      <c r="I397" s="158">
        <v>0</v>
      </c>
      <c r="J397" s="158">
        <v>0</v>
      </c>
      <c r="K397" s="158">
        <v>0</v>
      </c>
      <c r="L397" s="158" t="s">
        <v>19</v>
      </c>
      <c r="M397" s="158" t="s">
        <v>19</v>
      </c>
      <c r="N397" s="158" t="s">
        <v>706</v>
      </c>
      <c r="O397" s="158" t="s">
        <v>19</v>
      </c>
      <c r="P397" s="158" t="s">
        <v>371</v>
      </c>
      <c r="Q397" s="158">
        <v>10</v>
      </c>
      <c r="R397" s="158">
        <v>1</v>
      </c>
      <c r="S397" s="158" t="s">
        <v>476</v>
      </c>
      <c r="T397" s="158" t="s">
        <v>890</v>
      </c>
      <c r="U397" s="193" t="s">
        <v>1994</v>
      </c>
      <c r="V397" s="193" t="s">
        <v>1995</v>
      </c>
      <c r="W397" s="158" t="s">
        <v>885</v>
      </c>
    </row>
    <row r="398" spans="1:23" ht="58.5" customHeight="1" x14ac:dyDescent="0.25">
      <c r="A398" s="69" t="s">
        <v>891</v>
      </c>
      <c r="B398" s="158" t="str">
        <f>VLOOKUP(A398,'Dimensión 3-Gestión con Valor'!$B$10:$B$379,1,0)</f>
        <v>7100.1.2</v>
      </c>
      <c r="C398" s="158" t="s">
        <v>885</v>
      </c>
      <c r="D398" s="158">
        <v>2</v>
      </c>
      <c r="E398" s="158" t="s">
        <v>478</v>
      </c>
      <c r="F398" s="158" t="s">
        <v>891</v>
      </c>
      <c r="G398" s="158" t="s">
        <v>19</v>
      </c>
      <c r="H398" s="158">
        <v>0</v>
      </c>
      <c r="I398" s="158">
        <v>0</v>
      </c>
      <c r="J398" s="158">
        <v>0</v>
      </c>
      <c r="K398" s="158">
        <v>0</v>
      </c>
      <c r="L398" s="158" t="s">
        <v>19</v>
      </c>
      <c r="M398" s="158" t="s">
        <v>19</v>
      </c>
      <c r="N398" s="158" t="s">
        <v>706</v>
      </c>
      <c r="O398" s="158" t="s">
        <v>19</v>
      </c>
      <c r="P398" s="158" t="s">
        <v>372</v>
      </c>
      <c r="Q398" s="158">
        <v>60</v>
      </c>
      <c r="R398" s="158">
        <v>6</v>
      </c>
      <c r="S398" s="158" t="s">
        <v>476</v>
      </c>
      <c r="T398" s="193" t="s">
        <v>887</v>
      </c>
      <c r="U398" s="193" t="s">
        <v>1996</v>
      </c>
      <c r="V398" s="193" t="s">
        <v>1914</v>
      </c>
      <c r="W398" s="158" t="s">
        <v>888</v>
      </c>
    </row>
    <row r="399" spans="1:23" ht="58.5" customHeight="1" x14ac:dyDescent="0.25">
      <c r="A399" s="194" t="s">
        <v>892</v>
      </c>
      <c r="B399" s="69" t="str">
        <f>VLOOKUP(A399,'Dimensión 3-Gestión con Valor'!$B$10:$B$379,1,0)</f>
        <v>7100.1.3</v>
      </c>
      <c r="C399" s="158" t="s">
        <v>885</v>
      </c>
      <c r="D399" s="158">
        <v>2</v>
      </c>
      <c r="E399" s="158" t="s">
        <v>478</v>
      </c>
      <c r="F399" s="158" t="s">
        <v>892</v>
      </c>
      <c r="G399" s="158" t="s">
        <v>19</v>
      </c>
      <c r="H399" s="158">
        <v>0</v>
      </c>
      <c r="I399" s="158">
        <v>0</v>
      </c>
      <c r="J399" s="158">
        <v>0</v>
      </c>
      <c r="K399" s="158">
        <v>0</v>
      </c>
      <c r="L399" s="158" t="s">
        <v>19</v>
      </c>
      <c r="M399" s="158" t="s">
        <v>19</v>
      </c>
      <c r="N399" s="158" t="s">
        <v>706</v>
      </c>
      <c r="O399" s="158" t="s">
        <v>19</v>
      </c>
      <c r="P399" s="158" t="s">
        <v>373</v>
      </c>
      <c r="Q399" s="158">
        <v>30</v>
      </c>
      <c r="R399" s="158">
        <v>6</v>
      </c>
      <c r="S399" s="158" t="s">
        <v>476</v>
      </c>
      <c r="T399" s="158" t="s">
        <v>893</v>
      </c>
      <c r="U399" s="193" t="s">
        <v>1996</v>
      </c>
      <c r="V399" s="193" t="s">
        <v>1947</v>
      </c>
      <c r="W399" s="158" t="s">
        <v>885</v>
      </c>
    </row>
    <row r="400" spans="1:23" ht="58.5" customHeight="1" x14ac:dyDescent="0.25">
      <c r="A400" s="194" t="s">
        <v>894</v>
      </c>
      <c r="B400" s="185" t="str">
        <f>VLOOKUP(A400,'Dimensión 3-Gestión con Valor'!$B$10:$B$379,1,0)</f>
        <v>7100.2</v>
      </c>
      <c r="C400" s="183" t="s">
        <v>885</v>
      </c>
      <c r="D400" s="183">
        <v>2</v>
      </c>
      <c r="E400" s="183" t="s">
        <v>471</v>
      </c>
      <c r="F400" s="183" t="s">
        <v>894</v>
      </c>
      <c r="G400" s="183" t="s">
        <v>490</v>
      </c>
      <c r="H400" s="183" t="s">
        <v>9</v>
      </c>
      <c r="I400" s="183" t="s">
        <v>1417</v>
      </c>
      <c r="J400" s="183" t="s">
        <v>1455</v>
      </c>
      <c r="K400" s="183" t="s">
        <v>1509</v>
      </c>
      <c r="L400" s="183" t="s">
        <v>474</v>
      </c>
      <c r="M400" s="183" t="s">
        <v>23</v>
      </c>
      <c r="N400" s="183" t="s">
        <v>585</v>
      </c>
      <c r="O400" s="183">
        <v>0</v>
      </c>
      <c r="P400" s="183" t="s">
        <v>180</v>
      </c>
      <c r="Q400" s="183">
        <v>50</v>
      </c>
      <c r="R400" s="183">
        <v>1</v>
      </c>
      <c r="S400" s="183" t="s">
        <v>476</v>
      </c>
      <c r="T400" s="183" t="s">
        <v>895</v>
      </c>
      <c r="U400" s="184" t="s">
        <v>1913</v>
      </c>
      <c r="V400" s="184" t="s">
        <v>1927</v>
      </c>
      <c r="W400" s="183" t="s">
        <v>885</v>
      </c>
    </row>
    <row r="401" spans="1:23" ht="58.5" customHeight="1" x14ac:dyDescent="0.25">
      <c r="A401" s="194" t="s">
        <v>896</v>
      </c>
      <c r="B401" s="69" t="str">
        <f>VLOOKUP(A401,'Dimensión 3-Gestión con Valor'!$B$10:$B$379,1,0)</f>
        <v>7100.2.1</v>
      </c>
      <c r="C401" s="158" t="s">
        <v>885</v>
      </c>
      <c r="D401" s="158">
        <v>2</v>
      </c>
      <c r="E401" s="158" t="s">
        <v>478</v>
      </c>
      <c r="F401" s="158" t="s">
        <v>896</v>
      </c>
      <c r="G401" s="158" t="s">
        <v>19</v>
      </c>
      <c r="H401" s="158">
        <v>0</v>
      </c>
      <c r="I401" s="158">
        <v>0</v>
      </c>
      <c r="J401" s="158">
        <v>0</v>
      </c>
      <c r="K401" s="158">
        <v>0</v>
      </c>
      <c r="L401" s="158" t="s">
        <v>19</v>
      </c>
      <c r="M401" s="158" t="s">
        <v>19</v>
      </c>
      <c r="N401" s="158" t="s">
        <v>585</v>
      </c>
      <c r="O401" s="158" t="s">
        <v>19</v>
      </c>
      <c r="P401" s="158" t="s">
        <v>181</v>
      </c>
      <c r="Q401" s="158">
        <v>20</v>
      </c>
      <c r="R401" s="158">
        <v>1</v>
      </c>
      <c r="S401" s="158" t="s">
        <v>476</v>
      </c>
      <c r="T401" s="158" t="s">
        <v>897</v>
      </c>
      <c r="U401" s="193" t="s">
        <v>1913</v>
      </c>
      <c r="V401" s="193" t="s">
        <v>1977</v>
      </c>
      <c r="W401" s="158" t="s">
        <v>885</v>
      </c>
    </row>
    <row r="402" spans="1:23" ht="58.5" customHeight="1" x14ac:dyDescent="0.25">
      <c r="A402" s="69" t="s">
        <v>898</v>
      </c>
      <c r="B402" s="158" t="str">
        <f>VLOOKUP(A402,'Dimensión 3-Gestión con Valor'!$B$10:$B$379,1,0)</f>
        <v>7100.2.2</v>
      </c>
      <c r="C402" s="158" t="s">
        <v>885</v>
      </c>
      <c r="D402" s="158">
        <v>2</v>
      </c>
      <c r="E402" s="158" t="s">
        <v>478</v>
      </c>
      <c r="F402" s="158" t="s">
        <v>898</v>
      </c>
      <c r="G402" s="158" t="s">
        <v>19</v>
      </c>
      <c r="H402" s="158">
        <v>0</v>
      </c>
      <c r="I402" s="158">
        <v>0</v>
      </c>
      <c r="J402" s="158">
        <v>0</v>
      </c>
      <c r="K402" s="158">
        <v>0</v>
      </c>
      <c r="L402" s="158" t="s">
        <v>19</v>
      </c>
      <c r="M402" s="158" t="s">
        <v>19</v>
      </c>
      <c r="N402" s="158" t="s">
        <v>585</v>
      </c>
      <c r="O402" s="158" t="s">
        <v>19</v>
      </c>
      <c r="P402" s="158" t="s">
        <v>182</v>
      </c>
      <c r="Q402" s="158">
        <v>30</v>
      </c>
      <c r="R402" s="158">
        <v>1</v>
      </c>
      <c r="S402" s="158" t="s">
        <v>476</v>
      </c>
      <c r="T402" s="193" t="s">
        <v>897</v>
      </c>
      <c r="U402" s="193" t="s">
        <v>1997</v>
      </c>
      <c r="V402" s="193" t="s">
        <v>1998</v>
      </c>
      <c r="W402" s="158" t="s">
        <v>885</v>
      </c>
    </row>
    <row r="403" spans="1:23" ht="58.5" customHeight="1" x14ac:dyDescent="0.25">
      <c r="A403" s="194" t="s">
        <v>899</v>
      </c>
      <c r="B403" s="69" t="str">
        <f>VLOOKUP(A403,'Dimensión 3-Gestión con Valor'!$B$10:$B$379,1,0)</f>
        <v>7100.2.3</v>
      </c>
      <c r="C403" s="158" t="s">
        <v>885</v>
      </c>
      <c r="D403" s="158">
        <v>2</v>
      </c>
      <c r="E403" s="158" t="s">
        <v>478</v>
      </c>
      <c r="F403" s="158" t="s">
        <v>899</v>
      </c>
      <c r="G403" s="158" t="s">
        <v>19</v>
      </c>
      <c r="H403" s="158">
        <v>0</v>
      </c>
      <c r="I403" s="158">
        <v>0</v>
      </c>
      <c r="J403" s="158">
        <v>0</v>
      </c>
      <c r="K403" s="158">
        <v>0</v>
      </c>
      <c r="L403" s="158" t="s">
        <v>19</v>
      </c>
      <c r="M403" s="158" t="s">
        <v>19</v>
      </c>
      <c r="N403" s="158" t="s">
        <v>585</v>
      </c>
      <c r="O403" s="158" t="s">
        <v>19</v>
      </c>
      <c r="P403" s="158" t="s">
        <v>183</v>
      </c>
      <c r="Q403" s="158">
        <v>20</v>
      </c>
      <c r="R403" s="158">
        <v>1</v>
      </c>
      <c r="S403" s="158" t="s">
        <v>476</v>
      </c>
      <c r="T403" s="158" t="s">
        <v>897</v>
      </c>
      <c r="U403" s="193" t="s">
        <v>1917</v>
      </c>
      <c r="V403" s="193" t="s">
        <v>1955</v>
      </c>
      <c r="W403" s="158" t="s">
        <v>885</v>
      </c>
    </row>
    <row r="404" spans="1:23" ht="58.5" customHeight="1" x14ac:dyDescent="0.25">
      <c r="A404" s="194" t="s">
        <v>900</v>
      </c>
      <c r="B404" s="69" t="str">
        <f>VLOOKUP(A404,'Dimensión 3-Gestión con Valor'!$B$10:$B$379,1,0)</f>
        <v>7100.2.4</v>
      </c>
      <c r="C404" s="158" t="s">
        <v>885</v>
      </c>
      <c r="D404" s="158">
        <v>2</v>
      </c>
      <c r="E404" s="158" t="s">
        <v>478</v>
      </c>
      <c r="F404" s="158" t="s">
        <v>900</v>
      </c>
      <c r="G404" s="158" t="s">
        <v>19</v>
      </c>
      <c r="H404" s="158">
        <v>0</v>
      </c>
      <c r="I404" s="158">
        <v>0</v>
      </c>
      <c r="J404" s="158">
        <v>0</v>
      </c>
      <c r="K404" s="158">
        <v>0</v>
      </c>
      <c r="L404" s="158" t="s">
        <v>19</v>
      </c>
      <c r="M404" s="158" t="s">
        <v>19</v>
      </c>
      <c r="N404" s="158" t="s">
        <v>585</v>
      </c>
      <c r="O404" s="158" t="s">
        <v>19</v>
      </c>
      <c r="P404" s="158" t="s">
        <v>184</v>
      </c>
      <c r="Q404" s="158">
        <v>10</v>
      </c>
      <c r="R404" s="158">
        <v>1</v>
      </c>
      <c r="S404" s="158" t="s">
        <v>476</v>
      </c>
      <c r="T404" s="158" t="s">
        <v>901</v>
      </c>
      <c r="U404" s="193" t="s">
        <v>1999</v>
      </c>
      <c r="V404" s="193" t="s">
        <v>1929</v>
      </c>
      <c r="W404" s="158" t="s">
        <v>885</v>
      </c>
    </row>
    <row r="405" spans="1:23" ht="58.5" customHeight="1" x14ac:dyDescent="0.25">
      <c r="A405" s="69" t="s">
        <v>902</v>
      </c>
      <c r="B405" s="158" t="str">
        <f>VLOOKUP(A405,'Dimensión 3-Gestión con Valor'!$B$10:$B$379,1,0)</f>
        <v>7100.2.5</v>
      </c>
      <c r="C405" s="158" t="s">
        <v>885</v>
      </c>
      <c r="D405" s="158">
        <v>2</v>
      </c>
      <c r="E405" s="158" t="s">
        <v>478</v>
      </c>
      <c r="F405" s="158" t="s">
        <v>902</v>
      </c>
      <c r="G405" s="158" t="s">
        <v>19</v>
      </c>
      <c r="H405" s="158">
        <v>0</v>
      </c>
      <c r="I405" s="158">
        <v>0</v>
      </c>
      <c r="J405" s="158">
        <v>0</v>
      </c>
      <c r="K405" s="158">
        <v>0</v>
      </c>
      <c r="L405" s="158" t="s">
        <v>19</v>
      </c>
      <c r="M405" s="158" t="s">
        <v>19</v>
      </c>
      <c r="N405" s="158" t="s">
        <v>585</v>
      </c>
      <c r="O405" s="158" t="s">
        <v>19</v>
      </c>
      <c r="P405" s="158" t="s">
        <v>185</v>
      </c>
      <c r="Q405" s="158">
        <v>20</v>
      </c>
      <c r="R405" s="158">
        <v>1</v>
      </c>
      <c r="S405" s="158" t="s">
        <v>476</v>
      </c>
      <c r="T405" s="193" t="s">
        <v>895</v>
      </c>
      <c r="U405" s="193" t="s">
        <v>1988</v>
      </c>
      <c r="V405" s="193" t="s">
        <v>1927</v>
      </c>
      <c r="W405" s="158" t="s">
        <v>885</v>
      </c>
    </row>
    <row r="406" spans="1:23" ht="58.5" customHeight="1" x14ac:dyDescent="0.25">
      <c r="A406" s="194" t="s">
        <v>1165</v>
      </c>
      <c r="B406" s="185" t="str">
        <f>VLOOKUP(A406,'Dimensión 3-Gestión con Valor'!$B$10:$B$379,1,0)</f>
        <v>71.1</v>
      </c>
      <c r="C406" s="183" t="s">
        <v>1164</v>
      </c>
      <c r="D406" s="183">
        <v>5</v>
      </c>
      <c r="E406" s="183" t="s">
        <v>471</v>
      </c>
      <c r="F406" s="183" t="s">
        <v>1165</v>
      </c>
      <c r="G406" s="183" t="s">
        <v>473</v>
      </c>
      <c r="H406" s="183" t="s">
        <v>10</v>
      </c>
      <c r="I406" s="183" t="s">
        <v>1415</v>
      </c>
      <c r="J406" s="183" t="s">
        <v>1416</v>
      </c>
      <c r="K406" s="183" t="s">
        <v>1755</v>
      </c>
      <c r="L406" s="183" t="s">
        <v>474</v>
      </c>
      <c r="M406" s="183" t="s">
        <v>22</v>
      </c>
      <c r="N406" s="183" t="s">
        <v>625</v>
      </c>
      <c r="O406" s="183">
        <v>0</v>
      </c>
      <c r="P406" s="183" t="s">
        <v>190</v>
      </c>
      <c r="Q406" s="183">
        <v>30</v>
      </c>
      <c r="R406" s="183">
        <v>100</v>
      </c>
      <c r="S406" s="183" t="s">
        <v>504</v>
      </c>
      <c r="T406" s="183" t="s">
        <v>1166</v>
      </c>
      <c r="U406" s="184" t="s">
        <v>1913</v>
      </c>
      <c r="V406" s="184" t="s">
        <v>1942</v>
      </c>
      <c r="W406" s="183" t="s">
        <v>1164</v>
      </c>
    </row>
    <row r="407" spans="1:23" ht="58.5" customHeight="1" x14ac:dyDescent="0.25">
      <c r="A407" s="194" t="s">
        <v>1167</v>
      </c>
      <c r="B407" s="69" t="str">
        <f>VLOOKUP(A407,'Dimensión 3-Gestión con Valor'!$B$10:$B$379,1,0)</f>
        <v>71.1.1</v>
      </c>
      <c r="C407" s="158" t="s">
        <v>1164</v>
      </c>
      <c r="D407" s="158">
        <v>5</v>
      </c>
      <c r="E407" s="158" t="s">
        <v>478</v>
      </c>
      <c r="F407" s="158" t="s">
        <v>1167</v>
      </c>
      <c r="G407" s="158" t="s">
        <v>19</v>
      </c>
      <c r="H407" s="158">
        <v>0</v>
      </c>
      <c r="I407" s="158">
        <v>0</v>
      </c>
      <c r="J407" s="158">
        <v>0</v>
      </c>
      <c r="K407" s="158">
        <v>0</v>
      </c>
      <c r="L407" s="158" t="s">
        <v>19</v>
      </c>
      <c r="M407" s="158" t="s">
        <v>19</v>
      </c>
      <c r="N407" s="158" t="s">
        <v>625</v>
      </c>
      <c r="O407" s="158" t="s">
        <v>19</v>
      </c>
      <c r="P407" s="158" t="s">
        <v>191</v>
      </c>
      <c r="Q407" s="158">
        <v>30</v>
      </c>
      <c r="R407" s="158">
        <v>1</v>
      </c>
      <c r="S407" s="158" t="s">
        <v>476</v>
      </c>
      <c r="T407" s="158" t="s">
        <v>1168</v>
      </c>
      <c r="U407" s="193" t="s">
        <v>1913</v>
      </c>
      <c r="V407" s="193" t="s">
        <v>1992</v>
      </c>
      <c r="W407" s="158" t="s">
        <v>1164</v>
      </c>
    </row>
    <row r="408" spans="1:23" ht="58.5" customHeight="1" x14ac:dyDescent="0.25">
      <c r="A408" s="194" t="s">
        <v>1169</v>
      </c>
      <c r="B408" s="69" t="str">
        <f>VLOOKUP(A408,'Dimensión 3-Gestión con Valor'!$B$10:$B$379,1,0)</f>
        <v>71.1.2</v>
      </c>
      <c r="C408" s="158" t="s">
        <v>1164</v>
      </c>
      <c r="D408" s="158">
        <v>5</v>
      </c>
      <c r="E408" s="158" t="s">
        <v>478</v>
      </c>
      <c r="F408" s="158" t="s">
        <v>1169</v>
      </c>
      <c r="G408" s="158" t="s">
        <v>19</v>
      </c>
      <c r="H408" s="158">
        <v>0</v>
      </c>
      <c r="I408" s="158">
        <v>0</v>
      </c>
      <c r="J408" s="158">
        <v>0</v>
      </c>
      <c r="K408" s="158">
        <v>0</v>
      </c>
      <c r="L408" s="158" t="s">
        <v>19</v>
      </c>
      <c r="M408" s="158" t="s">
        <v>19</v>
      </c>
      <c r="N408" s="158" t="s">
        <v>625</v>
      </c>
      <c r="O408" s="158" t="s">
        <v>19</v>
      </c>
      <c r="P408" s="158" t="s">
        <v>33</v>
      </c>
      <c r="Q408" s="158">
        <v>60</v>
      </c>
      <c r="R408" s="158">
        <v>42</v>
      </c>
      <c r="S408" s="158" t="s">
        <v>476</v>
      </c>
      <c r="T408" s="158" t="s">
        <v>2062</v>
      </c>
      <c r="U408" s="193" t="s">
        <v>1915</v>
      </c>
      <c r="V408" s="193" t="s">
        <v>1926</v>
      </c>
      <c r="W408" s="158" t="s">
        <v>1164</v>
      </c>
    </row>
    <row r="409" spans="1:23" ht="58.5" customHeight="1" x14ac:dyDescent="0.25">
      <c r="A409" s="69" t="s">
        <v>1170</v>
      </c>
      <c r="B409" s="158" t="str">
        <f>VLOOKUP(A409,'Dimensión 3-Gestión con Valor'!$B$10:$B$379,1,0)</f>
        <v>71.1.3</v>
      </c>
      <c r="C409" s="158" t="s">
        <v>1164</v>
      </c>
      <c r="D409" s="158">
        <v>5</v>
      </c>
      <c r="E409" s="158" t="s">
        <v>478</v>
      </c>
      <c r="F409" s="158" t="s">
        <v>1170</v>
      </c>
      <c r="G409" s="158" t="s">
        <v>19</v>
      </c>
      <c r="H409" s="158">
        <v>0</v>
      </c>
      <c r="I409" s="158">
        <v>0</v>
      </c>
      <c r="J409" s="158">
        <v>0</v>
      </c>
      <c r="K409" s="158">
        <v>0</v>
      </c>
      <c r="L409" s="158" t="s">
        <v>19</v>
      </c>
      <c r="M409" s="158" t="s">
        <v>19</v>
      </c>
      <c r="N409" s="158" t="s">
        <v>625</v>
      </c>
      <c r="O409" s="158" t="s">
        <v>19</v>
      </c>
      <c r="P409" s="158" t="s">
        <v>192</v>
      </c>
      <c r="Q409" s="158">
        <v>10</v>
      </c>
      <c r="R409" s="158">
        <v>3</v>
      </c>
      <c r="S409" s="158" t="s">
        <v>476</v>
      </c>
      <c r="T409" s="193" t="s">
        <v>1171</v>
      </c>
      <c r="U409" s="193" t="s">
        <v>1915</v>
      </c>
      <c r="V409" s="193" t="s">
        <v>1942</v>
      </c>
      <c r="W409" s="158" t="s">
        <v>1164</v>
      </c>
    </row>
    <row r="410" spans="1:23" ht="58.5" customHeight="1" x14ac:dyDescent="0.25">
      <c r="A410" s="194" t="s">
        <v>1172</v>
      </c>
      <c r="B410" s="185" t="str">
        <f>VLOOKUP(A410,'Dimensión 3-Gestión con Valor'!$B$10:$B$379,1,0)</f>
        <v>71.2</v>
      </c>
      <c r="C410" s="183" t="s">
        <v>1164</v>
      </c>
      <c r="D410" s="183">
        <v>5</v>
      </c>
      <c r="E410" s="183" t="s">
        <v>471</v>
      </c>
      <c r="F410" s="183" t="s">
        <v>1172</v>
      </c>
      <c r="G410" s="183" t="s">
        <v>473</v>
      </c>
      <c r="H410" s="183" t="s">
        <v>10</v>
      </c>
      <c r="I410" s="183" t="s">
        <v>1415</v>
      </c>
      <c r="J410" s="183" t="s">
        <v>1416</v>
      </c>
      <c r="K410" s="183" t="s">
        <v>1511</v>
      </c>
      <c r="L410" s="183" t="s">
        <v>474</v>
      </c>
      <c r="M410" s="183" t="s">
        <v>22</v>
      </c>
      <c r="N410" s="183" t="s">
        <v>706</v>
      </c>
      <c r="O410" s="183">
        <v>0</v>
      </c>
      <c r="P410" s="183" t="s">
        <v>318</v>
      </c>
      <c r="Q410" s="183">
        <v>20</v>
      </c>
      <c r="R410" s="183">
        <v>100</v>
      </c>
      <c r="S410" s="183" t="s">
        <v>504</v>
      </c>
      <c r="T410" s="183" t="s">
        <v>1173</v>
      </c>
      <c r="U410" s="184" t="s">
        <v>1913</v>
      </c>
      <c r="V410" s="184" t="s">
        <v>1914</v>
      </c>
      <c r="W410" s="183" t="s">
        <v>1164</v>
      </c>
    </row>
    <row r="411" spans="1:23" ht="58.5" customHeight="1" x14ac:dyDescent="0.25">
      <c r="A411" s="194" t="s">
        <v>1174</v>
      </c>
      <c r="B411" s="69" t="str">
        <f>VLOOKUP(A411,'Dimensión 3-Gestión con Valor'!$B$10:$B$379,1,0)</f>
        <v>71.2.1</v>
      </c>
      <c r="C411" s="158" t="s">
        <v>1164</v>
      </c>
      <c r="D411" s="158">
        <v>5</v>
      </c>
      <c r="E411" s="158" t="s">
        <v>478</v>
      </c>
      <c r="F411" s="158" t="s">
        <v>1174</v>
      </c>
      <c r="G411" s="158" t="s">
        <v>19</v>
      </c>
      <c r="H411" s="158">
        <v>0</v>
      </c>
      <c r="I411" s="158">
        <v>0</v>
      </c>
      <c r="J411" s="158">
        <v>0</v>
      </c>
      <c r="K411" s="158">
        <v>0</v>
      </c>
      <c r="L411" s="158" t="s">
        <v>19</v>
      </c>
      <c r="M411" s="158" t="s">
        <v>19</v>
      </c>
      <c r="N411" s="158" t="s">
        <v>706</v>
      </c>
      <c r="O411" s="158" t="s">
        <v>19</v>
      </c>
      <c r="P411" s="158" t="s">
        <v>319</v>
      </c>
      <c r="Q411" s="158">
        <v>30</v>
      </c>
      <c r="R411" s="158">
        <v>1</v>
      </c>
      <c r="S411" s="158" t="s">
        <v>476</v>
      </c>
      <c r="T411" s="158" t="s">
        <v>1175</v>
      </c>
      <c r="U411" s="193" t="s">
        <v>1913</v>
      </c>
      <c r="V411" s="193" t="s">
        <v>1925</v>
      </c>
      <c r="W411" s="158" t="s">
        <v>1164</v>
      </c>
    </row>
    <row r="412" spans="1:23" ht="58.5" customHeight="1" x14ac:dyDescent="0.25">
      <c r="A412" s="194" t="s">
        <v>1176</v>
      </c>
      <c r="B412" s="69" t="str">
        <f>VLOOKUP(A412,'Dimensión 3-Gestión con Valor'!$B$10:$B$379,1,0)</f>
        <v>71.2.2</v>
      </c>
      <c r="C412" s="158" t="s">
        <v>1164</v>
      </c>
      <c r="D412" s="158">
        <v>5</v>
      </c>
      <c r="E412" s="158" t="s">
        <v>478</v>
      </c>
      <c r="F412" s="158" t="s">
        <v>1176</v>
      </c>
      <c r="G412" s="158" t="s">
        <v>19</v>
      </c>
      <c r="H412" s="158">
        <v>0</v>
      </c>
      <c r="I412" s="158">
        <v>0</v>
      </c>
      <c r="J412" s="158">
        <v>0</v>
      </c>
      <c r="K412" s="158">
        <v>0</v>
      </c>
      <c r="L412" s="158" t="s">
        <v>19</v>
      </c>
      <c r="M412" s="158" t="s">
        <v>19</v>
      </c>
      <c r="N412" s="158" t="s">
        <v>706</v>
      </c>
      <c r="O412" s="158" t="s">
        <v>19</v>
      </c>
      <c r="P412" s="158" t="s">
        <v>320</v>
      </c>
      <c r="Q412" s="158">
        <v>60</v>
      </c>
      <c r="R412" s="158">
        <v>1</v>
      </c>
      <c r="S412" s="158" t="s">
        <v>476</v>
      </c>
      <c r="T412" s="158" t="s">
        <v>1177</v>
      </c>
      <c r="U412" s="193" t="s">
        <v>1915</v>
      </c>
      <c r="V412" s="193" t="s">
        <v>1914</v>
      </c>
      <c r="W412" s="158" t="s">
        <v>1164</v>
      </c>
    </row>
    <row r="413" spans="1:23" ht="58.5" customHeight="1" x14ac:dyDescent="0.25">
      <c r="A413" s="69" t="s">
        <v>1178</v>
      </c>
      <c r="B413" s="158" t="str">
        <f>VLOOKUP(A413,'Dimensión 3-Gestión con Valor'!$B$10:$B$379,1,0)</f>
        <v>71.2.3</v>
      </c>
      <c r="C413" s="158" t="s">
        <v>1164</v>
      </c>
      <c r="D413" s="158">
        <v>5</v>
      </c>
      <c r="E413" s="158" t="s">
        <v>478</v>
      </c>
      <c r="F413" s="158" t="s">
        <v>1178</v>
      </c>
      <c r="G413" s="158" t="s">
        <v>19</v>
      </c>
      <c r="H413" s="158">
        <v>0</v>
      </c>
      <c r="I413" s="158">
        <v>0</v>
      </c>
      <c r="J413" s="158">
        <v>0</v>
      </c>
      <c r="K413" s="158">
        <v>0</v>
      </c>
      <c r="L413" s="158" t="s">
        <v>19</v>
      </c>
      <c r="M413" s="158" t="s">
        <v>19</v>
      </c>
      <c r="N413" s="158" t="s">
        <v>706</v>
      </c>
      <c r="O413" s="158" t="s">
        <v>19</v>
      </c>
      <c r="P413" s="158" t="s">
        <v>321</v>
      </c>
      <c r="Q413" s="158">
        <v>10</v>
      </c>
      <c r="R413" s="158">
        <v>100</v>
      </c>
      <c r="S413" s="158" t="s">
        <v>504</v>
      </c>
      <c r="T413" s="193" t="s">
        <v>1781</v>
      </c>
      <c r="U413" s="193" t="s">
        <v>1915</v>
      </c>
      <c r="V413" s="193" t="s">
        <v>1914</v>
      </c>
      <c r="W413" s="158" t="s">
        <v>1164</v>
      </c>
    </row>
    <row r="414" spans="1:23" ht="58.5" customHeight="1" x14ac:dyDescent="0.25">
      <c r="A414" s="194" t="s">
        <v>1179</v>
      </c>
      <c r="B414" s="185" t="str">
        <f>VLOOKUP(A414,'Dimensión 3-Gestión con Valor'!$B$10:$B$379,1,0)</f>
        <v>71.3</v>
      </c>
      <c r="C414" s="183" t="s">
        <v>1164</v>
      </c>
      <c r="D414" s="183">
        <v>5</v>
      </c>
      <c r="E414" s="183" t="s">
        <v>471</v>
      </c>
      <c r="F414" s="183" t="s">
        <v>1179</v>
      </c>
      <c r="G414" s="183" t="s">
        <v>473</v>
      </c>
      <c r="H414" s="183" t="s">
        <v>11</v>
      </c>
      <c r="I414" s="183" t="s">
        <v>1413</v>
      </c>
      <c r="J414" s="183" t="s">
        <v>1414</v>
      </c>
      <c r="K414" s="183" t="s">
        <v>1510</v>
      </c>
      <c r="L414" s="183" t="s">
        <v>474</v>
      </c>
      <c r="M414" s="183" t="s">
        <v>22</v>
      </c>
      <c r="N414" s="183" t="s">
        <v>625</v>
      </c>
      <c r="O414" s="183">
        <v>0</v>
      </c>
      <c r="P414" s="183" t="s">
        <v>1802</v>
      </c>
      <c r="Q414" s="183">
        <v>20</v>
      </c>
      <c r="R414" s="183">
        <v>100</v>
      </c>
      <c r="S414" s="183" t="s">
        <v>504</v>
      </c>
      <c r="T414" s="183" t="s">
        <v>1803</v>
      </c>
      <c r="U414" s="184" t="s">
        <v>1950</v>
      </c>
      <c r="V414" s="184" t="s">
        <v>1926</v>
      </c>
      <c r="W414" s="183" t="s">
        <v>1164</v>
      </c>
    </row>
    <row r="415" spans="1:23" ht="58.5" customHeight="1" x14ac:dyDescent="0.25">
      <c r="A415" s="194" t="s">
        <v>1180</v>
      </c>
      <c r="B415" s="69" t="str">
        <f>VLOOKUP(A415,'Dimensión 3-Gestión con Valor'!$B$10:$B$379,1,0)</f>
        <v>71.3.1</v>
      </c>
      <c r="C415" s="158" t="s">
        <v>1164</v>
      </c>
      <c r="D415" s="158">
        <v>5</v>
      </c>
      <c r="E415" s="158" t="s">
        <v>478</v>
      </c>
      <c r="F415" s="158" t="s">
        <v>1180</v>
      </c>
      <c r="G415" s="158" t="s">
        <v>19</v>
      </c>
      <c r="H415" s="158">
        <v>0</v>
      </c>
      <c r="I415" s="158">
        <v>0</v>
      </c>
      <c r="J415" s="158">
        <v>0</v>
      </c>
      <c r="K415" s="158">
        <v>0</v>
      </c>
      <c r="L415" s="158" t="s">
        <v>19</v>
      </c>
      <c r="M415" s="158" t="s">
        <v>19</v>
      </c>
      <c r="N415" s="158" t="s">
        <v>625</v>
      </c>
      <c r="O415" s="158" t="s">
        <v>19</v>
      </c>
      <c r="P415" s="158" t="s">
        <v>1804</v>
      </c>
      <c r="Q415" s="158">
        <v>30</v>
      </c>
      <c r="R415" s="158">
        <v>1</v>
      </c>
      <c r="S415" s="158" t="s">
        <v>476</v>
      </c>
      <c r="T415" s="158" t="s">
        <v>1805</v>
      </c>
      <c r="U415" s="193" t="s">
        <v>1950</v>
      </c>
      <c r="V415" s="193" t="s">
        <v>1953</v>
      </c>
      <c r="W415" s="158" t="s">
        <v>1164</v>
      </c>
    </row>
    <row r="416" spans="1:23" ht="58.5" customHeight="1" x14ac:dyDescent="0.25">
      <c r="A416" s="194" t="s">
        <v>1181</v>
      </c>
      <c r="B416" s="69" t="str">
        <f>VLOOKUP(A416,'Dimensión 3-Gestión con Valor'!$B$10:$B$379,1,0)</f>
        <v>71.3.2</v>
      </c>
      <c r="C416" s="158" t="s">
        <v>1164</v>
      </c>
      <c r="D416" s="158">
        <v>5</v>
      </c>
      <c r="E416" s="158" t="s">
        <v>478</v>
      </c>
      <c r="F416" s="158" t="s">
        <v>1181</v>
      </c>
      <c r="G416" s="158" t="s">
        <v>19</v>
      </c>
      <c r="H416" s="158">
        <v>0</v>
      </c>
      <c r="I416" s="158">
        <v>0</v>
      </c>
      <c r="J416" s="158">
        <v>0</v>
      </c>
      <c r="K416" s="158">
        <v>0</v>
      </c>
      <c r="L416" s="158" t="s">
        <v>19</v>
      </c>
      <c r="M416" s="158" t="s">
        <v>19</v>
      </c>
      <c r="N416" s="158" t="s">
        <v>625</v>
      </c>
      <c r="O416" s="158" t="s">
        <v>19</v>
      </c>
      <c r="P416" s="158" t="s">
        <v>1806</v>
      </c>
      <c r="Q416" s="158">
        <v>20</v>
      </c>
      <c r="R416" s="158">
        <v>1</v>
      </c>
      <c r="S416" s="158" t="s">
        <v>476</v>
      </c>
      <c r="T416" s="158" t="s">
        <v>1807</v>
      </c>
      <c r="U416" s="193" t="s">
        <v>1977</v>
      </c>
      <c r="V416" s="193" t="s">
        <v>1934</v>
      </c>
      <c r="W416" s="158" t="s">
        <v>1164</v>
      </c>
    </row>
    <row r="417" spans="1:23" ht="58.5" customHeight="1" x14ac:dyDescent="0.25">
      <c r="A417" s="69" t="s">
        <v>1182</v>
      </c>
      <c r="B417" s="158" t="str">
        <f>VLOOKUP(A417,'Dimensión 3-Gestión con Valor'!$B$10:$B$379,1,0)</f>
        <v>71.3.3</v>
      </c>
      <c r="C417" s="158" t="s">
        <v>1164</v>
      </c>
      <c r="D417" s="158">
        <v>5</v>
      </c>
      <c r="E417" s="158" t="s">
        <v>478</v>
      </c>
      <c r="F417" s="158" t="s">
        <v>1182</v>
      </c>
      <c r="G417" s="158" t="s">
        <v>19</v>
      </c>
      <c r="H417" s="158">
        <v>0</v>
      </c>
      <c r="I417" s="158">
        <v>0</v>
      </c>
      <c r="J417" s="158">
        <v>0</v>
      </c>
      <c r="K417" s="158">
        <v>0</v>
      </c>
      <c r="L417" s="158" t="s">
        <v>19</v>
      </c>
      <c r="M417" s="158" t="s">
        <v>19</v>
      </c>
      <c r="N417" s="158" t="s">
        <v>625</v>
      </c>
      <c r="O417" s="158" t="s">
        <v>19</v>
      </c>
      <c r="P417" s="158" t="s">
        <v>1808</v>
      </c>
      <c r="Q417" s="158">
        <v>40</v>
      </c>
      <c r="R417" s="158">
        <v>100</v>
      </c>
      <c r="S417" s="158" t="s">
        <v>504</v>
      </c>
      <c r="T417" s="193" t="s">
        <v>1809</v>
      </c>
      <c r="U417" s="193" t="s">
        <v>1915</v>
      </c>
      <c r="V417" s="193" t="s">
        <v>1993</v>
      </c>
      <c r="W417" s="158" t="s">
        <v>1164</v>
      </c>
    </row>
    <row r="418" spans="1:23" ht="58.5" customHeight="1" x14ac:dyDescent="0.25">
      <c r="A418" s="194" t="s">
        <v>1183</v>
      </c>
      <c r="B418" s="69" t="str">
        <f>VLOOKUP(A418,'Dimensión 3-Gestión con Valor'!$B$10:$B$379,1,0)</f>
        <v>71.3.4</v>
      </c>
      <c r="C418" s="158" t="s">
        <v>1164</v>
      </c>
      <c r="D418" s="158">
        <v>5</v>
      </c>
      <c r="E418" s="158" t="s">
        <v>478</v>
      </c>
      <c r="F418" s="158" t="s">
        <v>1183</v>
      </c>
      <c r="G418" s="158" t="s">
        <v>19</v>
      </c>
      <c r="H418" s="158">
        <v>0</v>
      </c>
      <c r="I418" s="158">
        <v>0</v>
      </c>
      <c r="J418" s="158">
        <v>0</v>
      </c>
      <c r="K418" s="158">
        <v>0</v>
      </c>
      <c r="L418" s="158" t="s">
        <v>19</v>
      </c>
      <c r="M418" s="158" t="s">
        <v>19</v>
      </c>
      <c r="N418" s="158" t="s">
        <v>625</v>
      </c>
      <c r="O418" s="158" t="s">
        <v>19</v>
      </c>
      <c r="P418" s="158" t="s">
        <v>1810</v>
      </c>
      <c r="Q418" s="158">
        <v>10</v>
      </c>
      <c r="R418" s="158">
        <v>1</v>
      </c>
      <c r="S418" s="158" t="s">
        <v>476</v>
      </c>
      <c r="T418" s="158" t="s">
        <v>1811</v>
      </c>
      <c r="U418" s="193" t="s">
        <v>1943</v>
      </c>
      <c r="V418" s="193" t="s">
        <v>1926</v>
      </c>
      <c r="W418" s="158" t="s">
        <v>1164</v>
      </c>
    </row>
    <row r="419" spans="1:23" ht="58.5" customHeight="1" x14ac:dyDescent="0.25">
      <c r="A419" s="194" t="s">
        <v>1184</v>
      </c>
      <c r="B419" s="185" t="str">
        <f>VLOOKUP(A419,'Dimensión 3-Gestión con Valor'!$B$10:$B$379,1,0)</f>
        <v>71.4</v>
      </c>
      <c r="C419" s="183" t="s">
        <v>1164</v>
      </c>
      <c r="D419" s="183">
        <v>5</v>
      </c>
      <c r="E419" s="183" t="s">
        <v>471</v>
      </c>
      <c r="F419" s="183" t="s">
        <v>1184</v>
      </c>
      <c r="G419" s="183" t="s">
        <v>473</v>
      </c>
      <c r="H419" s="183" t="s">
        <v>10</v>
      </c>
      <c r="I419" s="183" t="s">
        <v>1415</v>
      </c>
      <c r="J419" s="183" t="s">
        <v>1416</v>
      </c>
      <c r="K419" s="183" t="s">
        <v>1758</v>
      </c>
      <c r="L419" s="183" t="s">
        <v>474</v>
      </c>
      <c r="M419" s="183" t="s">
        <v>22</v>
      </c>
      <c r="N419" s="183" t="s">
        <v>625</v>
      </c>
      <c r="O419" s="183" t="s">
        <v>1582</v>
      </c>
      <c r="P419" s="183" t="s">
        <v>1765</v>
      </c>
      <c r="Q419" s="183">
        <v>30</v>
      </c>
      <c r="R419" s="183">
        <v>290</v>
      </c>
      <c r="S419" s="183" t="s">
        <v>476</v>
      </c>
      <c r="T419" s="183" t="s">
        <v>1766</v>
      </c>
      <c r="U419" s="184" t="s">
        <v>1967</v>
      </c>
      <c r="V419" s="184" t="s">
        <v>1926</v>
      </c>
      <c r="W419" s="183" t="s">
        <v>1164</v>
      </c>
    </row>
    <row r="420" spans="1:23" ht="58.5" customHeight="1" x14ac:dyDescent="0.25">
      <c r="A420" s="194" t="s">
        <v>1185</v>
      </c>
      <c r="B420" s="69" t="str">
        <f>VLOOKUP(A420,'Dimensión 3-Gestión con Valor'!$B$10:$B$379,1,0)</f>
        <v>71.4.1</v>
      </c>
      <c r="C420" s="158" t="s">
        <v>1164</v>
      </c>
      <c r="D420" s="158">
        <v>5</v>
      </c>
      <c r="E420" s="158" t="s">
        <v>478</v>
      </c>
      <c r="F420" s="158" t="s">
        <v>1185</v>
      </c>
      <c r="G420" s="158" t="s">
        <v>19</v>
      </c>
      <c r="H420" s="158">
        <v>0</v>
      </c>
      <c r="I420" s="158">
        <v>0</v>
      </c>
      <c r="J420" s="158">
        <v>0</v>
      </c>
      <c r="K420" s="158">
        <v>0</v>
      </c>
      <c r="L420" s="158" t="s">
        <v>19</v>
      </c>
      <c r="M420" s="158" t="s">
        <v>19</v>
      </c>
      <c r="N420" s="158" t="s">
        <v>625</v>
      </c>
      <c r="O420" s="158" t="s">
        <v>19</v>
      </c>
      <c r="P420" s="158" t="s">
        <v>1812</v>
      </c>
      <c r="Q420" s="158">
        <v>70</v>
      </c>
      <c r="R420" s="158">
        <v>290</v>
      </c>
      <c r="S420" s="158" t="s">
        <v>476</v>
      </c>
      <c r="T420" s="158" t="s">
        <v>1813</v>
      </c>
      <c r="U420" s="193" t="s">
        <v>1967</v>
      </c>
      <c r="V420" s="193" t="s">
        <v>1926</v>
      </c>
      <c r="W420" s="158" t="s">
        <v>1164</v>
      </c>
    </row>
    <row r="421" spans="1:23" ht="58.5" customHeight="1" x14ac:dyDescent="0.25">
      <c r="A421" s="69" t="s">
        <v>1186</v>
      </c>
      <c r="B421" s="158" t="str">
        <f>VLOOKUP(A421,'Dimensión 3-Gestión con Valor'!$B$10:$B$379,1,0)</f>
        <v>71.4.2</v>
      </c>
      <c r="C421" s="158" t="s">
        <v>1164</v>
      </c>
      <c r="D421" s="158">
        <v>5</v>
      </c>
      <c r="E421" s="158" t="s">
        <v>478</v>
      </c>
      <c r="F421" s="158" t="s">
        <v>1186</v>
      </c>
      <c r="G421" s="158" t="s">
        <v>19</v>
      </c>
      <c r="H421" s="158">
        <v>0</v>
      </c>
      <c r="I421" s="158">
        <v>0</v>
      </c>
      <c r="J421" s="158">
        <v>0</v>
      </c>
      <c r="K421" s="158">
        <v>0</v>
      </c>
      <c r="L421" s="158" t="s">
        <v>19</v>
      </c>
      <c r="M421" s="158" t="s">
        <v>19</v>
      </c>
      <c r="N421" s="158" t="s">
        <v>625</v>
      </c>
      <c r="O421" s="158" t="s">
        <v>19</v>
      </c>
      <c r="P421" s="158" t="s">
        <v>1767</v>
      </c>
      <c r="Q421" s="158">
        <v>30</v>
      </c>
      <c r="R421" s="158">
        <v>1</v>
      </c>
      <c r="S421" s="158" t="s">
        <v>476</v>
      </c>
      <c r="T421" s="193" t="s">
        <v>1768</v>
      </c>
      <c r="U421" s="193" t="s">
        <v>1943</v>
      </c>
      <c r="V421" s="193" t="s">
        <v>1926</v>
      </c>
      <c r="W421" s="158" t="s">
        <v>1164</v>
      </c>
    </row>
    <row r="422" spans="1:23" ht="58.5" customHeight="1" x14ac:dyDescent="0.25">
      <c r="A422" s="194" t="s">
        <v>1256</v>
      </c>
      <c r="B422" s="185" t="str">
        <f>VLOOKUP(A422,'Dimensión 3-Gestión con Valor'!$B$10:$B$379,1,0)</f>
        <v>3003.1</v>
      </c>
      <c r="C422" s="183" t="s">
        <v>1255</v>
      </c>
      <c r="D422" s="183">
        <v>4</v>
      </c>
      <c r="E422" s="183" t="s">
        <v>471</v>
      </c>
      <c r="F422" s="183" t="s">
        <v>1256</v>
      </c>
      <c r="G422" s="183" t="s">
        <v>473</v>
      </c>
      <c r="H422" s="183" t="s">
        <v>10</v>
      </c>
      <c r="I422" s="183" t="s">
        <v>1415</v>
      </c>
      <c r="J422" s="183" t="s">
        <v>1416</v>
      </c>
      <c r="K422" s="183" t="s">
        <v>1511</v>
      </c>
      <c r="L422" s="183" t="s">
        <v>491</v>
      </c>
      <c r="M422" s="183" t="s">
        <v>31</v>
      </c>
      <c r="N422" s="183" t="s">
        <v>625</v>
      </c>
      <c r="O422" s="183" t="s">
        <v>1586</v>
      </c>
      <c r="P422" s="183" t="s">
        <v>248</v>
      </c>
      <c r="Q422" s="183">
        <v>20</v>
      </c>
      <c r="R422" s="183">
        <v>100</v>
      </c>
      <c r="S422" s="183" t="s">
        <v>504</v>
      </c>
      <c r="T422" s="183" t="s">
        <v>1257</v>
      </c>
      <c r="U422" s="184" t="s">
        <v>1923</v>
      </c>
      <c r="V422" s="184" t="s">
        <v>1931</v>
      </c>
      <c r="W422" s="183" t="s">
        <v>1258</v>
      </c>
    </row>
    <row r="423" spans="1:23" ht="58.5" customHeight="1" x14ac:dyDescent="0.25">
      <c r="A423" s="194" t="s">
        <v>1259</v>
      </c>
      <c r="B423" s="69" t="str">
        <f>VLOOKUP(A423,'Dimensión 3-Gestión con Valor'!$B$10:$B$379,1,0)</f>
        <v>3003.1.1</v>
      </c>
      <c r="C423" s="158" t="s">
        <v>1255</v>
      </c>
      <c r="D423" s="158">
        <v>4</v>
      </c>
      <c r="E423" s="158" t="s">
        <v>478</v>
      </c>
      <c r="F423" s="158" t="s">
        <v>1259</v>
      </c>
      <c r="G423" s="158" t="s">
        <v>19</v>
      </c>
      <c r="H423" s="158">
        <v>0</v>
      </c>
      <c r="I423" s="158">
        <v>0</v>
      </c>
      <c r="J423" s="158">
        <v>0</v>
      </c>
      <c r="K423" s="158">
        <v>0</v>
      </c>
      <c r="L423" s="158" t="s">
        <v>19</v>
      </c>
      <c r="M423" s="158" t="s">
        <v>19</v>
      </c>
      <c r="N423" s="158" t="s">
        <v>625</v>
      </c>
      <c r="O423" s="158" t="s">
        <v>19</v>
      </c>
      <c r="P423" s="158" t="s">
        <v>249</v>
      </c>
      <c r="Q423" s="158">
        <v>30</v>
      </c>
      <c r="R423" s="158">
        <v>1</v>
      </c>
      <c r="S423" s="158" t="s">
        <v>476</v>
      </c>
      <c r="T423" s="158" t="s">
        <v>1260</v>
      </c>
      <c r="U423" s="193" t="s">
        <v>1923</v>
      </c>
      <c r="V423" s="193" t="s">
        <v>1913</v>
      </c>
      <c r="W423" s="158" t="s">
        <v>1255</v>
      </c>
    </row>
    <row r="424" spans="1:23" ht="58.5" customHeight="1" x14ac:dyDescent="0.25">
      <c r="A424" s="194" t="s">
        <v>1261</v>
      </c>
      <c r="B424" s="69" t="str">
        <f>VLOOKUP(A424,'Dimensión 3-Gestión con Valor'!$B$10:$B$379,1,0)</f>
        <v>3003.1.2</v>
      </c>
      <c r="C424" s="158" t="s">
        <v>1255</v>
      </c>
      <c r="D424" s="158">
        <v>4</v>
      </c>
      <c r="E424" s="158" t="s">
        <v>1871</v>
      </c>
      <c r="F424" s="158" t="s">
        <v>1261</v>
      </c>
      <c r="G424" s="158" t="s">
        <v>19</v>
      </c>
      <c r="H424" s="158">
        <v>0</v>
      </c>
      <c r="I424" s="158">
        <v>0</v>
      </c>
      <c r="J424" s="158">
        <v>0</v>
      </c>
      <c r="K424" s="158">
        <v>0</v>
      </c>
      <c r="L424" s="158" t="s">
        <v>19</v>
      </c>
      <c r="M424" s="158" t="s">
        <v>19</v>
      </c>
      <c r="N424" s="158" t="s">
        <v>625</v>
      </c>
      <c r="O424" s="158" t="s">
        <v>19</v>
      </c>
      <c r="P424" s="158" t="s">
        <v>250</v>
      </c>
      <c r="Q424" s="158">
        <v>0</v>
      </c>
      <c r="R424" s="158">
        <v>1</v>
      </c>
      <c r="S424" s="158" t="s">
        <v>476</v>
      </c>
      <c r="T424" s="158" t="s">
        <v>1262</v>
      </c>
      <c r="U424" s="193" t="s">
        <v>1913</v>
      </c>
      <c r="V424" s="193" t="s">
        <v>1920</v>
      </c>
      <c r="W424" s="158" t="s">
        <v>1263</v>
      </c>
    </row>
    <row r="425" spans="1:23" ht="58.5" customHeight="1" x14ac:dyDescent="0.25">
      <c r="A425" s="69" t="s">
        <v>1264</v>
      </c>
      <c r="B425" s="158" t="str">
        <f>VLOOKUP(A425,'Dimensión 3-Gestión con Valor'!$B$10:$B$379,1,0)</f>
        <v>3003.1.3</v>
      </c>
      <c r="C425" s="158" t="s">
        <v>1255</v>
      </c>
      <c r="D425" s="158">
        <v>4</v>
      </c>
      <c r="E425" s="158" t="s">
        <v>478</v>
      </c>
      <c r="F425" s="158" t="s">
        <v>1264</v>
      </c>
      <c r="G425" s="158" t="s">
        <v>19</v>
      </c>
      <c r="H425" s="158">
        <v>0</v>
      </c>
      <c r="I425" s="158">
        <v>0</v>
      </c>
      <c r="J425" s="158">
        <v>0</v>
      </c>
      <c r="K425" s="158">
        <v>0</v>
      </c>
      <c r="L425" s="158" t="s">
        <v>19</v>
      </c>
      <c r="M425" s="158" t="s">
        <v>19</v>
      </c>
      <c r="N425" s="158" t="s">
        <v>625</v>
      </c>
      <c r="O425" s="158" t="s">
        <v>19</v>
      </c>
      <c r="P425" s="158" t="s">
        <v>251</v>
      </c>
      <c r="Q425" s="158">
        <v>70</v>
      </c>
      <c r="R425" s="158">
        <v>100</v>
      </c>
      <c r="S425" s="158" t="s">
        <v>504</v>
      </c>
      <c r="T425" s="193" t="s">
        <v>1814</v>
      </c>
      <c r="U425" s="193" t="s">
        <v>1913</v>
      </c>
      <c r="V425" s="193" t="s">
        <v>1931</v>
      </c>
      <c r="W425" s="158" t="s">
        <v>1255</v>
      </c>
    </row>
    <row r="426" spans="1:23" ht="58.5" customHeight="1" x14ac:dyDescent="0.25">
      <c r="A426" s="194" t="s">
        <v>1265</v>
      </c>
      <c r="B426" s="185" t="str">
        <f>VLOOKUP(A426,'Dimensión 3-Gestión con Valor'!$B$10:$B$379,1,0)</f>
        <v>3003.2</v>
      </c>
      <c r="C426" s="183" t="s">
        <v>1255</v>
      </c>
      <c r="D426" s="183">
        <v>4</v>
      </c>
      <c r="E426" s="183" t="s">
        <v>471</v>
      </c>
      <c r="F426" s="183" t="s">
        <v>1265</v>
      </c>
      <c r="G426" s="183" t="s">
        <v>473</v>
      </c>
      <c r="H426" s="183" t="s">
        <v>9</v>
      </c>
      <c r="I426" s="183" t="s">
        <v>1417</v>
      </c>
      <c r="J426" s="183" t="s">
        <v>1455</v>
      </c>
      <c r="K426" s="183" t="s">
        <v>1509</v>
      </c>
      <c r="L426" s="183" t="s">
        <v>474</v>
      </c>
      <c r="M426" s="183" t="s">
        <v>31</v>
      </c>
      <c r="N426" s="183" t="s">
        <v>625</v>
      </c>
      <c r="O426" s="183">
        <v>0</v>
      </c>
      <c r="P426" s="183" t="s">
        <v>252</v>
      </c>
      <c r="Q426" s="183">
        <v>10</v>
      </c>
      <c r="R426" s="183">
        <v>40</v>
      </c>
      <c r="S426" s="183" t="s">
        <v>504</v>
      </c>
      <c r="T426" s="183" t="s">
        <v>2054</v>
      </c>
      <c r="U426" s="184" t="s">
        <v>1913</v>
      </c>
      <c r="V426" s="184" t="s">
        <v>1931</v>
      </c>
      <c r="W426" s="183" t="s">
        <v>1255</v>
      </c>
    </row>
    <row r="427" spans="1:23" ht="58.5" customHeight="1" x14ac:dyDescent="0.25">
      <c r="A427" s="194" t="s">
        <v>1266</v>
      </c>
      <c r="B427" s="69" t="str">
        <f>VLOOKUP(A427,'Dimensión 3-Gestión con Valor'!$B$10:$B$379,1,0)</f>
        <v>3003.2.1</v>
      </c>
      <c r="C427" s="158" t="s">
        <v>1255</v>
      </c>
      <c r="D427" s="158">
        <v>4</v>
      </c>
      <c r="E427" s="158" t="s">
        <v>478</v>
      </c>
      <c r="F427" s="158" t="s">
        <v>1266</v>
      </c>
      <c r="G427" s="158" t="s">
        <v>19</v>
      </c>
      <c r="H427" s="158">
        <v>0</v>
      </c>
      <c r="I427" s="158">
        <v>0</v>
      </c>
      <c r="J427" s="158">
        <v>0</v>
      </c>
      <c r="K427" s="158">
        <v>0</v>
      </c>
      <c r="L427" s="158" t="s">
        <v>19</v>
      </c>
      <c r="M427" s="158" t="s">
        <v>19</v>
      </c>
      <c r="N427" s="158" t="s">
        <v>625</v>
      </c>
      <c r="O427" s="158" t="s">
        <v>19</v>
      </c>
      <c r="P427" s="158" t="s">
        <v>253</v>
      </c>
      <c r="Q427" s="158">
        <v>30</v>
      </c>
      <c r="R427" s="158">
        <v>4550</v>
      </c>
      <c r="S427" s="158" t="s">
        <v>476</v>
      </c>
      <c r="T427" s="158" t="s">
        <v>2055</v>
      </c>
      <c r="U427" s="193" t="s">
        <v>1913</v>
      </c>
      <c r="V427" s="193" t="s">
        <v>1931</v>
      </c>
      <c r="W427" s="158" t="s">
        <v>1255</v>
      </c>
    </row>
    <row r="428" spans="1:23" ht="58.5" customHeight="1" x14ac:dyDescent="0.25">
      <c r="A428" s="194" t="s">
        <v>1267</v>
      </c>
      <c r="B428" s="69" t="str">
        <f>VLOOKUP(A428,'Dimensión 3-Gestión con Valor'!$B$10:$B$379,1,0)</f>
        <v>3003.2.2</v>
      </c>
      <c r="C428" s="158" t="s">
        <v>1255</v>
      </c>
      <c r="D428" s="158">
        <v>4</v>
      </c>
      <c r="E428" s="158" t="s">
        <v>478</v>
      </c>
      <c r="F428" s="158" t="s">
        <v>1267</v>
      </c>
      <c r="G428" s="158" t="s">
        <v>19</v>
      </c>
      <c r="H428" s="158">
        <v>0</v>
      </c>
      <c r="I428" s="158">
        <v>0</v>
      </c>
      <c r="J428" s="158">
        <v>0</v>
      </c>
      <c r="K428" s="158">
        <v>0</v>
      </c>
      <c r="L428" s="158" t="s">
        <v>19</v>
      </c>
      <c r="M428" s="158" t="s">
        <v>19</v>
      </c>
      <c r="N428" s="158" t="s">
        <v>625</v>
      </c>
      <c r="O428" s="158" t="s">
        <v>19</v>
      </c>
      <c r="P428" s="158" t="s">
        <v>254</v>
      </c>
      <c r="Q428" s="158">
        <v>30</v>
      </c>
      <c r="R428" s="158">
        <v>4</v>
      </c>
      <c r="S428" s="158" t="s">
        <v>476</v>
      </c>
      <c r="T428" s="158" t="s">
        <v>1268</v>
      </c>
      <c r="U428" s="193" t="s">
        <v>1913</v>
      </c>
      <c r="V428" s="193" t="s">
        <v>1931</v>
      </c>
      <c r="W428" s="158" t="s">
        <v>1255</v>
      </c>
    </row>
    <row r="429" spans="1:23" ht="58.5" customHeight="1" x14ac:dyDescent="0.25">
      <c r="A429" s="69" t="s">
        <v>1269</v>
      </c>
      <c r="B429" s="158" t="str">
        <f>VLOOKUP(A429,'Dimensión 3-Gestión con Valor'!$B$10:$B$379,1,0)</f>
        <v>3003.2.3</v>
      </c>
      <c r="C429" s="158" t="s">
        <v>1255</v>
      </c>
      <c r="D429" s="158">
        <v>4</v>
      </c>
      <c r="E429" s="158" t="s">
        <v>478</v>
      </c>
      <c r="F429" s="158" t="s">
        <v>1269</v>
      </c>
      <c r="G429" s="158" t="s">
        <v>19</v>
      </c>
      <c r="H429" s="158">
        <v>0</v>
      </c>
      <c r="I429" s="158">
        <v>0</v>
      </c>
      <c r="J429" s="158">
        <v>0</v>
      </c>
      <c r="K429" s="158">
        <v>0</v>
      </c>
      <c r="L429" s="158" t="s">
        <v>19</v>
      </c>
      <c r="M429" s="158" t="s">
        <v>19</v>
      </c>
      <c r="N429" s="158" t="s">
        <v>625</v>
      </c>
      <c r="O429" s="158" t="s">
        <v>19</v>
      </c>
      <c r="P429" s="158" t="s">
        <v>1815</v>
      </c>
      <c r="Q429" s="158">
        <v>40</v>
      </c>
      <c r="R429" s="158">
        <v>1820</v>
      </c>
      <c r="S429" s="158" t="s">
        <v>476</v>
      </c>
      <c r="T429" s="193" t="s">
        <v>2056</v>
      </c>
      <c r="U429" s="193" t="s">
        <v>1913</v>
      </c>
      <c r="V429" s="193" t="s">
        <v>1931</v>
      </c>
      <c r="W429" s="158" t="s">
        <v>1255</v>
      </c>
    </row>
    <row r="430" spans="1:23" ht="58.5" customHeight="1" x14ac:dyDescent="0.25">
      <c r="A430" s="194" t="s">
        <v>1270</v>
      </c>
      <c r="B430" s="185" t="str">
        <f>VLOOKUP(A430,'Dimensión 3-Gestión con Valor'!$B$10:$B$379,1,0)</f>
        <v>3003.3</v>
      </c>
      <c r="C430" s="183" t="s">
        <v>1255</v>
      </c>
      <c r="D430" s="183">
        <v>4</v>
      </c>
      <c r="E430" s="183" t="s">
        <v>471</v>
      </c>
      <c r="F430" s="183" t="s">
        <v>1270</v>
      </c>
      <c r="G430" s="183" t="s">
        <v>490</v>
      </c>
      <c r="H430" s="183" t="s">
        <v>13</v>
      </c>
      <c r="I430" s="183" t="s">
        <v>1418</v>
      </c>
      <c r="J430" s="183" t="s">
        <v>1457</v>
      </c>
      <c r="K430" s="183" t="s">
        <v>1512</v>
      </c>
      <c r="L430" s="183" t="s">
        <v>474</v>
      </c>
      <c r="M430" s="183" t="s">
        <v>31</v>
      </c>
      <c r="N430" s="183" t="s">
        <v>706</v>
      </c>
      <c r="O430" s="183" t="s">
        <v>1759</v>
      </c>
      <c r="P430" s="183" t="s">
        <v>361</v>
      </c>
      <c r="Q430" s="183">
        <v>20</v>
      </c>
      <c r="R430" s="183">
        <v>440</v>
      </c>
      <c r="S430" s="183" t="s">
        <v>476</v>
      </c>
      <c r="T430" s="183" t="s">
        <v>1271</v>
      </c>
      <c r="U430" s="184" t="s">
        <v>1913</v>
      </c>
      <c r="V430" s="184" t="s">
        <v>1931</v>
      </c>
      <c r="W430" s="183" t="s">
        <v>1255</v>
      </c>
    </row>
    <row r="431" spans="1:23" ht="58.5" customHeight="1" x14ac:dyDescent="0.25">
      <c r="A431" s="194" t="s">
        <v>1272</v>
      </c>
      <c r="B431" s="69" t="str">
        <f>VLOOKUP(A431,'Dimensión 3-Gestión con Valor'!$B$10:$B$379,1,0)</f>
        <v>3003.3.1</v>
      </c>
      <c r="C431" s="158" t="s">
        <v>1255</v>
      </c>
      <c r="D431" s="158">
        <v>4</v>
      </c>
      <c r="E431" s="158" t="s">
        <v>478</v>
      </c>
      <c r="F431" s="158" t="s">
        <v>1272</v>
      </c>
      <c r="G431" s="158" t="s">
        <v>19</v>
      </c>
      <c r="H431" s="158">
        <v>0</v>
      </c>
      <c r="I431" s="158">
        <v>0</v>
      </c>
      <c r="J431" s="158">
        <v>0</v>
      </c>
      <c r="K431" s="158">
        <v>0</v>
      </c>
      <c r="L431" s="158" t="s">
        <v>19</v>
      </c>
      <c r="M431" s="158" t="s">
        <v>19</v>
      </c>
      <c r="N431" s="158" t="s">
        <v>706</v>
      </c>
      <c r="O431" s="158" t="s">
        <v>19</v>
      </c>
      <c r="P431" s="158" t="s">
        <v>362</v>
      </c>
      <c r="Q431" s="158">
        <v>20</v>
      </c>
      <c r="R431" s="158">
        <v>1</v>
      </c>
      <c r="S431" s="158" t="s">
        <v>476</v>
      </c>
      <c r="T431" s="158" t="s">
        <v>1273</v>
      </c>
      <c r="U431" s="193" t="s">
        <v>1913</v>
      </c>
      <c r="V431" s="193" t="s">
        <v>1920</v>
      </c>
      <c r="W431" s="158" t="s">
        <v>1255</v>
      </c>
    </row>
    <row r="432" spans="1:23" ht="58.5" customHeight="1" x14ac:dyDescent="0.25">
      <c r="A432" s="194" t="s">
        <v>1274</v>
      </c>
      <c r="B432" s="69" t="str">
        <f>VLOOKUP(A432,'Dimensión 3-Gestión con Valor'!$B$10:$B$379,1,0)</f>
        <v>3003.3.2</v>
      </c>
      <c r="C432" s="158" t="s">
        <v>1255</v>
      </c>
      <c r="D432" s="158">
        <v>4</v>
      </c>
      <c r="E432" s="158" t="s">
        <v>478</v>
      </c>
      <c r="F432" s="158" t="s">
        <v>1274</v>
      </c>
      <c r="G432" s="158" t="s">
        <v>19</v>
      </c>
      <c r="H432" s="158">
        <v>0</v>
      </c>
      <c r="I432" s="158">
        <v>0</v>
      </c>
      <c r="J432" s="158">
        <v>0</v>
      </c>
      <c r="K432" s="158">
        <v>0</v>
      </c>
      <c r="L432" s="158" t="s">
        <v>19</v>
      </c>
      <c r="M432" s="158" t="s">
        <v>19</v>
      </c>
      <c r="N432" s="158" t="s">
        <v>706</v>
      </c>
      <c r="O432" s="158" t="s">
        <v>19</v>
      </c>
      <c r="P432" s="158" t="s">
        <v>363</v>
      </c>
      <c r="Q432" s="158">
        <v>80</v>
      </c>
      <c r="R432" s="158">
        <v>440</v>
      </c>
      <c r="S432" s="158" t="s">
        <v>476</v>
      </c>
      <c r="T432" s="158" t="s">
        <v>1275</v>
      </c>
      <c r="U432" s="193" t="s">
        <v>1913</v>
      </c>
      <c r="V432" s="193" t="s">
        <v>1931</v>
      </c>
      <c r="W432" s="158" t="s">
        <v>1255</v>
      </c>
    </row>
    <row r="433" spans="1:23" ht="58.5" customHeight="1" x14ac:dyDescent="0.25">
      <c r="A433" s="194" t="s">
        <v>1276</v>
      </c>
      <c r="B433" s="185" t="str">
        <f>VLOOKUP(A433,'Dimensión 3-Gestión con Valor'!$B$10:$B$379,1,0)</f>
        <v>3003.4</v>
      </c>
      <c r="C433" s="183" t="s">
        <v>1255</v>
      </c>
      <c r="D433" s="183">
        <v>4</v>
      </c>
      <c r="E433" s="183" t="s">
        <v>471</v>
      </c>
      <c r="F433" s="183" t="s">
        <v>1276</v>
      </c>
      <c r="G433" s="183" t="s">
        <v>473</v>
      </c>
      <c r="H433" s="183" t="s">
        <v>13</v>
      </c>
      <c r="I433" s="183" t="s">
        <v>1418</v>
      </c>
      <c r="J433" s="183" t="s">
        <v>1457</v>
      </c>
      <c r="K433" s="183" t="s">
        <v>1512</v>
      </c>
      <c r="L433" s="183" t="s">
        <v>491</v>
      </c>
      <c r="M433" s="183" t="s">
        <v>31</v>
      </c>
      <c r="N433" s="183" t="s">
        <v>625</v>
      </c>
      <c r="O433" s="183" t="s">
        <v>1587</v>
      </c>
      <c r="P433" s="183" t="s">
        <v>255</v>
      </c>
      <c r="Q433" s="183">
        <v>15</v>
      </c>
      <c r="R433" s="183">
        <v>5</v>
      </c>
      <c r="S433" s="183" t="s">
        <v>476</v>
      </c>
      <c r="T433" s="183" t="s">
        <v>1816</v>
      </c>
      <c r="U433" s="184" t="s">
        <v>1913</v>
      </c>
      <c r="V433" s="184" t="s">
        <v>1942</v>
      </c>
      <c r="W433" s="183" t="s">
        <v>1277</v>
      </c>
    </row>
    <row r="434" spans="1:23" ht="58.5" customHeight="1" x14ac:dyDescent="0.25">
      <c r="A434" s="69" t="s">
        <v>1278</v>
      </c>
      <c r="B434" s="158" t="str">
        <f>VLOOKUP(A434,'Dimensión 3-Gestión con Valor'!$B$10:$B$379,1,0)</f>
        <v>3003.4.1</v>
      </c>
      <c r="C434" s="158" t="s">
        <v>1255</v>
      </c>
      <c r="D434" s="158">
        <v>4</v>
      </c>
      <c r="E434" s="158" t="s">
        <v>478</v>
      </c>
      <c r="F434" s="158" t="s">
        <v>1278</v>
      </c>
      <c r="G434" s="158" t="s">
        <v>19</v>
      </c>
      <c r="H434" s="158">
        <v>0</v>
      </c>
      <c r="I434" s="158">
        <v>0</v>
      </c>
      <c r="J434" s="158">
        <v>0</v>
      </c>
      <c r="K434" s="158">
        <v>0</v>
      </c>
      <c r="L434" s="158" t="s">
        <v>19</v>
      </c>
      <c r="M434" s="158" t="s">
        <v>19</v>
      </c>
      <c r="N434" s="158" t="s">
        <v>625</v>
      </c>
      <c r="O434" s="158" t="s">
        <v>19</v>
      </c>
      <c r="P434" s="158" t="s">
        <v>256</v>
      </c>
      <c r="Q434" s="158">
        <v>20</v>
      </c>
      <c r="R434" s="158">
        <v>5</v>
      </c>
      <c r="S434" s="158" t="s">
        <v>476</v>
      </c>
      <c r="T434" s="193" t="s">
        <v>1279</v>
      </c>
      <c r="U434" s="193" t="s">
        <v>1913</v>
      </c>
      <c r="V434" s="193" t="s">
        <v>1942</v>
      </c>
      <c r="W434" s="158" t="s">
        <v>1255</v>
      </c>
    </row>
    <row r="435" spans="1:23" ht="58.5" customHeight="1" x14ac:dyDescent="0.25">
      <c r="A435" s="194" t="s">
        <v>1280</v>
      </c>
      <c r="B435" s="69" t="str">
        <f>VLOOKUP(A435,'Dimensión 3-Gestión con Valor'!$B$10:$B$379,1,0)</f>
        <v>3003.4.2</v>
      </c>
      <c r="C435" s="158" t="s">
        <v>1255</v>
      </c>
      <c r="D435" s="158">
        <v>4</v>
      </c>
      <c r="E435" s="158" t="s">
        <v>478</v>
      </c>
      <c r="F435" s="158" t="s">
        <v>1280</v>
      </c>
      <c r="G435" s="158" t="s">
        <v>19</v>
      </c>
      <c r="H435" s="158">
        <v>0</v>
      </c>
      <c r="I435" s="158">
        <v>0</v>
      </c>
      <c r="J435" s="158">
        <v>0</v>
      </c>
      <c r="K435" s="158">
        <v>0</v>
      </c>
      <c r="L435" s="158" t="s">
        <v>19</v>
      </c>
      <c r="M435" s="158" t="s">
        <v>19</v>
      </c>
      <c r="N435" s="158" t="s">
        <v>625</v>
      </c>
      <c r="O435" s="158" t="s">
        <v>19</v>
      </c>
      <c r="P435" s="158" t="s">
        <v>257</v>
      </c>
      <c r="Q435" s="158">
        <v>20</v>
      </c>
      <c r="R435" s="158">
        <v>5</v>
      </c>
      <c r="S435" s="158" t="s">
        <v>476</v>
      </c>
      <c r="T435" s="158" t="s">
        <v>1281</v>
      </c>
      <c r="U435" s="193" t="s">
        <v>1913</v>
      </c>
      <c r="V435" s="193" t="s">
        <v>1942</v>
      </c>
      <c r="W435" s="158" t="s">
        <v>1282</v>
      </c>
    </row>
    <row r="436" spans="1:23" ht="58.5" customHeight="1" x14ac:dyDescent="0.25">
      <c r="A436" s="194" t="s">
        <v>1283</v>
      </c>
      <c r="B436" s="69" t="str">
        <f>VLOOKUP(A436,'Dimensión 3-Gestión con Valor'!$B$10:$B$379,1,0)</f>
        <v>3003.4.3</v>
      </c>
      <c r="C436" s="158" t="s">
        <v>1255</v>
      </c>
      <c r="D436" s="158">
        <v>4</v>
      </c>
      <c r="E436" s="158" t="s">
        <v>478</v>
      </c>
      <c r="F436" s="158" t="s">
        <v>1283</v>
      </c>
      <c r="G436" s="158" t="s">
        <v>19</v>
      </c>
      <c r="H436" s="158">
        <v>0</v>
      </c>
      <c r="I436" s="158">
        <v>0</v>
      </c>
      <c r="J436" s="158">
        <v>0</v>
      </c>
      <c r="K436" s="158">
        <v>0</v>
      </c>
      <c r="L436" s="158" t="s">
        <v>19</v>
      </c>
      <c r="M436" s="158" t="s">
        <v>19</v>
      </c>
      <c r="N436" s="158" t="s">
        <v>625</v>
      </c>
      <c r="O436" s="158" t="s">
        <v>19</v>
      </c>
      <c r="P436" s="158" t="s">
        <v>258</v>
      </c>
      <c r="Q436" s="158">
        <v>60</v>
      </c>
      <c r="R436" s="158">
        <v>5</v>
      </c>
      <c r="S436" s="158" t="s">
        <v>476</v>
      </c>
      <c r="T436" s="158" t="s">
        <v>1817</v>
      </c>
      <c r="U436" s="193" t="s">
        <v>1913</v>
      </c>
      <c r="V436" s="193" t="s">
        <v>1942</v>
      </c>
      <c r="W436" s="158" t="s">
        <v>1284</v>
      </c>
    </row>
    <row r="437" spans="1:23" ht="58.5" customHeight="1" x14ac:dyDescent="0.25">
      <c r="A437" s="194" t="s">
        <v>1285</v>
      </c>
      <c r="B437" s="185" t="str">
        <f>VLOOKUP(A437,'Dimensión 6 - GESCO+I'!$B$10:$B$62,1,0)</f>
        <v>3003.5</v>
      </c>
      <c r="C437" s="183" t="s">
        <v>1255</v>
      </c>
      <c r="D437" s="183">
        <v>4</v>
      </c>
      <c r="E437" s="183" t="s">
        <v>471</v>
      </c>
      <c r="F437" s="183" t="s">
        <v>1285</v>
      </c>
      <c r="G437" s="183" t="s">
        <v>490</v>
      </c>
      <c r="H437" s="183" t="s">
        <v>10</v>
      </c>
      <c r="I437" s="183" t="s">
        <v>1415</v>
      </c>
      <c r="J437" s="183" t="s">
        <v>1416</v>
      </c>
      <c r="K437" s="183" t="s">
        <v>1511</v>
      </c>
      <c r="L437" s="183" t="s">
        <v>491</v>
      </c>
      <c r="M437" s="183" t="s">
        <v>31</v>
      </c>
      <c r="N437" s="183" t="s">
        <v>758</v>
      </c>
      <c r="O437" s="183" t="s">
        <v>1588</v>
      </c>
      <c r="P437" s="183" t="s">
        <v>144</v>
      </c>
      <c r="Q437" s="183">
        <v>20</v>
      </c>
      <c r="R437" s="183">
        <v>1</v>
      </c>
      <c r="S437" s="183" t="s">
        <v>476</v>
      </c>
      <c r="T437" s="183" t="s">
        <v>1286</v>
      </c>
      <c r="U437" s="184" t="s">
        <v>1913</v>
      </c>
      <c r="V437" s="184" t="s">
        <v>1946</v>
      </c>
      <c r="W437" s="183" t="s">
        <v>1289</v>
      </c>
    </row>
    <row r="438" spans="1:23" ht="58.5" customHeight="1" x14ac:dyDescent="0.25">
      <c r="A438" s="69" t="s">
        <v>1287</v>
      </c>
      <c r="B438" s="158" t="str">
        <f>VLOOKUP(A438,'Dimensión 6 - GESCO+I'!$B$10:$B$62,1,0)</f>
        <v>3003.5.1</v>
      </c>
      <c r="C438" s="158" t="s">
        <v>1255</v>
      </c>
      <c r="D438" s="158">
        <v>4</v>
      </c>
      <c r="E438" s="158" t="s">
        <v>478</v>
      </c>
      <c r="F438" s="158" t="s">
        <v>1287</v>
      </c>
      <c r="G438" s="158" t="s">
        <v>19</v>
      </c>
      <c r="H438" s="158">
        <v>0</v>
      </c>
      <c r="I438" s="158">
        <v>0</v>
      </c>
      <c r="J438" s="158">
        <v>0</v>
      </c>
      <c r="K438" s="158">
        <v>0</v>
      </c>
      <c r="L438" s="158" t="s">
        <v>19</v>
      </c>
      <c r="M438" s="158" t="s">
        <v>19</v>
      </c>
      <c r="N438" s="158" t="s">
        <v>758</v>
      </c>
      <c r="O438" s="158" t="s">
        <v>19</v>
      </c>
      <c r="P438" s="158" t="s">
        <v>145</v>
      </c>
      <c r="Q438" s="158">
        <v>10</v>
      </c>
      <c r="R438" s="158">
        <v>1</v>
      </c>
      <c r="S438" s="158" t="s">
        <v>476</v>
      </c>
      <c r="T438" s="193" t="s">
        <v>1288</v>
      </c>
      <c r="U438" s="193" t="s">
        <v>1913</v>
      </c>
      <c r="V438" s="193" t="s">
        <v>1925</v>
      </c>
      <c r="W438" s="158" t="s">
        <v>1289</v>
      </c>
    </row>
    <row r="439" spans="1:23" ht="58.5" customHeight="1" x14ac:dyDescent="0.25">
      <c r="A439" s="194" t="s">
        <v>1290</v>
      </c>
      <c r="B439" s="69" t="str">
        <f>VLOOKUP(A439,'Dimensión 6 - GESCO+I'!$B$10:$B$62,1,0)</f>
        <v>3003.5.2</v>
      </c>
      <c r="C439" s="158" t="s">
        <v>1255</v>
      </c>
      <c r="D439" s="158">
        <v>4</v>
      </c>
      <c r="E439" s="158" t="s">
        <v>478</v>
      </c>
      <c r="F439" s="158" t="s">
        <v>1290</v>
      </c>
      <c r="G439" s="158" t="s">
        <v>19</v>
      </c>
      <c r="H439" s="158">
        <v>0</v>
      </c>
      <c r="I439" s="158">
        <v>0</v>
      </c>
      <c r="J439" s="158">
        <v>0</v>
      </c>
      <c r="K439" s="158">
        <v>0</v>
      </c>
      <c r="L439" s="158" t="s">
        <v>19</v>
      </c>
      <c r="M439" s="158" t="s">
        <v>19</v>
      </c>
      <c r="N439" s="158" t="s">
        <v>758</v>
      </c>
      <c r="O439" s="158" t="s">
        <v>19</v>
      </c>
      <c r="P439" s="158" t="s">
        <v>146</v>
      </c>
      <c r="Q439" s="158">
        <v>50</v>
      </c>
      <c r="R439" s="158">
        <v>1</v>
      </c>
      <c r="S439" s="158" t="s">
        <v>476</v>
      </c>
      <c r="T439" s="158" t="s">
        <v>1291</v>
      </c>
      <c r="U439" s="193" t="s">
        <v>1915</v>
      </c>
      <c r="V439" s="193" t="s">
        <v>1929</v>
      </c>
      <c r="W439" s="158" t="s">
        <v>1255</v>
      </c>
    </row>
    <row r="440" spans="1:23" ht="58.5" customHeight="1" x14ac:dyDescent="0.25">
      <c r="A440" s="194" t="s">
        <v>1292</v>
      </c>
      <c r="B440" s="69" t="str">
        <f>VLOOKUP(A440,'Dimensión 6 - GESCO+I'!$B$10:$B$62,1,0)</f>
        <v>3003.5.3</v>
      </c>
      <c r="C440" s="158" t="s">
        <v>1255</v>
      </c>
      <c r="D440" s="158">
        <v>4</v>
      </c>
      <c r="E440" s="158" t="s">
        <v>478</v>
      </c>
      <c r="F440" s="158" t="s">
        <v>1292</v>
      </c>
      <c r="G440" s="158" t="s">
        <v>19</v>
      </c>
      <c r="H440" s="158">
        <v>0</v>
      </c>
      <c r="I440" s="158">
        <v>0</v>
      </c>
      <c r="J440" s="158">
        <v>0</v>
      </c>
      <c r="K440" s="158">
        <v>0</v>
      </c>
      <c r="L440" s="158" t="s">
        <v>19</v>
      </c>
      <c r="M440" s="158" t="s">
        <v>19</v>
      </c>
      <c r="N440" s="158" t="s">
        <v>758</v>
      </c>
      <c r="O440" s="158" t="s">
        <v>19</v>
      </c>
      <c r="P440" s="158" t="s">
        <v>1818</v>
      </c>
      <c r="Q440" s="158">
        <v>20</v>
      </c>
      <c r="R440" s="158">
        <v>1</v>
      </c>
      <c r="S440" s="158" t="s">
        <v>476</v>
      </c>
      <c r="T440" s="158" t="s">
        <v>1293</v>
      </c>
      <c r="U440" s="193" t="s">
        <v>1917</v>
      </c>
      <c r="V440" s="193" t="s">
        <v>1929</v>
      </c>
      <c r="W440" s="158" t="s">
        <v>1255</v>
      </c>
    </row>
    <row r="441" spans="1:23" ht="58.5" customHeight="1" x14ac:dyDescent="0.25">
      <c r="A441" s="69" t="s">
        <v>1294</v>
      </c>
      <c r="B441" s="158" t="str">
        <f>VLOOKUP(A441,'Dimensión 6 - GESCO+I'!$B$10:$B$62,1,0)</f>
        <v>3003.5.4</v>
      </c>
      <c r="C441" s="158" t="s">
        <v>1255</v>
      </c>
      <c r="D441" s="158">
        <v>4</v>
      </c>
      <c r="E441" s="158" t="s">
        <v>478</v>
      </c>
      <c r="F441" s="158" t="s">
        <v>1294</v>
      </c>
      <c r="G441" s="158" t="s">
        <v>19</v>
      </c>
      <c r="H441" s="158">
        <v>0</v>
      </c>
      <c r="I441" s="158">
        <v>0</v>
      </c>
      <c r="J441" s="158">
        <v>0</v>
      </c>
      <c r="K441" s="158">
        <v>0</v>
      </c>
      <c r="L441" s="158" t="s">
        <v>19</v>
      </c>
      <c r="M441" s="158" t="s">
        <v>19</v>
      </c>
      <c r="N441" s="158" t="s">
        <v>758</v>
      </c>
      <c r="O441" s="158" t="s">
        <v>19</v>
      </c>
      <c r="P441" s="158" t="s">
        <v>1819</v>
      </c>
      <c r="Q441" s="158">
        <v>20</v>
      </c>
      <c r="R441" s="158">
        <v>1</v>
      </c>
      <c r="S441" s="158" t="s">
        <v>476</v>
      </c>
      <c r="T441" s="193" t="s">
        <v>1820</v>
      </c>
      <c r="U441" s="193" t="s">
        <v>1988</v>
      </c>
      <c r="V441" s="193" t="s">
        <v>1946</v>
      </c>
      <c r="W441" s="158" t="s">
        <v>1255</v>
      </c>
    </row>
    <row r="442" spans="1:23" ht="58.5" customHeight="1" x14ac:dyDescent="0.25">
      <c r="A442" s="194" t="s">
        <v>1295</v>
      </c>
      <c r="B442" s="185" t="str">
        <f>VLOOKUP(A442,'Dimensión 3-Gestión con Valor'!$B$10:$B$379,1,0)</f>
        <v>3003.6</v>
      </c>
      <c r="C442" s="183" t="s">
        <v>1255</v>
      </c>
      <c r="D442" s="183">
        <v>4</v>
      </c>
      <c r="E442" s="183" t="s">
        <v>471</v>
      </c>
      <c r="F442" s="183" t="s">
        <v>1295</v>
      </c>
      <c r="G442" s="183" t="s">
        <v>490</v>
      </c>
      <c r="H442" s="183" t="s">
        <v>13</v>
      </c>
      <c r="I442" s="183" t="s">
        <v>1418</v>
      </c>
      <c r="J442" s="183" t="s">
        <v>1457</v>
      </c>
      <c r="K442" s="183" t="s">
        <v>1512</v>
      </c>
      <c r="L442" s="183" t="s">
        <v>474</v>
      </c>
      <c r="M442" s="183" t="s">
        <v>31</v>
      </c>
      <c r="N442" s="183" t="s">
        <v>706</v>
      </c>
      <c r="O442" s="183" t="s">
        <v>1587</v>
      </c>
      <c r="P442" s="183" t="s">
        <v>1821</v>
      </c>
      <c r="Q442" s="183">
        <v>15</v>
      </c>
      <c r="R442" s="183">
        <v>1</v>
      </c>
      <c r="S442" s="183" t="s">
        <v>476</v>
      </c>
      <c r="T442" s="183" t="s">
        <v>1822</v>
      </c>
      <c r="U442" s="184" t="s">
        <v>1913</v>
      </c>
      <c r="V442" s="184" t="s">
        <v>1938</v>
      </c>
      <c r="W442" s="183" t="s">
        <v>1255</v>
      </c>
    </row>
    <row r="443" spans="1:23" ht="58.5" customHeight="1" x14ac:dyDescent="0.25">
      <c r="A443" s="194" t="s">
        <v>1296</v>
      </c>
      <c r="B443" s="69" t="str">
        <f>VLOOKUP(A443,'Dimensión 3-Gestión con Valor'!$B$10:$B$379,1,0)</f>
        <v>3003.6.1</v>
      </c>
      <c r="C443" s="158" t="s">
        <v>1255</v>
      </c>
      <c r="D443" s="158">
        <v>4</v>
      </c>
      <c r="E443" s="158" t="s">
        <v>478</v>
      </c>
      <c r="F443" s="158" t="s">
        <v>1296</v>
      </c>
      <c r="G443" s="158" t="s">
        <v>19</v>
      </c>
      <c r="H443" s="158">
        <v>0</v>
      </c>
      <c r="I443" s="158">
        <v>0</v>
      </c>
      <c r="J443" s="158">
        <v>0</v>
      </c>
      <c r="K443" s="158">
        <v>0</v>
      </c>
      <c r="L443" s="158" t="s">
        <v>19</v>
      </c>
      <c r="M443" s="158" t="s">
        <v>19</v>
      </c>
      <c r="N443" s="158" t="s">
        <v>706</v>
      </c>
      <c r="O443" s="158" t="s">
        <v>19</v>
      </c>
      <c r="P443" s="158" t="s">
        <v>364</v>
      </c>
      <c r="Q443" s="158">
        <v>10</v>
      </c>
      <c r="R443" s="158">
        <v>1</v>
      </c>
      <c r="S443" s="158" t="s">
        <v>476</v>
      </c>
      <c r="T443" s="158" t="s">
        <v>1297</v>
      </c>
      <c r="U443" s="193" t="s">
        <v>1913</v>
      </c>
      <c r="V443" s="193" t="s">
        <v>2023</v>
      </c>
      <c r="W443" s="158" t="s">
        <v>1255</v>
      </c>
    </row>
    <row r="444" spans="1:23" ht="58.5" customHeight="1" x14ac:dyDescent="0.25">
      <c r="A444" s="194" t="s">
        <v>1298</v>
      </c>
      <c r="B444" s="69" t="str">
        <f>VLOOKUP(A444,'Dimensión 3-Gestión con Valor'!$B$10:$B$379,1,0)</f>
        <v>3003.6.2</v>
      </c>
      <c r="C444" s="158" t="s">
        <v>1255</v>
      </c>
      <c r="D444" s="158">
        <v>4</v>
      </c>
      <c r="E444" s="158" t="s">
        <v>478</v>
      </c>
      <c r="F444" s="158" t="s">
        <v>1298</v>
      </c>
      <c r="G444" s="158" t="s">
        <v>19</v>
      </c>
      <c r="H444" s="158">
        <v>0</v>
      </c>
      <c r="I444" s="158">
        <v>0</v>
      </c>
      <c r="J444" s="158">
        <v>0</v>
      </c>
      <c r="K444" s="158">
        <v>0</v>
      </c>
      <c r="L444" s="158" t="s">
        <v>19</v>
      </c>
      <c r="M444" s="158" t="s">
        <v>19</v>
      </c>
      <c r="N444" s="158" t="s">
        <v>706</v>
      </c>
      <c r="O444" s="158" t="s">
        <v>19</v>
      </c>
      <c r="P444" s="158" t="s">
        <v>365</v>
      </c>
      <c r="Q444" s="158">
        <v>10</v>
      </c>
      <c r="R444" s="158">
        <v>1</v>
      </c>
      <c r="S444" s="158" t="s">
        <v>476</v>
      </c>
      <c r="T444" s="158" t="s">
        <v>1299</v>
      </c>
      <c r="U444" s="193" t="s">
        <v>1915</v>
      </c>
      <c r="V444" s="193" t="s">
        <v>1916</v>
      </c>
      <c r="W444" s="158" t="s">
        <v>1255</v>
      </c>
    </row>
    <row r="445" spans="1:23" ht="58.5" customHeight="1" x14ac:dyDescent="0.25">
      <c r="A445" s="69" t="s">
        <v>1300</v>
      </c>
      <c r="B445" s="158" t="str">
        <f>VLOOKUP(A445,'Dimensión 3-Gestión con Valor'!$B$10:$B$379,1,0)</f>
        <v>3003.6.3</v>
      </c>
      <c r="C445" s="158" t="s">
        <v>1255</v>
      </c>
      <c r="D445" s="158">
        <v>4</v>
      </c>
      <c r="E445" s="158" t="s">
        <v>478</v>
      </c>
      <c r="F445" s="158" t="s">
        <v>1300</v>
      </c>
      <c r="G445" s="158" t="s">
        <v>19</v>
      </c>
      <c r="H445" s="158">
        <v>0</v>
      </c>
      <c r="I445" s="158">
        <v>0</v>
      </c>
      <c r="J445" s="158">
        <v>0</v>
      </c>
      <c r="K445" s="158">
        <v>0</v>
      </c>
      <c r="L445" s="158" t="s">
        <v>19</v>
      </c>
      <c r="M445" s="158" t="s">
        <v>19</v>
      </c>
      <c r="N445" s="158" t="s">
        <v>706</v>
      </c>
      <c r="O445" s="158" t="s">
        <v>19</v>
      </c>
      <c r="P445" s="158" t="s">
        <v>1823</v>
      </c>
      <c r="Q445" s="158">
        <v>80</v>
      </c>
      <c r="R445" s="158">
        <v>1</v>
      </c>
      <c r="S445" s="158" t="s">
        <v>476</v>
      </c>
      <c r="T445" s="193" t="s">
        <v>1824</v>
      </c>
      <c r="U445" s="193" t="s">
        <v>1933</v>
      </c>
      <c r="V445" s="193" t="s">
        <v>1938</v>
      </c>
      <c r="W445" s="158" t="s">
        <v>1255</v>
      </c>
    </row>
    <row r="446" spans="1:23" ht="58.5" customHeight="1" x14ac:dyDescent="0.25">
      <c r="A446" s="194" t="s">
        <v>1301</v>
      </c>
      <c r="B446" s="69" t="e">
        <f>VLOOKUP(A446,'Dimensión 3-Gestión con Valor'!$B$10:$B$379,1,0)</f>
        <v>#N/A</v>
      </c>
      <c r="C446" s="183" t="s">
        <v>1255</v>
      </c>
      <c r="D446" s="183">
        <v>4</v>
      </c>
      <c r="E446" s="183" t="s">
        <v>1795</v>
      </c>
      <c r="F446" s="183" t="s">
        <v>1301</v>
      </c>
      <c r="G446" s="183" t="s">
        <v>19</v>
      </c>
      <c r="H446" s="183">
        <v>0</v>
      </c>
      <c r="I446" s="183">
        <v>0</v>
      </c>
      <c r="J446" s="183">
        <v>0</v>
      </c>
      <c r="K446" s="183">
        <v>0</v>
      </c>
      <c r="L446" s="183" t="s">
        <v>19</v>
      </c>
      <c r="M446" s="183" t="s">
        <v>19</v>
      </c>
      <c r="N446" s="183" t="s">
        <v>706</v>
      </c>
      <c r="O446" s="183" t="s">
        <v>19</v>
      </c>
      <c r="P446" s="183" t="s">
        <v>366</v>
      </c>
      <c r="Q446" s="183">
        <v>10</v>
      </c>
      <c r="R446" s="183">
        <v>1</v>
      </c>
      <c r="S446" s="183" t="s">
        <v>476</v>
      </c>
      <c r="T446" s="183" t="s">
        <v>1302</v>
      </c>
      <c r="U446" s="184" t="s">
        <v>1933</v>
      </c>
      <c r="V446" s="184" t="s">
        <v>1934</v>
      </c>
      <c r="W446" s="183" t="s">
        <v>1255</v>
      </c>
    </row>
    <row r="447" spans="1:23" ht="58.5" customHeight="1" x14ac:dyDescent="0.25">
      <c r="A447" s="194" t="s">
        <v>1303</v>
      </c>
      <c r="B447" s="69" t="e">
        <f>VLOOKUP(A447,'Dimensión 3-Gestión con Valor'!$B$10:$B$379,1,0)</f>
        <v>#N/A</v>
      </c>
      <c r="C447" s="183" t="s">
        <v>1255</v>
      </c>
      <c r="D447" s="183">
        <v>4</v>
      </c>
      <c r="E447" s="183" t="s">
        <v>2064</v>
      </c>
      <c r="F447" s="183" t="s">
        <v>1303</v>
      </c>
      <c r="G447" s="183" t="s">
        <v>19</v>
      </c>
      <c r="H447" s="183">
        <v>0</v>
      </c>
      <c r="I447" s="183">
        <v>0</v>
      </c>
      <c r="J447" s="183">
        <v>0</v>
      </c>
      <c r="K447" s="183">
        <v>0</v>
      </c>
      <c r="L447" s="183" t="s">
        <v>19</v>
      </c>
      <c r="M447" s="183" t="s">
        <v>19</v>
      </c>
      <c r="N447" s="183" t="s">
        <v>706</v>
      </c>
      <c r="O447" s="183" t="s">
        <v>19</v>
      </c>
      <c r="P447" s="183" t="s">
        <v>367</v>
      </c>
      <c r="Q447" s="183">
        <v>0</v>
      </c>
      <c r="R447" s="183">
        <v>1</v>
      </c>
      <c r="S447" s="183" t="s">
        <v>476</v>
      </c>
      <c r="T447" s="183" t="s">
        <v>1304</v>
      </c>
      <c r="U447" s="184" t="s">
        <v>1935</v>
      </c>
      <c r="V447" s="184" t="s">
        <v>1973</v>
      </c>
      <c r="W447" s="183" t="s">
        <v>688</v>
      </c>
    </row>
    <row r="448" spans="1:23" ht="58.5" customHeight="1" x14ac:dyDescent="0.25">
      <c r="A448" s="69" t="s">
        <v>1305</v>
      </c>
      <c r="B448" s="158" t="e">
        <f>VLOOKUP(A448,'Dimensión 3-Gestión con Valor'!$B$10:$B$379,1,0)</f>
        <v>#N/A</v>
      </c>
      <c r="C448" s="183" t="s">
        <v>1255</v>
      </c>
      <c r="D448" s="183">
        <v>4</v>
      </c>
      <c r="E448" s="183" t="s">
        <v>2064</v>
      </c>
      <c r="F448" s="183" t="s">
        <v>1305</v>
      </c>
      <c r="G448" s="183" t="s">
        <v>19</v>
      </c>
      <c r="H448" s="183">
        <v>0</v>
      </c>
      <c r="I448" s="183">
        <v>0</v>
      </c>
      <c r="J448" s="183">
        <v>0</v>
      </c>
      <c r="K448" s="183">
        <v>0</v>
      </c>
      <c r="L448" s="183" t="s">
        <v>19</v>
      </c>
      <c r="M448" s="183" t="s">
        <v>19</v>
      </c>
      <c r="N448" s="183" t="s">
        <v>706</v>
      </c>
      <c r="O448" s="183" t="s">
        <v>19</v>
      </c>
      <c r="P448" s="183" t="s">
        <v>368</v>
      </c>
      <c r="Q448" s="183">
        <v>0</v>
      </c>
      <c r="R448" s="183">
        <v>1</v>
      </c>
      <c r="S448" s="183" t="s">
        <v>476</v>
      </c>
      <c r="T448" s="184" t="s">
        <v>1306</v>
      </c>
      <c r="U448" s="184" t="s">
        <v>2057</v>
      </c>
      <c r="V448" s="184" t="s">
        <v>1929</v>
      </c>
      <c r="W448" s="183" t="s">
        <v>688</v>
      </c>
    </row>
    <row r="449" spans="1:23" ht="58.5" customHeight="1" x14ac:dyDescent="0.25">
      <c r="A449" s="194" t="s">
        <v>1307</v>
      </c>
      <c r="B449" s="69" t="e">
        <f>VLOOKUP(A449,'Dimensión 3-Gestión con Valor'!$B$10:$B$379,1,0)</f>
        <v>#N/A</v>
      </c>
      <c r="C449" s="183" t="s">
        <v>1255</v>
      </c>
      <c r="D449" s="183">
        <v>4</v>
      </c>
      <c r="E449" s="183" t="s">
        <v>2064</v>
      </c>
      <c r="F449" s="183" t="s">
        <v>1307</v>
      </c>
      <c r="G449" s="183" t="s">
        <v>19</v>
      </c>
      <c r="H449" s="183">
        <v>0</v>
      </c>
      <c r="I449" s="183">
        <v>0</v>
      </c>
      <c r="J449" s="183">
        <v>0</v>
      </c>
      <c r="K449" s="183">
        <v>0</v>
      </c>
      <c r="L449" s="183" t="s">
        <v>19</v>
      </c>
      <c r="M449" s="183" t="s">
        <v>19</v>
      </c>
      <c r="N449" s="183" t="s">
        <v>706</v>
      </c>
      <c r="O449" s="183" t="s">
        <v>19</v>
      </c>
      <c r="P449" s="183" t="s">
        <v>1770</v>
      </c>
      <c r="Q449" s="183">
        <v>0</v>
      </c>
      <c r="R449" s="183">
        <v>10</v>
      </c>
      <c r="S449" s="183" t="s">
        <v>476</v>
      </c>
      <c r="T449" s="183" t="s">
        <v>1769</v>
      </c>
      <c r="U449" s="184" t="s">
        <v>1929</v>
      </c>
      <c r="V449" s="184" t="s">
        <v>1927</v>
      </c>
      <c r="W449" s="183" t="s">
        <v>688</v>
      </c>
    </row>
    <row r="450" spans="1:23" ht="58.5" customHeight="1" x14ac:dyDescent="0.25">
      <c r="A450" s="194" t="s">
        <v>1308</v>
      </c>
      <c r="B450" s="69" t="e">
        <f>VLOOKUP(A450,'Dimensión 3-Gestión con Valor'!$B$10:$B$379,1,0)</f>
        <v>#N/A</v>
      </c>
      <c r="C450" s="183" t="s">
        <v>1255</v>
      </c>
      <c r="D450" s="183">
        <v>4</v>
      </c>
      <c r="E450" s="183" t="s">
        <v>1795</v>
      </c>
      <c r="F450" s="183" t="s">
        <v>1308</v>
      </c>
      <c r="G450" s="183" t="s">
        <v>19</v>
      </c>
      <c r="H450" s="183">
        <v>0</v>
      </c>
      <c r="I450" s="183">
        <v>0</v>
      </c>
      <c r="J450" s="183">
        <v>0</v>
      </c>
      <c r="K450" s="183">
        <v>0</v>
      </c>
      <c r="L450" s="183" t="s">
        <v>19</v>
      </c>
      <c r="M450" s="183" t="s">
        <v>19</v>
      </c>
      <c r="N450" s="183" t="s">
        <v>706</v>
      </c>
      <c r="O450" s="183" t="s">
        <v>19</v>
      </c>
      <c r="P450" s="183" t="s">
        <v>369</v>
      </c>
      <c r="Q450" s="183">
        <v>50</v>
      </c>
      <c r="R450" s="183">
        <v>4</v>
      </c>
      <c r="S450" s="183" t="s">
        <v>476</v>
      </c>
      <c r="T450" s="183" t="s">
        <v>1309</v>
      </c>
      <c r="U450" s="184" t="s">
        <v>1927</v>
      </c>
      <c r="V450" s="184" t="s">
        <v>1946</v>
      </c>
      <c r="W450" s="183" t="s">
        <v>1255</v>
      </c>
    </row>
    <row r="451" spans="1:23" ht="58.5" customHeight="1" x14ac:dyDescent="0.25">
      <c r="A451" s="194" t="s">
        <v>1119</v>
      </c>
      <c r="B451" s="185" t="str">
        <f>VLOOKUP(A451,'Dimensión 3-Gestión con Valor'!$B$10:$B$379,1,0)</f>
        <v>1000.1</v>
      </c>
      <c r="C451" s="183" t="s">
        <v>1118</v>
      </c>
      <c r="D451" s="183">
        <v>1</v>
      </c>
      <c r="E451" s="183" t="s">
        <v>471</v>
      </c>
      <c r="F451" s="183" t="s">
        <v>1119</v>
      </c>
      <c r="G451" s="183" t="s">
        <v>490</v>
      </c>
      <c r="H451" s="183" t="s">
        <v>10</v>
      </c>
      <c r="I451" s="183" t="s">
        <v>1415</v>
      </c>
      <c r="J451" s="183" t="s">
        <v>1416</v>
      </c>
      <c r="K451" s="183" t="s">
        <v>1511</v>
      </c>
      <c r="L451" s="183" t="s">
        <v>474</v>
      </c>
      <c r="M451" s="183" t="s">
        <v>19</v>
      </c>
      <c r="N451" s="183" t="s">
        <v>706</v>
      </c>
      <c r="O451" s="183" t="s">
        <v>1579</v>
      </c>
      <c r="P451" s="183" t="s">
        <v>346</v>
      </c>
      <c r="Q451" s="183">
        <v>20</v>
      </c>
      <c r="R451" s="183">
        <v>56</v>
      </c>
      <c r="S451" s="183" t="s">
        <v>504</v>
      </c>
      <c r="T451" s="183" t="s">
        <v>1120</v>
      </c>
      <c r="U451" s="184" t="s">
        <v>1923</v>
      </c>
      <c r="V451" s="184" t="s">
        <v>1926</v>
      </c>
      <c r="W451" s="183" t="s">
        <v>1118</v>
      </c>
    </row>
    <row r="452" spans="1:23" ht="58.5" customHeight="1" x14ac:dyDescent="0.25">
      <c r="A452" s="69" t="s">
        <v>1121</v>
      </c>
      <c r="B452" s="158" t="str">
        <f>VLOOKUP(A452,'Dimensión 3-Gestión con Valor'!$B$10:$B$379,1,0)</f>
        <v>1000.1.1</v>
      </c>
      <c r="C452" s="158" t="s">
        <v>1118</v>
      </c>
      <c r="D452" s="158">
        <v>1</v>
      </c>
      <c r="E452" s="158" t="s">
        <v>478</v>
      </c>
      <c r="F452" s="158" t="s">
        <v>1121</v>
      </c>
      <c r="G452" s="158" t="s">
        <v>19</v>
      </c>
      <c r="H452" s="158">
        <v>0</v>
      </c>
      <c r="I452" s="158">
        <v>0</v>
      </c>
      <c r="J452" s="158">
        <v>0</v>
      </c>
      <c r="K452" s="158">
        <v>0</v>
      </c>
      <c r="L452" s="158" t="s">
        <v>19</v>
      </c>
      <c r="M452" s="158" t="s">
        <v>19</v>
      </c>
      <c r="N452" s="158" t="s">
        <v>706</v>
      </c>
      <c r="O452" s="158" t="s">
        <v>19</v>
      </c>
      <c r="P452" s="158" t="s">
        <v>347</v>
      </c>
      <c r="Q452" s="158">
        <v>20</v>
      </c>
      <c r="R452" s="158">
        <v>1</v>
      </c>
      <c r="S452" s="158" t="s">
        <v>476</v>
      </c>
      <c r="T452" s="193" t="s">
        <v>1122</v>
      </c>
      <c r="U452" s="193" t="s">
        <v>1923</v>
      </c>
      <c r="V452" s="193" t="s">
        <v>1920</v>
      </c>
      <c r="W452" s="158" t="s">
        <v>1118</v>
      </c>
    </row>
    <row r="453" spans="1:23" ht="58.5" customHeight="1" x14ac:dyDescent="0.25">
      <c r="A453" s="194" t="s">
        <v>1123</v>
      </c>
      <c r="B453" s="69" t="str">
        <f>VLOOKUP(A453,'Dimensión 3-Gestión con Valor'!$B$10:$B$379,1,0)</f>
        <v>1000.1.2</v>
      </c>
      <c r="C453" s="158" t="s">
        <v>1118</v>
      </c>
      <c r="D453" s="158">
        <v>1</v>
      </c>
      <c r="E453" s="158" t="s">
        <v>478</v>
      </c>
      <c r="F453" s="158" t="s">
        <v>1123</v>
      </c>
      <c r="G453" s="158" t="s">
        <v>19</v>
      </c>
      <c r="H453" s="158">
        <v>0</v>
      </c>
      <c r="I453" s="158">
        <v>0</v>
      </c>
      <c r="J453" s="158">
        <v>0</v>
      </c>
      <c r="K453" s="158">
        <v>0</v>
      </c>
      <c r="L453" s="158" t="s">
        <v>19</v>
      </c>
      <c r="M453" s="158" t="s">
        <v>19</v>
      </c>
      <c r="N453" s="158" t="s">
        <v>706</v>
      </c>
      <c r="O453" s="158" t="s">
        <v>19</v>
      </c>
      <c r="P453" s="158" t="s">
        <v>348</v>
      </c>
      <c r="Q453" s="158">
        <v>80</v>
      </c>
      <c r="R453" s="158">
        <v>100</v>
      </c>
      <c r="S453" s="158" t="s">
        <v>504</v>
      </c>
      <c r="T453" s="158" t="s">
        <v>1124</v>
      </c>
      <c r="U453" s="193" t="s">
        <v>1924</v>
      </c>
      <c r="V453" s="193" t="s">
        <v>1926</v>
      </c>
      <c r="W453" s="158" t="s">
        <v>1118</v>
      </c>
    </row>
    <row r="454" spans="1:23" ht="58.5" customHeight="1" x14ac:dyDescent="0.25">
      <c r="A454" s="194" t="s">
        <v>1125</v>
      </c>
      <c r="B454" s="185" t="str">
        <f>VLOOKUP(A454,'Dimensión 3-Gestión con Valor'!$B$10:$B$379,1,0)</f>
        <v>1000.2</v>
      </c>
      <c r="C454" s="183" t="s">
        <v>1118</v>
      </c>
      <c r="D454" s="183">
        <v>1</v>
      </c>
      <c r="E454" s="183" t="s">
        <v>471</v>
      </c>
      <c r="F454" s="183" t="s">
        <v>1125</v>
      </c>
      <c r="G454" s="183" t="s">
        <v>490</v>
      </c>
      <c r="H454" s="183" t="s">
        <v>12</v>
      </c>
      <c r="I454" s="183" t="s">
        <v>1411</v>
      </c>
      <c r="J454" s="183" t="s">
        <v>1412</v>
      </c>
      <c r="K454" s="183" t="s">
        <v>1509</v>
      </c>
      <c r="L454" s="183" t="s">
        <v>491</v>
      </c>
      <c r="M454" s="183" t="s">
        <v>19</v>
      </c>
      <c r="N454" s="183" t="s">
        <v>758</v>
      </c>
      <c r="O454" s="183" t="s">
        <v>1760</v>
      </c>
      <c r="P454" s="183" t="s">
        <v>203</v>
      </c>
      <c r="Q454" s="183">
        <v>20</v>
      </c>
      <c r="R454" s="183">
        <v>4</v>
      </c>
      <c r="S454" s="183" t="s">
        <v>476</v>
      </c>
      <c r="T454" s="183" t="s">
        <v>1126</v>
      </c>
      <c r="U454" s="184" t="s">
        <v>1913</v>
      </c>
      <c r="V454" s="184" t="s">
        <v>1914</v>
      </c>
      <c r="W454" s="183" t="s">
        <v>1127</v>
      </c>
    </row>
    <row r="455" spans="1:23" ht="58.5" customHeight="1" x14ac:dyDescent="0.25">
      <c r="A455" s="194" t="s">
        <v>1128</v>
      </c>
      <c r="B455" s="69" t="str">
        <f>VLOOKUP(A455,'Dimensión 3-Gestión con Valor'!$B$10:$B$379,1,0)</f>
        <v>1000.2.1</v>
      </c>
      <c r="C455" s="158" t="s">
        <v>1118</v>
      </c>
      <c r="D455" s="158">
        <v>1</v>
      </c>
      <c r="E455" s="158" t="s">
        <v>478</v>
      </c>
      <c r="F455" s="158" t="s">
        <v>1128</v>
      </c>
      <c r="G455" s="158" t="s">
        <v>19</v>
      </c>
      <c r="H455" s="158">
        <v>0</v>
      </c>
      <c r="I455" s="158">
        <v>0</v>
      </c>
      <c r="J455" s="158">
        <v>0</v>
      </c>
      <c r="K455" s="158">
        <v>0</v>
      </c>
      <c r="L455" s="158" t="s">
        <v>19</v>
      </c>
      <c r="M455" s="158" t="s">
        <v>19</v>
      </c>
      <c r="N455" s="158" t="s">
        <v>758</v>
      </c>
      <c r="O455" s="158" t="s">
        <v>19</v>
      </c>
      <c r="P455" s="158" t="s">
        <v>204</v>
      </c>
      <c r="Q455" s="158">
        <v>50</v>
      </c>
      <c r="R455" s="158">
        <v>4</v>
      </c>
      <c r="S455" s="158" t="s">
        <v>476</v>
      </c>
      <c r="T455" s="158" t="s">
        <v>1129</v>
      </c>
      <c r="U455" s="193" t="s">
        <v>1913</v>
      </c>
      <c r="V455" s="193" t="s">
        <v>1934</v>
      </c>
      <c r="W455" s="158" t="s">
        <v>1118</v>
      </c>
    </row>
    <row r="456" spans="1:23" ht="58.5" customHeight="1" x14ac:dyDescent="0.25">
      <c r="A456" s="69" t="s">
        <v>1130</v>
      </c>
      <c r="B456" s="158" t="str">
        <f>VLOOKUP(A456,'Dimensión 3-Gestión con Valor'!$B$10:$B$379,1,0)</f>
        <v>1000.2.2</v>
      </c>
      <c r="C456" s="158" t="s">
        <v>1118</v>
      </c>
      <c r="D456" s="158">
        <v>1</v>
      </c>
      <c r="E456" s="158" t="s">
        <v>1871</v>
      </c>
      <c r="F456" s="158" t="s">
        <v>1130</v>
      </c>
      <c r="G456" s="158" t="s">
        <v>19</v>
      </c>
      <c r="H456" s="158">
        <v>0</v>
      </c>
      <c r="I456" s="158">
        <v>0</v>
      </c>
      <c r="J456" s="158">
        <v>0</v>
      </c>
      <c r="K456" s="158">
        <v>0</v>
      </c>
      <c r="L456" s="158" t="s">
        <v>19</v>
      </c>
      <c r="M456" s="158" t="s">
        <v>19</v>
      </c>
      <c r="N456" s="158" t="s">
        <v>758</v>
      </c>
      <c r="O456" s="158" t="s">
        <v>19</v>
      </c>
      <c r="P456" s="158" t="s">
        <v>1131</v>
      </c>
      <c r="Q456" s="158">
        <v>0</v>
      </c>
      <c r="R456" s="158">
        <v>4</v>
      </c>
      <c r="S456" s="158" t="s">
        <v>476</v>
      </c>
      <c r="T456" s="193" t="s">
        <v>1132</v>
      </c>
      <c r="U456" s="193" t="s">
        <v>1987</v>
      </c>
      <c r="V456" s="193" t="s">
        <v>1934</v>
      </c>
      <c r="W456" s="158" t="s">
        <v>1011</v>
      </c>
    </row>
    <row r="457" spans="1:23" ht="58.5" customHeight="1" x14ac:dyDescent="0.25">
      <c r="A457" s="194" t="s">
        <v>1133</v>
      </c>
      <c r="B457" s="69" t="str">
        <f>VLOOKUP(A457,'Dimensión 3-Gestión con Valor'!$B$10:$B$379,1,0)</f>
        <v>1000.2.3</v>
      </c>
      <c r="C457" s="158" t="s">
        <v>1118</v>
      </c>
      <c r="D457" s="158">
        <v>1</v>
      </c>
      <c r="E457" s="158" t="s">
        <v>478</v>
      </c>
      <c r="F457" s="158" t="s">
        <v>1133</v>
      </c>
      <c r="G457" s="158" t="s">
        <v>19</v>
      </c>
      <c r="H457" s="158">
        <v>0</v>
      </c>
      <c r="I457" s="158">
        <v>0</v>
      </c>
      <c r="J457" s="158">
        <v>0</v>
      </c>
      <c r="K457" s="158">
        <v>0</v>
      </c>
      <c r="L457" s="158" t="s">
        <v>19</v>
      </c>
      <c r="M457" s="158" t="s">
        <v>19</v>
      </c>
      <c r="N457" s="158" t="s">
        <v>758</v>
      </c>
      <c r="O457" s="158" t="s">
        <v>19</v>
      </c>
      <c r="P457" s="158" t="s">
        <v>205</v>
      </c>
      <c r="Q457" s="158">
        <v>30</v>
      </c>
      <c r="R457" s="158">
        <v>4</v>
      </c>
      <c r="S457" s="158" t="s">
        <v>476</v>
      </c>
      <c r="T457" s="158" t="s">
        <v>1134</v>
      </c>
      <c r="U457" s="193" t="s">
        <v>1935</v>
      </c>
      <c r="V457" s="193" t="s">
        <v>1929</v>
      </c>
      <c r="W457" s="158" t="s">
        <v>1118</v>
      </c>
    </row>
    <row r="458" spans="1:23" ht="58.5" customHeight="1" x14ac:dyDescent="0.25">
      <c r="A458" s="194" t="s">
        <v>1135</v>
      </c>
      <c r="B458" s="69" t="str">
        <f>VLOOKUP(A458,'Dimensión 3-Gestión con Valor'!$B$10:$B$379,1,0)</f>
        <v>1000.2.4</v>
      </c>
      <c r="C458" s="158" t="s">
        <v>1118</v>
      </c>
      <c r="D458" s="158">
        <v>1</v>
      </c>
      <c r="E458" s="158" t="s">
        <v>1871</v>
      </c>
      <c r="F458" s="158" t="s">
        <v>1135</v>
      </c>
      <c r="G458" s="158" t="s">
        <v>19</v>
      </c>
      <c r="H458" s="158">
        <v>0</v>
      </c>
      <c r="I458" s="158">
        <v>0</v>
      </c>
      <c r="J458" s="158">
        <v>0</v>
      </c>
      <c r="K458" s="158">
        <v>0</v>
      </c>
      <c r="L458" s="158" t="s">
        <v>19</v>
      </c>
      <c r="M458" s="158" t="s">
        <v>19</v>
      </c>
      <c r="N458" s="158" t="s">
        <v>758</v>
      </c>
      <c r="O458" s="158" t="s">
        <v>19</v>
      </c>
      <c r="P458" s="158" t="s">
        <v>206</v>
      </c>
      <c r="Q458" s="158">
        <v>0</v>
      </c>
      <c r="R458" s="158">
        <v>4</v>
      </c>
      <c r="S458" s="158" t="s">
        <v>476</v>
      </c>
      <c r="T458" s="158" t="s">
        <v>1136</v>
      </c>
      <c r="U458" s="193" t="s">
        <v>1988</v>
      </c>
      <c r="V458" s="193" t="s">
        <v>1944</v>
      </c>
      <c r="W458" s="158" t="s">
        <v>597</v>
      </c>
    </row>
    <row r="459" spans="1:23" ht="58.5" customHeight="1" x14ac:dyDescent="0.25">
      <c r="A459" s="69" t="s">
        <v>1137</v>
      </c>
      <c r="B459" s="158" t="str">
        <f>VLOOKUP(A459,'Dimensión 3-Gestión con Valor'!$B$10:$B$379,1,0)</f>
        <v>1000.2.5</v>
      </c>
      <c r="C459" s="158" t="s">
        <v>1118</v>
      </c>
      <c r="D459" s="158">
        <v>1</v>
      </c>
      <c r="E459" s="158" t="s">
        <v>478</v>
      </c>
      <c r="F459" s="158" t="s">
        <v>1137</v>
      </c>
      <c r="G459" s="158" t="s">
        <v>19</v>
      </c>
      <c r="H459" s="158">
        <v>0</v>
      </c>
      <c r="I459" s="158">
        <v>0</v>
      </c>
      <c r="J459" s="158">
        <v>0</v>
      </c>
      <c r="K459" s="158">
        <v>0</v>
      </c>
      <c r="L459" s="158" t="s">
        <v>19</v>
      </c>
      <c r="M459" s="158" t="s">
        <v>19</v>
      </c>
      <c r="N459" s="158" t="s">
        <v>758</v>
      </c>
      <c r="O459" s="158" t="s">
        <v>19</v>
      </c>
      <c r="P459" s="158" t="s">
        <v>207</v>
      </c>
      <c r="Q459" s="158">
        <v>20</v>
      </c>
      <c r="R459" s="158">
        <v>4</v>
      </c>
      <c r="S459" s="158" t="s">
        <v>476</v>
      </c>
      <c r="T459" s="193" t="s">
        <v>1138</v>
      </c>
      <c r="U459" s="193" t="s">
        <v>1945</v>
      </c>
      <c r="V459" s="193" t="s">
        <v>1914</v>
      </c>
      <c r="W459" s="158" t="s">
        <v>1118</v>
      </c>
    </row>
    <row r="460" spans="1:23" ht="58.5" customHeight="1" x14ac:dyDescent="0.25">
      <c r="A460" s="194" t="s">
        <v>1139</v>
      </c>
      <c r="B460" s="185" t="str">
        <f>VLOOKUP(A460,'Dimensión 3-Gestión con Valor'!$B$10:$B$379,1,0)</f>
        <v>1000.3</v>
      </c>
      <c r="C460" s="183" t="s">
        <v>1118</v>
      </c>
      <c r="D460" s="183">
        <v>1</v>
      </c>
      <c r="E460" s="183" t="s">
        <v>471</v>
      </c>
      <c r="F460" s="183" t="s">
        <v>1139</v>
      </c>
      <c r="G460" s="183" t="s">
        <v>490</v>
      </c>
      <c r="H460" s="183" t="s">
        <v>12</v>
      </c>
      <c r="I460" s="183" t="s">
        <v>1411</v>
      </c>
      <c r="J460" s="183" t="s">
        <v>1412</v>
      </c>
      <c r="K460" s="183" t="s">
        <v>1509</v>
      </c>
      <c r="L460" s="183" t="s">
        <v>474</v>
      </c>
      <c r="M460" s="183" t="s">
        <v>19</v>
      </c>
      <c r="N460" s="183" t="s">
        <v>758</v>
      </c>
      <c r="O460" s="183" t="s">
        <v>1580</v>
      </c>
      <c r="P460" s="183" t="s">
        <v>349</v>
      </c>
      <c r="Q460" s="183">
        <v>15</v>
      </c>
      <c r="R460" s="183">
        <v>5</v>
      </c>
      <c r="S460" s="183" t="s">
        <v>476</v>
      </c>
      <c r="T460" s="183" t="s">
        <v>1140</v>
      </c>
      <c r="U460" s="184" t="s">
        <v>1913</v>
      </c>
      <c r="V460" s="184" t="s">
        <v>1926</v>
      </c>
      <c r="W460" s="183" t="s">
        <v>1118</v>
      </c>
    </row>
    <row r="461" spans="1:23" ht="58.5" customHeight="1" x14ac:dyDescent="0.25">
      <c r="A461" s="194" t="s">
        <v>1141</v>
      </c>
      <c r="B461" s="69" t="str">
        <f>VLOOKUP(A461,'Dimensión 3-Gestión con Valor'!$B$10:$B$379,1,0)</f>
        <v>1000.3.1</v>
      </c>
      <c r="C461" s="158" t="s">
        <v>1118</v>
      </c>
      <c r="D461" s="158">
        <v>1</v>
      </c>
      <c r="E461" s="158" t="s">
        <v>478</v>
      </c>
      <c r="F461" s="158" t="s">
        <v>1141</v>
      </c>
      <c r="G461" s="158" t="s">
        <v>19</v>
      </c>
      <c r="H461" s="158">
        <v>0</v>
      </c>
      <c r="I461" s="158">
        <v>0</v>
      </c>
      <c r="J461" s="158">
        <v>0</v>
      </c>
      <c r="K461" s="158">
        <v>0</v>
      </c>
      <c r="L461" s="158" t="s">
        <v>19</v>
      </c>
      <c r="M461" s="158" t="s">
        <v>19</v>
      </c>
      <c r="N461" s="158" t="s">
        <v>758</v>
      </c>
      <c r="O461" s="158" t="s">
        <v>19</v>
      </c>
      <c r="P461" s="158" t="s">
        <v>350</v>
      </c>
      <c r="Q461" s="158">
        <v>20</v>
      </c>
      <c r="R461" s="158">
        <v>5</v>
      </c>
      <c r="S461" s="158" t="s">
        <v>476</v>
      </c>
      <c r="T461" s="158" t="s">
        <v>1142</v>
      </c>
      <c r="U461" s="193" t="s">
        <v>1913</v>
      </c>
      <c r="V461" s="193" t="s">
        <v>1920</v>
      </c>
      <c r="W461" s="158" t="s">
        <v>1118</v>
      </c>
    </row>
    <row r="462" spans="1:23" ht="58.5" customHeight="1" x14ac:dyDescent="0.25">
      <c r="A462" s="194" t="s">
        <v>1143</v>
      </c>
      <c r="B462" s="69" t="str">
        <f>VLOOKUP(A462,'Dimensión 3-Gestión con Valor'!$B$10:$B$379,1,0)</f>
        <v>1000.3.2</v>
      </c>
      <c r="C462" s="158" t="s">
        <v>1118</v>
      </c>
      <c r="D462" s="158">
        <v>1</v>
      </c>
      <c r="E462" s="158" t="s">
        <v>478</v>
      </c>
      <c r="F462" s="158" t="s">
        <v>1143</v>
      </c>
      <c r="G462" s="158" t="s">
        <v>19</v>
      </c>
      <c r="H462" s="158">
        <v>0</v>
      </c>
      <c r="I462" s="158">
        <v>0</v>
      </c>
      <c r="J462" s="158">
        <v>0</v>
      </c>
      <c r="K462" s="158">
        <v>0</v>
      </c>
      <c r="L462" s="158" t="s">
        <v>19</v>
      </c>
      <c r="M462" s="158" t="s">
        <v>19</v>
      </c>
      <c r="N462" s="158" t="s">
        <v>758</v>
      </c>
      <c r="O462" s="158" t="s">
        <v>19</v>
      </c>
      <c r="P462" s="158" t="s">
        <v>351</v>
      </c>
      <c r="Q462" s="158">
        <v>80</v>
      </c>
      <c r="R462" s="158">
        <v>5</v>
      </c>
      <c r="S462" s="158" t="s">
        <v>476</v>
      </c>
      <c r="T462" s="158" t="s">
        <v>1144</v>
      </c>
      <c r="U462" s="193" t="s">
        <v>1924</v>
      </c>
      <c r="V462" s="193" t="s">
        <v>1926</v>
      </c>
      <c r="W462" s="158" t="s">
        <v>1118</v>
      </c>
    </row>
    <row r="463" spans="1:23" ht="58.5" customHeight="1" x14ac:dyDescent="0.25">
      <c r="A463" s="194" t="s">
        <v>1145</v>
      </c>
      <c r="B463" s="185" t="str">
        <f>VLOOKUP(A463,'Dimensión 3-Gestión con Valor'!$B$10:$B$379,1,0)</f>
        <v>1000.4</v>
      </c>
      <c r="C463" s="183" t="s">
        <v>1118</v>
      </c>
      <c r="D463" s="183">
        <v>1</v>
      </c>
      <c r="E463" s="183" t="s">
        <v>471</v>
      </c>
      <c r="F463" s="183" t="s">
        <v>1145</v>
      </c>
      <c r="G463" s="183" t="s">
        <v>490</v>
      </c>
      <c r="H463" s="183" t="s">
        <v>13</v>
      </c>
      <c r="I463" s="183" t="s">
        <v>1418</v>
      </c>
      <c r="J463" s="183" t="s">
        <v>1457</v>
      </c>
      <c r="K463" s="183" t="s">
        <v>1512</v>
      </c>
      <c r="L463" s="183" t="s">
        <v>474</v>
      </c>
      <c r="M463" s="183" t="s">
        <v>19</v>
      </c>
      <c r="N463" s="183" t="s">
        <v>1458</v>
      </c>
      <c r="O463" s="183" t="s">
        <v>1761</v>
      </c>
      <c r="P463" s="183" t="s">
        <v>170</v>
      </c>
      <c r="Q463" s="183">
        <v>15</v>
      </c>
      <c r="R463" s="183">
        <v>1</v>
      </c>
      <c r="S463" s="183" t="s">
        <v>476</v>
      </c>
      <c r="T463" s="183" t="s">
        <v>1146</v>
      </c>
      <c r="U463" s="184" t="s">
        <v>1913</v>
      </c>
      <c r="V463" s="184" t="s">
        <v>1942</v>
      </c>
      <c r="W463" s="183" t="s">
        <v>1118</v>
      </c>
    </row>
    <row r="464" spans="1:23" ht="58.5" customHeight="1" x14ac:dyDescent="0.25">
      <c r="A464" s="69" t="s">
        <v>1147</v>
      </c>
      <c r="B464" s="158" t="str">
        <f>VLOOKUP(A464,'Dimensión 3-Gestión con Valor'!$B$10:$B$379,1,0)</f>
        <v>1000.4.1</v>
      </c>
      <c r="C464" s="158" t="s">
        <v>1118</v>
      </c>
      <c r="D464" s="158">
        <v>1</v>
      </c>
      <c r="E464" s="158" t="s">
        <v>478</v>
      </c>
      <c r="F464" s="158" t="s">
        <v>1147</v>
      </c>
      <c r="G464" s="158" t="s">
        <v>19</v>
      </c>
      <c r="H464" s="158">
        <v>0</v>
      </c>
      <c r="I464" s="158">
        <v>0</v>
      </c>
      <c r="J464" s="158">
        <v>0</v>
      </c>
      <c r="K464" s="158">
        <v>0</v>
      </c>
      <c r="L464" s="158" t="s">
        <v>19</v>
      </c>
      <c r="M464" s="158" t="s">
        <v>19</v>
      </c>
      <c r="N464" s="158" t="s">
        <v>1458</v>
      </c>
      <c r="O464" s="158" t="s">
        <v>19</v>
      </c>
      <c r="P464" s="158" t="s">
        <v>171</v>
      </c>
      <c r="Q464" s="158">
        <v>20</v>
      </c>
      <c r="R464" s="158">
        <v>6</v>
      </c>
      <c r="S464" s="158" t="s">
        <v>476</v>
      </c>
      <c r="T464" s="193" t="s">
        <v>1148</v>
      </c>
      <c r="U464" s="193" t="s">
        <v>1913</v>
      </c>
      <c r="V464" s="193" t="s">
        <v>1914</v>
      </c>
      <c r="W464" s="158" t="s">
        <v>1118</v>
      </c>
    </row>
    <row r="465" spans="1:23" ht="58.5" customHeight="1" x14ac:dyDescent="0.25">
      <c r="A465" s="194" t="s">
        <v>1149</v>
      </c>
      <c r="B465" s="69" t="str">
        <f>VLOOKUP(A465,'Dimensión 3-Gestión con Valor'!$B$10:$B$379,1,0)</f>
        <v>1000.4.2</v>
      </c>
      <c r="C465" s="158" t="s">
        <v>1118</v>
      </c>
      <c r="D465" s="158">
        <v>1</v>
      </c>
      <c r="E465" s="158" t="s">
        <v>478</v>
      </c>
      <c r="F465" s="158" t="s">
        <v>1149</v>
      </c>
      <c r="G465" s="158" t="s">
        <v>19</v>
      </c>
      <c r="H465" s="158">
        <v>0</v>
      </c>
      <c r="I465" s="158">
        <v>0</v>
      </c>
      <c r="J465" s="158">
        <v>0</v>
      </c>
      <c r="K465" s="158">
        <v>0</v>
      </c>
      <c r="L465" s="158" t="s">
        <v>19</v>
      </c>
      <c r="M465" s="158" t="s">
        <v>19</v>
      </c>
      <c r="N465" s="158" t="s">
        <v>1458</v>
      </c>
      <c r="O465" s="158" t="s">
        <v>19</v>
      </c>
      <c r="P465" s="158" t="s">
        <v>172</v>
      </c>
      <c r="Q465" s="158">
        <v>80</v>
      </c>
      <c r="R465" s="158">
        <v>1</v>
      </c>
      <c r="S465" s="158" t="s">
        <v>476</v>
      </c>
      <c r="T465" s="158" t="s">
        <v>1146</v>
      </c>
      <c r="U465" s="193" t="s">
        <v>1935</v>
      </c>
      <c r="V465" s="193" t="s">
        <v>1942</v>
      </c>
      <c r="W465" s="158" t="s">
        <v>1118</v>
      </c>
    </row>
    <row r="466" spans="1:23" ht="58.5" customHeight="1" x14ac:dyDescent="0.25">
      <c r="A466" s="194" t="s">
        <v>1150</v>
      </c>
      <c r="B466" s="185" t="str">
        <f>VLOOKUP(A466,'Dimensión 3-Gestión con Valor'!$B$10:$B$379,1,0)</f>
        <v>1000.5</v>
      </c>
      <c r="C466" s="183" t="s">
        <v>1118</v>
      </c>
      <c r="D466" s="183">
        <v>1</v>
      </c>
      <c r="E466" s="183" t="s">
        <v>471</v>
      </c>
      <c r="F466" s="183" t="s">
        <v>1150</v>
      </c>
      <c r="G466" s="183" t="s">
        <v>490</v>
      </c>
      <c r="H466" s="183" t="s">
        <v>10</v>
      </c>
      <c r="I466" s="183" t="s">
        <v>1415</v>
      </c>
      <c r="J466" s="183" t="s">
        <v>1416</v>
      </c>
      <c r="K466" s="183" t="s">
        <v>1757</v>
      </c>
      <c r="L466" s="183" t="s">
        <v>474</v>
      </c>
      <c r="M466" s="183" t="s">
        <v>19</v>
      </c>
      <c r="N466" s="183" t="s">
        <v>625</v>
      </c>
      <c r="O466" s="183" t="s">
        <v>1581</v>
      </c>
      <c r="P466" s="183" t="s">
        <v>352</v>
      </c>
      <c r="Q466" s="183">
        <v>15</v>
      </c>
      <c r="R466" s="183">
        <v>1</v>
      </c>
      <c r="S466" s="183" t="s">
        <v>476</v>
      </c>
      <c r="T466" s="183" t="s">
        <v>1151</v>
      </c>
      <c r="U466" s="184" t="s">
        <v>1919</v>
      </c>
      <c r="V466" s="184" t="s">
        <v>1926</v>
      </c>
      <c r="W466" s="183" t="s">
        <v>1118</v>
      </c>
    </row>
    <row r="467" spans="1:23" ht="58.5" customHeight="1" x14ac:dyDescent="0.25">
      <c r="A467" s="194" t="s">
        <v>1152</v>
      </c>
      <c r="B467" s="69" t="str">
        <f>VLOOKUP(A467,'Dimensión 3-Gestión con Valor'!$B$10:$B$379,1,0)</f>
        <v>1000.5.1</v>
      </c>
      <c r="C467" s="158" t="s">
        <v>1118</v>
      </c>
      <c r="D467" s="158">
        <v>1</v>
      </c>
      <c r="E467" s="158" t="s">
        <v>478</v>
      </c>
      <c r="F467" s="158" t="s">
        <v>1152</v>
      </c>
      <c r="G467" s="158" t="s">
        <v>19</v>
      </c>
      <c r="H467" s="158">
        <v>0</v>
      </c>
      <c r="I467" s="158">
        <v>0</v>
      </c>
      <c r="J467" s="158">
        <v>0</v>
      </c>
      <c r="K467" s="158">
        <v>0</v>
      </c>
      <c r="L467" s="158" t="s">
        <v>19</v>
      </c>
      <c r="M467" s="158" t="s">
        <v>19</v>
      </c>
      <c r="N467" s="158" t="s">
        <v>625</v>
      </c>
      <c r="O467" s="158" t="s">
        <v>19</v>
      </c>
      <c r="P467" s="158" t="s">
        <v>353</v>
      </c>
      <c r="Q467" s="158">
        <v>20</v>
      </c>
      <c r="R467" s="158">
        <v>1</v>
      </c>
      <c r="S467" s="158" t="s">
        <v>476</v>
      </c>
      <c r="T467" s="158" t="s">
        <v>1153</v>
      </c>
      <c r="U467" s="193" t="s">
        <v>1919</v>
      </c>
      <c r="V467" s="193" t="s">
        <v>1938</v>
      </c>
      <c r="W467" s="158" t="s">
        <v>1118</v>
      </c>
    </row>
    <row r="468" spans="1:23" ht="58.5" customHeight="1" x14ac:dyDescent="0.25">
      <c r="A468" s="69" t="s">
        <v>1154</v>
      </c>
      <c r="B468" s="158" t="str">
        <f>VLOOKUP(A468,'Dimensión 3-Gestión con Valor'!$B$10:$B$379,1,0)</f>
        <v>1000.5.2</v>
      </c>
      <c r="C468" s="158" t="s">
        <v>1118</v>
      </c>
      <c r="D468" s="158">
        <v>1</v>
      </c>
      <c r="E468" s="158" t="s">
        <v>478</v>
      </c>
      <c r="F468" s="158" t="s">
        <v>1154</v>
      </c>
      <c r="G468" s="158" t="s">
        <v>19</v>
      </c>
      <c r="H468" s="158">
        <v>0</v>
      </c>
      <c r="I468" s="158">
        <v>0</v>
      </c>
      <c r="J468" s="158">
        <v>0</v>
      </c>
      <c r="K468" s="158">
        <v>0</v>
      </c>
      <c r="L468" s="158" t="s">
        <v>19</v>
      </c>
      <c r="M468" s="158" t="s">
        <v>19</v>
      </c>
      <c r="N468" s="158" t="s">
        <v>625</v>
      </c>
      <c r="O468" s="158" t="s">
        <v>19</v>
      </c>
      <c r="P468" s="158" t="s">
        <v>354</v>
      </c>
      <c r="Q468" s="158">
        <v>80</v>
      </c>
      <c r="R468" s="158">
        <v>1</v>
      </c>
      <c r="S468" s="158" t="s">
        <v>476</v>
      </c>
      <c r="T468" s="193" t="s">
        <v>1155</v>
      </c>
      <c r="U468" s="193" t="s">
        <v>1918</v>
      </c>
      <c r="V468" s="193" t="s">
        <v>1926</v>
      </c>
      <c r="W468" s="158" t="s">
        <v>1118</v>
      </c>
    </row>
    <row r="469" spans="1:23" ht="58.5" customHeight="1" x14ac:dyDescent="0.25">
      <c r="A469" s="194" t="s">
        <v>1156</v>
      </c>
      <c r="B469" s="185" t="str">
        <f>VLOOKUP(A469,'Dimensión 3-Gestión con Valor'!$B$10:$B$379,1,0)</f>
        <v>1000.6</v>
      </c>
      <c r="C469" s="183" t="s">
        <v>1118</v>
      </c>
      <c r="D469" s="183">
        <v>1</v>
      </c>
      <c r="E469" s="183" t="s">
        <v>471</v>
      </c>
      <c r="F469" s="183" t="s">
        <v>1156</v>
      </c>
      <c r="G469" s="183" t="s">
        <v>490</v>
      </c>
      <c r="H469" s="183" t="s">
        <v>9</v>
      </c>
      <c r="I469" s="183" t="s">
        <v>1417</v>
      </c>
      <c r="J469" s="183" t="s">
        <v>1455</v>
      </c>
      <c r="K469" s="183" t="s">
        <v>1509</v>
      </c>
      <c r="L469" s="183" t="s">
        <v>474</v>
      </c>
      <c r="M469" s="183" t="s">
        <v>19</v>
      </c>
      <c r="N469" s="183" t="s">
        <v>585</v>
      </c>
      <c r="O469" s="183">
        <v>0</v>
      </c>
      <c r="P469" s="183" t="s">
        <v>173</v>
      </c>
      <c r="Q469" s="183">
        <v>15</v>
      </c>
      <c r="R469" s="183">
        <v>1</v>
      </c>
      <c r="S469" s="183" t="s">
        <v>476</v>
      </c>
      <c r="T469" s="183" t="s">
        <v>1157</v>
      </c>
      <c r="U469" s="184" t="s">
        <v>1919</v>
      </c>
      <c r="V469" s="184" t="s">
        <v>1926</v>
      </c>
      <c r="W469" s="183" t="s">
        <v>1118</v>
      </c>
    </row>
    <row r="470" spans="1:23" ht="58.5" customHeight="1" x14ac:dyDescent="0.25">
      <c r="A470" s="194" t="s">
        <v>1158</v>
      </c>
      <c r="B470" s="69" t="str">
        <f>VLOOKUP(A470,'Dimensión 3-Gestión con Valor'!$B$10:$B$379,1,0)</f>
        <v>1000.6.1</v>
      </c>
      <c r="C470" s="158" t="s">
        <v>1118</v>
      </c>
      <c r="D470" s="158">
        <v>1</v>
      </c>
      <c r="E470" s="158" t="s">
        <v>478</v>
      </c>
      <c r="F470" s="158" t="s">
        <v>1158</v>
      </c>
      <c r="G470" s="158" t="s">
        <v>19</v>
      </c>
      <c r="H470" s="158">
        <v>0</v>
      </c>
      <c r="I470" s="158">
        <v>0</v>
      </c>
      <c r="J470" s="158">
        <v>0</v>
      </c>
      <c r="K470" s="158">
        <v>0</v>
      </c>
      <c r="L470" s="158" t="s">
        <v>19</v>
      </c>
      <c r="M470" s="158" t="s">
        <v>19</v>
      </c>
      <c r="N470" s="158" t="s">
        <v>585</v>
      </c>
      <c r="O470" s="158" t="s">
        <v>19</v>
      </c>
      <c r="P470" s="158" t="s">
        <v>174</v>
      </c>
      <c r="Q470" s="158">
        <v>20</v>
      </c>
      <c r="R470" s="158">
        <v>4</v>
      </c>
      <c r="S470" s="158" t="s">
        <v>476</v>
      </c>
      <c r="T470" s="158" t="s">
        <v>1159</v>
      </c>
      <c r="U470" s="193" t="s">
        <v>1919</v>
      </c>
      <c r="V470" s="193" t="s">
        <v>1938</v>
      </c>
      <c r="W470" s="158" t="s">
        <v>1118</v>
      </c>
    </row>
    <row r="471" spans="1:23" ht="58.5" customHeight="1" x14ac:dyDescent="0.25">
      <c r="A471" s="194" t="s">
        <v>1160</v>
      </c>
      <c r="B471" s="69" t="str">
        <f>VLOOKUP(A471,'Dimensión 3-Gestión con Valor'!$B$10:$B$379,1,0)</f>
        <v>1000.6.2</v>
      </c>
      <c r="C471" s="158" t="s">
        <v>1118</v>
      </c>
      <c r="D471" s="158">
        <v>1</v>
      </c>
      <c r="E471" s="158" t="s">
        <v>478</v>
      </c>
      <c r="F471" s="158" t="s">
        <v>1160</v>
      </c>
      <c r="G471" s="158" t="s">
        <v>19</v>
      </c>
      <c r="H471" s="158">
        <v>0</v>
      </c>
      <c r="I471" s="158">
        <v>0</v>
      </c>
      <c r="J471" s="158">
        <v>0</v>
      </c>
      <c r="K471" s="158">
        <v>0</v>
      </c>
      <c r="L471" s="158" t="s">
        <v>19</v>
      </c>
      <c r="M471" s="158" t="s">
        <v>19</v>
      </c>
      <c r="N471" s="158" t="s">
        <v>585</v>
      </c>
      <c r="O471" s="158" t="s">
        <v>19</v>
      </c>
      <c r="P471" s="158" t="s">
        <v>175</v>
      </c>
      <c r="Q471" s="158">
        <v>40</v>
      </c>
      <c r="R471" s="158">
        <v>4</v>
      </c>
      <c r="S471" s="158" t="s">
        <v>476</v>
      </c>
      <c r="T471" s="158" t="s">
        <v>1161</v>
      </c>
      <c r="U471" s="193" t="s">
        <v>1918</v>
      </c>
      <c r="V471" s="193" t="s">
        <v>1971</v>
      </c>
      <c r="W471" s="158" t="s">
        <v>1118</v>
      </c>
    </row>
    <row r="472" spans="1:23" ht="58.5" customHeight="1" x14ac:dyDescent="0.25">
      <c r="A472" s="69" t="s">
        <v>1162</v>
      </c>
      <c r="B472" s="158" t="str">
        <f>VLOOKUP(A472,'Dimensión 3-Gestión con Valor'!$B$10:$B$379,1,0)</f>
        <v>1000.6.3</v>
      </c>
      <c r="C472" s="158" t="s">
        <v>1118</v>
      </c>
      <c r="D472" s="158">
        <v>1</v>
      </c>
      <c r="E472" s="158" t="s">
        <v>478</v>
      </c>
      <c r="F472" s="158" t="s">
        <v>1162</v>
      </c>
      <c r="G472" s="158" t="s">
        <v>19</v>
      </c>
      <c r="H472" s="158">
        <v>0</v>
      </c>
      <c r="I472" s="158">
        <v>0</v>
      </c>
      <c r="J472" s="158">
        <v>0</v>
      </c>
      <c r="K472" s="158">
        <v>0</v>
      </c>
      <c r="L472" s="158" t="s">
        <v>19</v>
      </c>
      <c r="M472" s="158" t="s">
        <v>19</v>
      </c>
      <c r="N472" s="158" t="s">
        <v>585</v>
      </c>
      <c r="O472" s="158" t="s">
        <v>19</v>
      </c>
      <c r="P472" s="158" t="s">
        <v>176</v>
      </c>
      <c r="Q472" s="158">
        <v>40</v>
      </c>
      <c r="R472" s="158">
        <v>1</v>
      </c>
      <c r="S472" s="158" t="s">
        <v>476</v>
      </c>
      <c r="T472" s="193" t="s">
        <v>1163</v>
      </c>
      <c r="U472" s="193" t="s">
        <v>1971</v>
      </c>
      <c r="V472" s="193" t="s">
        <v>1926</v>
      </c>
      <c r="W472" s="158" t="s">
        <v>1118</v>
      </c>
    </row>
    <row r="473" spans="1:23" ht="58.5" customHeight="1" x14ac:dyDescent="0.25">
      <c r="A473" s="194" t="s">
        <v>472</v>
      </c>
      <c r="B473" s="185" t="str">
        <f>VLOOKUP(A473,'Dimensión 1 - Talento Humano '!$B$10:$B$41,1,0)</f>
        <v>111.1</v>
      </c>
      <c r="C473" s="183" t="s">
        <v>470</v>
      </c>
      <c r="D473" s="183">
        <v>2</v>
      </c>
      <c r="E473" s="183" t="s">
        <v>471</v>
      </c>
      <c r="F473" s="183" t="s">
        <v>472</v>
      </c>
      <c r="G473" s="183" t="s">
        <v>473</v>
      </c>
      <c r="H473" s="183" t="s">
        <v>60</v>
      </c>
      <c r="I473" s="183" t="s">
        <v>1753</v>
      </c>
      <c r="J473" s="183" t="s">
        <v>1410</v>
      </c>
      <c r="K473" s="183" t="s">
        <v>1509</v>
      </c>
      <c r="L473" s="183" t="s">
        <v>474</v>
      </c>
      <c r="M473" s="183" t="s">
        <v>19</v>
      </c>
      <c r="N473" s="183" t="s">
        <v>475</v>
      </c>
      <c r="O473" s="183" t="s">
        <v>1558</v>
      </c>
      <c r="P473" s="183" t="s">
        <v>61</v>
      </c>
      <c r="Q473" s="183">
        <v>20</v>
      </c>
      <c r="R473" s="183">
        <v>1</v>
      </c>
      <c r="S473" s="183" t="s">
        <v>476</v>
      </c>
      <c r="T473" s="183" t="s">
        <v>477</v>
      </c>
      <c r="U473" s="184" t="s">
        <v>1948</v>
      </c>
      <c r="V473" s="184" t="s">
        <v>1921</v>
      </c>
      <c r="W473" s="183" t="s">
        <v>470</v>
      </c>
    </row>
    <row r="474" spans="1:23" ht="58.5" customHeight="1" x14ac:dyDescent="0.25">
      <c r="A474" s="194" t="s">
        <v>479</v>
      </c>
      <c r="B474" s="69" t="str">
        <f>VLOOKUP(A474,'Dimensión 1 - Talento Humano '!$B$10:$B$41,1,0)</f>
        <v>111.1.1</v>
      </c>
      <c r="C474" s="158" t="s">
        <v>470</v>
      </c>
      <c r="D474" s="158">
        <v>2</v>
      </c>
      <c r="E474" s="158" t="s">
        <v>478</v>
      </c>
      <c r="F474" s="158" t="s">
        <v>479</v>
      </c>
      <c r="G474" s="158" t="s">
        <v>19</v>
      </c>
      <c r="H474" s="158">
        <v>0</v>
      </c>
      <c r="I474" s="158">
        <v>0</v>
      </c>
      <c r="J474" s="158">
        <v>0</v>
      </c>
      <c r="K474" s="158">
        <v>0</v>
      </c>
      <c r="L474" s="158" t="s">
        <v>19</v>
      </c>
      <c r="M474" s="158" t="s">
        <v>19</v>
      </c>
      <c r="N474" s="158" t="s">
        <v>475</v>
      </c>
      <c r="O474" s="158" t="s">
        <v>19</v>
      </c>
      <c r="P474" s="158" t="s">
        <v>62</v>
      </c>
      <c r="Q474" s="158">
        <v>50</v>
      </c>
      <c r="R474" s="158">
        <v>1</v>
      </c>
      <c r="S474" s="158" t="s">
        <v>476</v>
      </c>
      <c r="T474" s="158" t="s">
        <v>480</v>
      </c>
      <c r="U474" s="193" t="s">
        <v>1948</v>
      </c>
      <c r="V474" s="193" t="s">
        <v>1921</v>
      </c>
      <c r="W474" s="158" t="s">
        <v>470</v>
      </c>
    </row>
    <row r="475" spans="1:23" ht="58.5" customHeight="1" x14ac:dyDescent="0.25">
      <c r="A475" s="194" t="s">
        <v>481</v>
      </c>
      <c r="B475" s="69" t="str">
        <f>VLOOKUP(A475,'Dimensión 1 - Talento Humano '!$B$10:$B$41,1,0)</f>
        <v>111.1.2</v>
      </c>
      <c r="C475" s="158" t="s">
        <v>470</v>
      </c>
      <c r="D475" s="158">
        <v>2</v>
      </c>
      <c r="E475" s="158" t="s">
        <v>478</v>
      </c>
      <c r="F475" s="158" t="s">
        <v>481</v>
      </c>
      <c r="G475" s="158" t="s">
        <v>19</v>
      </c>
      <c r="H475" s="158">
        <v>0</v>
      </c>
      <c r="I475" s="158">
        <v>0</v>
      </c>
      <c r="J475" s="158">
        <v>0</v>
      </c>
      <c r="K475" s="158">
        <v>0</v>
      </c>
      <c r="L475" s="158" t="s">
        <v>19</v>
      </c>
      <c r="M475" s="158" t="s">
        <v>19</v>
      </c>
      <c r="N475" s="158" t="s">
        <v>475</v>
      </c>
      <c r="O475" s="158" t="s">
        <v>19</v>
      </c>
      <c r="P475" s="158" t="s">
        <v>63</v>
      </c>
      <c r="Q475" s="158">
        <v>50</v>
      </c>
      <c r="R475" s="158">
        <v>1</v>
      </c>
      <c r="S475" s="158" t="s">
        <v>476</v>
      </c>
      <c r="T475" s="158" t="s">
        <v>482</v>
      </c>
      <c r="U475" s="193" t="s">
        <v>1948</v>
      </c>
      <c r="V475" s="193" t="s">
        <v>1921</v>
      </c>
      <c r="W475" s="158" t="s">
        <v>470</v>
      </c>
    </row>
    <row r="476" spans="1:23" ht="58.5" customHeight="1" x14ac:dyDescent="0.25">
      <c r="A476" s="194" t="s">
        <v>483</v>
      </c>
      <c r="B476" s="185" t="str">
        <f>VLOOKUP(A476,'Dimensión 1 - Talento Humano '!$B$10:$B$41,1,0)</f>
        <v>111.2</v>
      </c>
      <c r="C476" s="183" t="s">
        <v>470</v>
      </c>
      <c r="D476" s="183">
        <v>2</v>
      </c>
      <c r="E476" s="183" t="s">
        <v>471</v>
      </c>
      <c r="F476" s="183" t="s">
        <v>483</v>
      </c>
      <c r="G476" s="183" t="s">
        <v>473</v>
      </c>
      <c r="H476" s="183" t="s">
        <v>60</v>
      </c>
      <c r="I476" s="183" t="s">
        <v>1753</v>
      </c>
      <c r="J476" s="183" t="s">
        <v>1410</v>
      </c>
      <c r="K476" s="183" t="s">
        <v>1509</v>
      </c>
      <c r="L476" s="183" t="s">
        <v>474</v>
      </c>
      <c r="M476" s="183" t="s">
        <v>19</v>
      </c>
      <c r="N476" s="183" t="s">
        <v>475</v>
      </c>
      <c r="O476" s="183" t="s">
        <v>1558</v>
      </c>
      <c r="P476" s="183" t="s">
        <v>64</v>
      </c>
      <c r="Q476" s="183">
        <v>20</v>
      </c>
      <c r="R476" s="183">
        <v>1</v>
      </c>
      <c r="S476" s="183" t="s">
        <v>476</v>
      </c>
      <c r="T476" s="183" t="s">
        <v>484</v>
      </c>
      <c r="U476" s="184" t="s">
        <v>1948</v>
      </c>
      <c r="V476" s="184" t="s">
        <v>1921</v>
      </c>
      <c r="W476" s="183" t="s">
        <v>470</v>
      </c>
    </row>
    <row r="477" spans="1:23" ht="58.5" customHeight="1" x14ac:dyDescent="0.25">
      <c r="A477" s="69" t="s">
        <v>485</v>
      </c>
      <c r="B477" s="158" t="str">
        <f>VLOOKUP(A477,'Dimensión 1 - Talento Humano '!$B$10:$B$41,1,0)</f>
        <v>111.2.1</v>
      </c>
      <c r="C477" s="158" t="s">
        <v>470</v>
      </c>
      <c r="D477" s="158">
        <v>2</v>
      </c>
      <c r="E477" s="158" t="s">
        <v>478</v>
      </c>
      <c r="F477" s="158" t="s">
        <v>485</v>
      </c>
      <c r="G477" s="158" t="s">
        <v>19</v>
      </c>
      <c r="H477" s="158">
        <v>0</v>
      </c>
      <c r="I477" s="158">
        <v>0</v>
      </c>
      <c r="J477" s="158">
        <v>0</v>
      </c>
      <c r="K477" s="158">
        <v>0</v>
      </c>
      <c r="L477" s="158" t="s">
        <v>19</v>
      </c>
      <c r="M477" s="158" t="s">
        <v>19</v>
      </c>
      <c r="N477" s="158" t="s">
        <v>475</v>
      </c>
      <c r="O477" s="158" t="s">
        <v>19</v>
      </c>
      <c r="P477" s="158" t="s">
        <v>65</v>
      </c>
      <c r="Q477" s="158">
        <v>50</v>
      </c>
      <c r="R477" s="158">
        <v>1</v>
      </c>
      <c r="S477" s="158" t="s">
        <v>476</v>
      </c>
      <c r="T477" s="193" t="s">
        <v>486</v>
      </c>
      <c r="U477" s="193" t="s">
        <v>1948</v>
      </c>
      <c r="V477" s="193" t="s">
        <v>1921</v>
      </c>
      <c r="W477" s="158" t="s">
        <v>470</v>
      </c>
    </row>
    <row r="478" spans="1:23" ht="58.5" customHeight="1" x14ac:dyDescent="0.25">
      <c r="A478" s="194" t="s">
        <v>487</v>
      </c>
      <c r="B478" s="69" t="str">
        <f>VLOOKUP(A478,'Dimensión 1 - Talento Humano '!$B$10:$B$41,1,0)</f>
        <v>111.2.2</v>
      </c>
      <c r="C478" s="158" t="s">
        <v>470</v>
      </c>
      <c r="D478" s="158">
        <v>2</v>
      </c>
      <c r="E478" s="158" t="s">
        <v>478</v>
      </c>
      <c r="F478" s="158" t="s">
        <v>487</v>
      </c>
      <c r="G478" s="158" t="s">
        <v>19</v>
      </c>
      <c r="H478" s="158">
        <v>0</v>
      </c>
      <c r="I478" s="158">
        <v>0</v>
      </c>
      <c r="J478" s="158">
        <v>0</v>
      </c>
      <c r="K478" s="158">
        <v>0</v>
      </c>
      <c r="L478" s="158" t="s">
        <v>19</v>
      </c>
      <c r="M478" s="158" t="s">
        <v>19</v>
      </c>
      <c r="N478" s="158" t="s">
        <v>475</v>
      </c>
      <c r="O478" s="158" t="s">
        <v>19</v>
      </c>
      <c r="P478" s="158" t="s">
        <v>66</v>
      </c>
      <c r="Q478" s="158">
        <v>50</v>
      </c>
      <c r="R478" s="158">
        <v>1</v>
      </c>
      <c r="S478" s="158" t="s">
        <v>476</v>
      </c>
      <c r="T478" s="158" t="s">
        <v>488</v>
      </c>
      <c r="U478" s="193" t="s">
        <v>1948</v>
      </c>
      <c r="V478" s="193" t="s">
        <v>1921</v>
      </c>
      <c r="W478" s="158" t="s">
        <v>470</v>
      </c>
    </row>
    <row r="479" spans="1:23" ht="58.5" customHeight="1" x14ac:dyDescent="0.25">
      <c r="A479" s="194" t="s">
        <v>489</v>
      </c>
      <c r="B479" s="185" t="str">
        <f>VLOOKUP(A479,'Dimensión 1 - Talento Humano '!$B$10:$B$41,1,0)</f>
        <v>111.3</v>
      </c>
      <c r="C479" s="183" t="s">
        <v>470</v>
      </c>
      <c r="D479" s="183">
        <v>2</v>
      </c>
      <c r="E479" s="183" t="s">
        <v>471</v>
      </c>
      <c r="F479" s="183" t="s">
        <v>489</v>
      </c>
      <c r="G479" s="183" t="s">
        <v>490</v>
      </c>
      <c r="H479" s="183" t="s">
        <v>12</v>
      </c>
      <c r="I479" s="183" t="s">
        <v>1411</v>
      </c>
      <c r="J479" s="183" t="s">
        <v>1412</v>
      </c>
      <c r="K479" s="183" t="s">
        <v>1509</v>
      </c>
      <c r="L479" s="183" t="s">
        <v>491</v>
      </c>
      <c r="M479" s="183" t="s">
        <v>22</v>
      </c>
      <c r="N479" s="183" t="s">
        <v>475</v>
      </c>
      <c r="O479" s="183">
        <v>0</v>
      </c>
      <c r="P479" s="183" t="s">
        <v>67</v>
      </c>
      <c r="Q479" s="183">
        <v>60</v>
      </c>
      <c r="R479" s="183">
        <v>1</v>
      </c>
      <c r="S479" s="183" t="s">
        <v>476</v>
      </c>
      <c r="T479" s="183" t="s">
        <v>492</v>
      </c>
      <c r="U479" s="184" t="s">
        <v>1930</v>
      </c>
      <c r="V479" s="184" t="s">
        <v>1942</v>
      </c>
      <c r="W479" s="183" t="s">
        <v>493</v>
      </c>
    </row>
    <row r="480" spans="1:23" ht="58.5" customHeight="1" x14ac:dyDescent="0.25">
      <c r="A480" s="194" t="s">
        <v>494</v>
      </c>
      <c r="B480" s="69" t="str">
        <f>VLOOKUP(A480,'Dimensión 1 - Talento Humano '!$B$10:$B$41,1,0)</f>
        <v>111.3.1</v>
      </c>
      <c r="C480" s="158" t="s">
        <v>470</v>
      </c>
      <c r="D480" s="158">
        <v>2</v>
      </c>
      <c r="E480" s="158" t="s">
        <v>478</v>
      </c>
      <c r="F480" s="158" t="s">
        <v>494</v>
      </c>
      <c r="G480" s="158" t="s">
        <v>19</v>
      </c>
      <c r="H480" s="158">
        <v>0</v>
      </c>
      <c r="I480" s="158">
        <v>0</v>
      </c>
      <c r="J480" s="158">
        <v>0</v>
      </c>
      <c r="K480" s="158">
        <v>0</v>
      </c>
      <c r="L480" s="158" t="s">
        <v>19</v>
      </c>
      <c r="M480" s="158" t="s">
        <v>19</v>
      </c>
      <c r="N480" s="158" t="s">
        <v>475</v>
      </c>
      <c r="O480" s="158" t="s">
        <v>19</v>
      </c>
      <c r="P480" s="158" t="s">
        <v>68</v>
      </c>
      <c r="Q480" s="158">
        <v>50</v>
      </c>
      <c r="R480" s="158">
        <v>2</v>
      </c>
      <c r="S480" s="158" t="s">
        <v>476</v>
      </c>
      <c r="T480" s="158" t="s">
        <v>495</v>
      </c>
      <c r="U480" s="193" t="s">
        <v>1930</v>
      </c>
      <c r="V480" s="193" t="s">
        <v>1920</v>
      </c>
      <c r="W480" s="158" t="s">
        <v>496</v>
      </c>
    </row>
    <row r="481" spans="1:23" ht="58.5" customHeight="1" x14ac:dyDescent="0.25">
      <c r="A481" s="69" t="s">
        <v>497</v>
      </c>
      <c r="B481" s="158" t="str">
        <f>VLOOKUP(A481,'Dimensión 1 - Talento Humano '!$B$10:$B$41,1,0)</f>
        <v>111.3.2</v>
      </c>
      <c r="C481" s="158" t="s">
        <v>470</v>
      </c>
      <c r="D481" s="158">
        <v>2</v>
      </c>
      <c r="E481" s="158" t="s">
        <v>478</v>
      </c>
      <c r="F481" s="158" t="s">
        <v>497</v>
      </c>
      <c r="G481" s="158" t="s">
        <v>19</v>
      </c>
      <c r="H481" s="158">
        <v>0</v>
      </c>
      <c r="I481" s="158">
        <v>0</v>
      </c>
      <c r="J481" s="158">
        <v>0</v>
      </c>
      <c r="K481" s="158">
        <v>0</v>
      </c>
      <c r="L481" s="158" t="s">
        <v>19</v>
      </c>
      <c r="M481" s="158" t="s">
        <v>19</v>
      </c>
      <c r="N481" s="158" t="s">
        <v>475</v>
      </c>
      <c r="O481" s="158" t="s">
        <v>19</v>
      </c>
      <c r="P481" s="158" t="s">
        <v>1771</v>
      </c>
      <c r="Q481" s="158">
        <v>25</v>
      </c>
      <c r="R481" s="158">
        <v>2</v>
      </c>
      <c r="S481" s="158" t="s">
        <v>476</v>
      </c>
      <c r="T481" s="193" t="s">
        <v>498</v>
      </c>
      <c r="U481" s="193" t="s">
        <v>1913</v>
      </c>
      <c r="V481" s="193" t="s">
        <v>1942</v>
      </c>
      <c r="W481" s="158" t="s">
        <v>493</v>
      </c>
    </row>
    <row r="482" spans="1:23" ht="58.5" customHeight="1" x14ac:dyDescent="0.25">
      <c r="A482" s="194" t="s">
        <v>499</v>
      </c>
      <c r="B482" s="69" t="str">
        <f>VLOOKUP(A482,'Dimensión 1 - Talento Humano '!$B$10:$B$41,1,0)</f>
        <v>111.3.3</v>
      </c>
      <c r="C482" s="158" t="s">
        <v>470</v>
      </c>
      <c r="D482" s="158">
        <v>2</v>
      </c>
      <c r="E482" s="158" t="s">
        <v>478</v>
      </c>
      <c r="F482" s="158" t="s">
        <v>499</v>
      </c>
      <c r="G482" s="158" t="s">
        <v>19</v>
      </c>
      <c r="H482" s="158">
        <v>0</v>
      </c>
      <c r="I482" s="158">
        <v>0</v>
      </c>
      <c r="J482" s="158">
        <v>0</v>
      </c>
      <c r="K482" s="158">
        <v>0</v>
      </c>
      <c r="L482" s="158" t="s">
        <v>19</v>
      </c>
      <c r="M482" s="158" t="s">
        <v>19</v>
      </c>
      <c r="N482" s="158" t="s">
        <v>475</v>
      </c>
      <c r="O482" s="158" t="s">
        <v>19</v>
      </c>
      <c r="P482" s="158" t="s">
        <v>69</v>
      </c>
      <c r="Q482" s="158">
        <v>25</v>
      </c>
      <c r="R482" s="158">
        <v>2</v>
      </c>
      <c r="S482" s="158" t="s">
        <v>476</v>
      </c>
      <c r="T482" s="158" t="s">
        <v>500</v>
      </c>
      <c r="U482" s="193" t="s">
        <v>1917</v>
      </c>
      <c r="V482" s="193" t="s">
        <v>1942</v>
      </c>
      <c r="W482" s="158" t="s">
        <v>470</v>
      </c>
    </row>
    <row r="483" spans="1:23" ht="58.5" customHeight="1" x14ac:dyDescent="0.25">
      <c r="A483" s="194" t="s">
        <v>1070</v>
      </c>
      <c r="B483" s="185" t="str">
        <f>VLOOKUP(A483,'Dimensión 4 - Evaluación de res'!B10:B14,1,0)</f>
        <v>30.1</v>
      </c>
      <c r="C483" s="183" t="s">
        <v>1069</v>
      </c>
      <c r="D483" s="183">
        <v>4</v>
      </c>
      <c r="E483" s="183" t="s">
        <v>471</v>
      </c>
      <c r="F483" s="183" t="s">
        <v>1070</v>
      </c>
      <c r="G483" s="183" t="s">
        <v>490</v>
      </c>
      <c r="H483" s="183" t="s">
        <v>9</v>
      </c>
      <c r="I483" s="183" t="s">
        <v>1417</v>
      </c>
      <c r="J483" s="183" t="s">
        <v>1455</v>
      </c>
      <c r="K483" s="183" t="s">
        <v>1509</v>
      </c>
      <c r="L483" s="183" t="s">
        <v>474</v>
      </c>
      <c r="M483" s="183" t="s">
        <v>20</v>
      </c>
      <c r="N483" s="183" t="s">
        <v>510</v>
      </c>
      <c r="O483" s="183">
        <v>0</v>
      </c>
      <c r="P483" s="183" t="s">
        <v>105</v>
      </c>
      <c r="Q483" s="183">
        <v>20</v>
      </c>
      <c r="R483" s="183">
        <v>1</v>
      </c>
      <c r="S483" s="183" t="s">
        <v>476</v>
      </c>
      <c r="T483" s="183" t="s">
        <v>1071</v>
      </c>
      <c r="U483" s="184" t="s">
        <v>1952</v>
      </c>
      <c r="V483" s="184" t="s">
        <v>1946</v>
      </c>
      <c r="W483" s="183" t="s">
        <v>1069</v>
      </c>
    </row>
    <row r="484" spans="1:23" ht="58.5" customHeight="1" x14ac:dyDescent="0.25">
      <c r="A484" s="194" t="s">
        <v>1072</v>
      </c>
      <c r="B484" s="69" t="str">
        <f>VLOOKUP(A484,'Dimensión 4 - Evaluación de res'!B11:B15,1,0)</f>
        <v>30.1.1</v>
      </c>
      <c r="C484" s="158" t="s">
        <v>1069</v>
      </c>
      <c r="D484" s="158">
        <v>4</v>
      </c>
      <c r="E484" s="158" t="s">
        <v>478</v>
      </c>
      <c r="F484" s="158" t="s">
        <v>1072</v>
      </c>
      <c r="G484" s="158" t="s">
        <v>19</v>
      </c>
      <c r="H484" s="158">
        <v>0</v>
      </c>
      <c r="I484" s="158">
        <v>0</v>
      </c>
      <c r="J484" s="158">
        <v>0</v>
      </c>
      <c r="K484" s="158">
        <v>0</v>
      </c>
      <c r="L484" s="158" t="s">
        <v>19</v>
      </c>
      <c r="M484" s="158" t="s">
        <v>19</v>
      </c>
      <c r="N484" s="158" t="s">
        <v>510</v>
      </c>
      <c r="O484" s="158" t="s">
        <v>19</v>
      </c>
      <c r="P484" s="158" t="s">
        <v>106</v>
      </c>
      <c r="Q484" s="158">
        <v>20</v>
      </c>
      <c r="R484" s="158">
        <v>1</v>
      </c>
      <c r="S484" s="158" t="s">
        <v>476</v>
      </c>
      <c r="T484" s="158" t="s">
        <v>1073</v>
      </c>
      <c r="U484" s="193" t="s">
        <v>1952</v>
      </c>
      <c r="V484" s="193" t="s">
        <v>1964</v>
      </c>
      <c r="W484" s="158" t="s">
        <v>1069</v>
      </c>
    </row>
    <row r="485" spans="1:23" ht="58.5" customHeight="1" x14ac:dyDescent="0.25">
      <c r="A485" s="69" t="s">
        <v>1074</v>
      </c>
      <c r="B485" s="158" t="str">
        <f>VLOOKUP(A485,'Dimensión 4 - Evaluación de res'!B12:B16,1,0)</f>
        <v>30.1.2</v>
      </c>
      <c r="C485" s="158" t="s">
        <v>1069</v>
      </c>
      <c r="D485" s="158">
        <v>4</v>
      </c>
      <c r="E485" s="158" t="s">
        <v>478</v>
      </c>
      <c r="F485" s="158" t="s">
        <v>1074</v>
      </c>
      <c r="G485" s="158" t="s">
        <v>19</v>
      </c>
      <c r="H485" s="158">
        <v>0</v>
      </c>
      <c r="I485" s="158">
        <v>0</v>
      </c>
      <c r="J485" s="158">
        <v>0</v>
      </c>
      <c r="K485" s="158">
        <v>0</v>
      </c>
      <c r="L485" s="158" t="s">
        <v>19</v>
      </c>
      <c r="M485" s="158" t="s">
        <v>19</v>
      </c>
      <c r="N485" s="158" t="s">
        <v>510</v>
      </c>
      <c r="O485" s="158" t="s">
        <v>19</v>
      </c>
      <c r="P485" s="158" t="s">
        <v>107</v>
      </c>
      <c r="Q485" s="158">
        <v>20</v>
      </c>
      <c r="R485" s="158">
        <v>1</v>
      </c>
      <c r="S485" s="158" t="s">
        <v>476</v>
      </c>
      <c r="T485" s="193" t="s">
        <v>1075</v>
      </c>
      <c r="U485" s="193" t="s">
        <v>2021</v>
      </c>
      <c r="V485" s="193" t="s">
        <v>1933</v>
      </c>
      <c r="W485" s="158" t="s">
        <v>1069</v>
      </c>
    </row>
    <row r="486" spans="1:23" ht="58.5" customHeight="1" x14ac:dyDescent="0.25">
      <c r="A486" s="194" t="s">
        <v>1076</v>
      </c>
      <c r="B486" s="69" t="str">
        <f>VLOOKUP(A486,'Dimensión 4 - Evaluación de res'!$B$10:$B$14,1,0)</f>
        <v>30.1.3</v>
      </c>
      <c r="C486" s="158" t="s">
        <v>1069</v>
      </c>
      <c r="D486" s="158">
        <v>4</v>
      </c>
      <c r="E486" s="158" t="s">
        <v>478</v>
      </c>
      <c r="F486" s="158" t="s">
        <v>1076</v>
      </c>
      <c r="G486" s="158" t="s">
        <v>19</v>
      </c>
      <c r="H486" s="158">
        <v>0</v>
      </c>
      <c r="I486" s="158">
        <v>0</v>
      </c>
      <c r="J486" s="158">
        <v>0</v>
      </c>
      <c r="K486" s="158">
        <v>0</v>
      </c>
      <c r="L486" s="158" t="s">
        <v>19</v>
      </c>
      <c r="M486" s="158" t="s">
        <v>19</v>
      </c>
      <c r="N486" s="158" t="s">
        <v>510</v>
      </c>
      <c r="O486" s="158" t="s">
        <v>19</v>
      </c>
      <c r="P486" s="158" t="s">
        <v>108</v>
      </c>
      <c r="Q486" s="158">
        <v>20</v>
      </c>
      <c r="R486" s="158">
        <v>1</v>
      </c>
      <c r="S486" s="158" t="s">
        <v>476</v>
      </c>
      <c r="T486" s="158" t="s">
        <v>1077</v>
      </c>
      <c r="U486" s="193" t="s">
        <v>1989</v>
      </c>
      <c r="V486" s="193" t="s">
        <v>2017</v>
      </c>
      <c r="W486" s="158" t="s">
        <v>1069</v>
      </c>
    </row>
    <row r="487" spans="1:23" ht="58.5" customHeight="1" x14ac:dyDescent="0.25">
      <c r="A487" s="194" t="s">
        <v>1078</v>
      </c>
      <c r="B487" s="69" t="str">
        <f>VLOOKUP(A487,'Dimensión 4 - Evaluación de res'!$B$10:$B$14,1,0)</f>
        <v>30.1.4</v>
      </c>
      <c r="C487" s="158" t="s">
        <v>1069</v>
      </c>
      <c r="D487" s="158">
        <v>4</v>
      </c>
      <c r="E487" s="158" t="s">
        <v>478</v>
      </c>
      <c r="F487" s="158" t="s">
        <v>1078</v>
      </c>
      <c r="G487" s="158" t="s">
        <v>19</v>
      </c>
      <c r="H487" s="158">
        <v>0</v>
      </c>
      <c r="I487" s="158">
        <v>0</v>
      </c>
      <c r="J487" s="158">
        <v>0</v>
      </c>
      <c r="K487" s="158">
        <v>0</v>
      </c>
      <c r="L487" s="158" t="s">
        <v>19</v>
      </c>
      <c r="M487" s="158" t="s">
        <v>19</v>
      </c>
      <c r="N487" s="158" t="s">
        <v>510</v>
      </c>
      <c r="O487" s="158" t="s">
        <v>19</v>
      </c>
      <c r="P487" s="158" t="s">
        <v>109</v>
      </c>
      <c r="Q487" s="158">
        <v>40</v>
      </c>
      <c r="R487" s="158">
        <v>2</v>
      </c>
      <c r="S487" s="158" t="s">
        <v>476</v>
      </c>
      <c r="T487" s="158" t="s">
        <v>1079</v>
      </c>
      <c r="U487" s="193" t="s">
        <v>1966</v>
      </c>
      <c r="V487" s="193" t="s">
        <v>1946</v>
      </c>
      <c r="W487" s="158" t="s">
        <v>1069</v>
      </c>
    </row>
    <row r="488" spans="1:23" ht="58.5" customHeight="1" x14ac:dyDescent="0.25">
      <c r="A488" s="194" t="s">
        <v>1080</v>
      </c>
      <c r="B488" s="185" t="str">
        <f>VLOOKUP(A488,'Dimensión 3-Gestión con Valor'!$B$10:$B$379,1,0)</f>
        <v>30.2</v>
      </c>
      <c r="C488" s="183" t="s">
        <v>1069</v>
      </c>
      <c r="D488" s="183">
        <v>4</v>
      </c>
      <c r="E488" s="183" t="s">
        <v>471</v>
      </c>
      <c r="F488" s="183" t="s">
        <v>1080</v>
      </c>
      <c r="G488" s="183" t="s">
        <v>490</v>
      </c>
      <c r="H488" s="183" t="s">
        <v>60</v>
      </c>
      <c r="I488" s="183" t="s">
        <v>1753</v>
      </c>
      <c r="J488" s="183" t="s">
        <v>1410</v>
      </c>
      <c r="K488" s="183" t="s">
        <v>1509</v>
      </c>
      <c r="L488" s="183" t="s">
        <v>474</v>
      </c>
      <c r="M488" s="183" t="s">
        <v>38</v>
      </c>
      <c r="N488" s="183" t="s">
        <v>585</v>
      </c>
      <c r="O488" s="183">
        <v>0</v>
      </c>
      <c r="P488" s="183" t="s">
        <v>157</v>
      </c>
      <c r="Q488" s="183">
        <v>20</v>
      </c>
      <c r="R488" s="183">
        <v>100</v>
      </c>
      <c r="S488" s="183" t="s">
        <v>504</v>
      </c>
      <c r="T488" s="183" t="s">
        <v>1081</v>
      </c>
      <c r="U488" s="184" t="s">
        <v>1969</v>
      </c>
      <c r="V488" s="184" t="s">
        <v>1942</v>
      </c>
      <c r="W488" s="183" t="s">
        <v>1069</v>
      </c>
    </row>
    <row r="489" spans="1:23" ht="58.5" customHeight="1" x14ac:dyDescent="0.25">
      <c r="A489" s="69" t="s">
        <v>1082</v>
      </c>
      <c r="B489" s="158" t="str">
        <f>VLOOKUP(A489,'Dimensión 3-Gestión con Valor'!$B$10:$B$379,1,0)</f>
        <v>30.2.1</v>
      </c>
      <c r="C489" s="158" t="s">
        <v>1069</v>
      </c>
      <c r="D489" s="158">
        <v>4</v>
      </c>
      <c r="E489" s="158" t="s">
        <v>478</v>
      </c>
      <c r="F489" s="158" t="s">
        <v>1082</v>
      </c>
      <c r="G489" s="158" t="s">
        <v>19</v>
      </c>
      <c r="H489" s="158">
        <v>0</v>
      </c>
      <c r="I489" s="158">
        <v>0</v>
      </c>
      <c r="J489" s="158">
        <v>0</v>
      </c>
      <c r="K489" s="158">
        <v>0</v>
      </c>
      <c r="L489" s="158" t="s">
        <v>19</v>
      </c>
      <c r="M489" s="158" t="s">
        <v>19</v>
      </c>
      <c r="N489" s="158" t="s">
        <v>585</v>
      </c>
      <c r="O489" s="158" t="s">
        <v>19</v>
      </c>
      <c r="P489" s="158" t="s">
        <v>158</v>
      </c>
      <c r="Q489" s="158">
        <v>15</v>
      </c>
      <c r="R489" s="158">
        <v>2</v>
      </c>
      <c r="S489" s="158" t="s">
        <v>476</v>
      </c>
      <c r="T489" s="193" t="s">
        <v>1083</v>
      </c>
      <c r="U489" s="193" t="s">
        <v>1969</v>
      </c>
      <c r="V489" s="193" t="s">
        <v>2022</v>
      </c>
      <c r="W489" s="158" t="s">
        <v>1069</v>
      </c>
    </row>
    <row r="490" spans="1:23" ht="58.5" customHeight="1" x14ac:dyDescent="0.25">
      <c r="A490" s="194" t="s">
        <v>1084</v>
      </c>
      <c r="B490" s="69" t="str">
        <f>VLOOKUP(A490,'Dimensión 3-Gestión con Valor'!$B$10:$B$379,1,0)</f>
        <v>30.2.2</v>
      </c>
      <c r="C490" s="158" t="s">
        <v>1069</v>
      </c>
      <c r="D490" s="158">
        <v>4</v>
      </c>
      <c r="E490" s="158" t="s">
        <v>478</v>
      </c>
      <c r="F490" s="158" t="s">
        <v>1084</v>
      </c>
      <c r="G490" s="158" t="s">
        <v>19</v>
      </c>
      <c r="H490" s="158">
        <v>0</v>
      </c>
      <c r="I490" s="158">
        <v>0</v>
      </c>
      <c r="J490" s="158">
        <v>0</v>
      </c>
      <c r="K490" s="158">
        <v>0</v>
      </c>
      <c r="L490" s="158" t="s">
        <v>19</v>
      </c>
      <c r="M490" s="158" t="s">
        <v>19</v>
      </c>
      <c r="N490" s="158" t="s">
        <v>585</v>
      </c>
      <c r="O490" s="158" t="s">
        <v>19</v>
      </c>
      <c r="P490" s="158" t="s">
        <v>159</v>
      </c>
      <c r="Q490" s="158">
        <v>30</v>
      </c>
      <c r="R490" s="158">
        <v>1</v>
      </c>
      <c r="S490" s="158" t="s">
        <v>476</v>
      </c>
      <c r="T490" s="158" t="s">
        <v>1085</v>
      </c>
      <c r="U490" s="193" t="s">
        <v>2015</v>
      </c>
      <c r="V490" s="193" t="s">
        <v>1916</v>
      </c>
      <c r="W490" s="158" t="s">
        <v>1069</v>
      </c>
    </row>
    <row r="491" spans="1:23" ht="58.5" customHeight="1" x14ac:dyDescent="0.25">
      <c r="A491" s="194" t="s">
        <v>1086</v>
      </c>
      <c r="B491" s="69" t="str">
        <f>VLOOKUP(A491,'Dimensión 3-Gestión con Valor'!$B$10:$B$379,1,0)</f>
        <v>30.2.3</v>
      </c>
      <c r="C491" s="158" t="s">
        <v>1069</v>
      </c>
      <c r="D491" s="158">
        <v>4</v>
      </c>
      <c r="E491" s="158" t="s">
        <v>478</v>
      </c>
      <c r="F491" s="158" t="s">
        <v>1086</v>
      </c>
      <c r="G491" s="158" t="s">
        <v>19</v>
      </c>
      <c r="H491" s="158">
        <v>0</v>
      </c>
      <c r="I491" s="158">
        <v>0</v>
      </c>
      <c r="J491" s="158">
        <v>0</v>
      </c>
      <c r="K491" s="158">
        <v>0</v>
      </c>
      <c r="L491" s="158" t="s">
        <v>19</v>
      </c>
      <c r="M491" s="158" t="s">
        <v>19</v>
      </c>
      <c r="N491" s="158" t="s">
        <v>585</v>
      </c>
      <c r="O491" s="158" t="s">
        <v>19</v>
      </c>
      <c r="P491" s="158" t="s">
        <v>95</v>
      </c>
      <c r="Q491" s="158">
        <v>50</v>
      </c>
      <c r="R491" s="158">
        <v>100</v>
      </c>
      <c r="S491" s="158" t="s">
        <v>504</v>
      </c>
      <c r="T491" s="158" t="s">
        <v>844</v>
      </c>
      <c r="U491" s="193" t="s">
        <v>1975</v>
      </c>
      <c r="V491" s="193" t="s">
        <v>1914</v>
      </c>
      <c r="W491" s="158" t="s">
        <v>1069</v>
      </c>
    </row>
    <row r="492" spans="1:23" ht="58.5" customHeight="1" x14ac:dyDescent="0.25">
      <c r="A492" s="69" t="s">
        <v>1087</v>
      </c>
      <c r="B492" s="158" t="str">
        <f>VLOOKUP(A492,'Dimensión 3-Gestión con Valor'!$B$10:$B$379,1,0)</f>
        <v>30.2.4</v>
      </c>
      <c r="C492" s="158" t="s">
        <v>1069</v>
      </c>
      <c r="D492" s="158">
        <v>4</v>
      </c>
      <c r="E492" s="158" t="s">
        <v>478</v>
      </c>
      <c r="F492" s="158" t="s">
        <v>1087</v>
      </c>
      <c r="G492" s="158" t="s">
        <v>19</v>
      </c>
      <c r="H492" s="158">
        <v>0</v>
      </c>
      <c r="I492" s="158">
        <v>0</v>
      </c>
      <c r="J492" s="158">
        <v>0</v>
      </c>
      <c r="K492" s="158">
        <v>0</v>
      </c>
      <c r="L492" s="158" t="s">
        <v>19</v>
      </c>
      <c r="M492" s="158" t="s">
        <v>19</v>
      </c>
      <c r="N492" s="158" t="s">
        <v>585</v>
      </c>
      <c r="O492" s="158" t="s">
        <v>19</v>
      </c>
      <c r="P492" s="158" t="s">
        <v>160</v>
      </c>
      <c r="Q492" s="158">
        <v>5</v>
      </c>
      <c r="R492" s="158">
        <v>2</v>
      </c>
      <c r="S492" s="158" t="s">
        <v>476</v>
      </c>
      <c r="T492" s="193" t="s">
        <v>1088</v>
      </c>
      <c r="U492" s="193" t="s">
        <v>1943</v>
      </c>
      <c r="V492" s="193" t="s">
        <v>1942</v>
      </c>
      <c r="W492" s="158" t="s">
        <v>1069</v>
      </c>
    </row>
    <row r="493" spans="1:23" ht="58.5" customHeight="1" x14ac:dyDescent="0.25">
      <c r="A493" s="194" t="s">
        <v>1089</v>
      </c>
      <c r="B493" s="185" t="e">
        <f>VLOOKUP(A493,'Dimensión 3-Gestión con Valor'!$B$10:$B$379,1,0)</f>
        <v>#N/A</v>
      </c>
      <c r="C493" s="183" t="s">
        <v>1069</v>
      </c>
      <c r="D493" s="183">
        <v>4</v>
      </c>
      <c r="E493" s="183" t="s">
        <v>1825</v>
      </c>
      <c r="F493" s="183" t="s">
        <v>1089</v>
      </c>
      <c r="G493" s="183" t="s">
        <v>490</v>
      </c>
      <c r="H493" s="183" t="s">
        <v>19</v>
      </c>
      <c r="I493" s="183" t="s">
        <v>19</v>
      </c>
      <c r="J493" s="183" t="s">
        <v>19</v>
      </c>
      <c r="K493" s="183" t="s">
        <v>19</v>
      </c>
      <c r="L493" s="183" t="s">
        <v>474</v>
      </c>
      <c r="M493" s="183" t="s">
        <v>20</v>
      </c>
      <c r="N493" s="183" t="e">
        <v>#N/A</v>
      </c>
      <c r="O493" s="183" t="s">
        <v>19</v>
      </c>
      <c r="P493" s="183" t="s">
        <v>93</v>
      </c>
      <c r="Q493" s="183">
        <v>0</v>
      </c>
      <c r="R493" s="183">
        <v>1</v>
      </c>
      <c r="S493" s="183" t="s">
        <v>476</v>
      </c>
      <c r="T493" s="183" t="s">
        <v>1091</v>
      </c>
      <c r="U493" s="184" t="s">
        <v>2023</v>
      </c>
      <c r="V493" s="184" t="s">
        <v>1942</v>
      </c>
      <c r="W493" s="183" t="s">
        <v>1069</v>
      </c>
    </row>
    <row r="494" spans="1:23" ht="58.5" customHeight="1" x14ac:dyDescent="0.25">
      <c r="A494" s="194" t="s">
        <v>1092</v>
      </c>
      <c r="B494" s="69" t="e">
        <f>VLOOKUP(A494,'Dimensión 3-Gestión con Valor'!$B$10:$B$379,1,0)</f>
        <v>#N/A</v>
      </c>
      <c r="C494" s="183" t="s">
        <v>1069</v>
      </c>
      <c r="D494" s="183">
        <v>4</v>
      </c>
      <c r="E494" s="183" t="s">
        <v>1795</v>
      </c>
      <c r="F494" s="183" t="s">
        <v>1092</v>
      </c>
      <c r="G494" s="183" t="s">
        <v>19</v>
      </c>
      <c r="H494" s="183" t="s">
        <v>19</v>
      </c>
      <c r="I494" s="183" t="s">
        <v>19</v>
      </c>
      <c r="J494" s="183" t="s">
        <v>19</v>
      </c>
      <c r="K494" s="183" t="s">
        <v>19</v>
      </c>
      <c r="L494" s="183" t="s">
        <v>19</v>
      </c>
      <c r="M494" s="183" t="s">
        <v>19</v>
      </c>
      <c r="N494" s="183" t="e">
        <v>#N/A</v>
      </c>
      <c r="O494" s="183" t="s">
        <v>19</v>
      </c>
      <c r="P494" s="183" t="s">
        <v>94</v>
      </c>
      <c r="Q494" s="183">
        <v>20</v>
      </c>
      <c r="R494" s="183">
        <v>1</v>
      </c>
      <c r="S494" s="183" t="s">
        <v>476</v>
      </c>
      <c r="T494" s="183" t="s">
        <v>1093</v>
      </c>
      <c r="U494" s="184" t="s">
        <v>2023</v>
      </c>
      <c r="V494" s="184" t="s">
        <v>1961</v>
      </c>
      <c r="W494" s="183" t="s">
        <v>1069</v>
      </c>
    </row>
    <row r="495" spans="1:23" ht="58.5" customHeight="1" x14ac:dyDescent="0.25">
      <c r="A495" s="194" t="s">
        <v>1094</v>
      </c>
      <c r="B495" s="69" t="e">
        <f>VLOOKUP(A495,'Dimensión 3-Gestión con Valor'!$B$10:$B$379,1,0)</f>
        <v>#N/A</v>
      </c>
      <c r="C495" s="183" t="s">
        <v>1069</v>
      </c>
      <c r="D495" s="183">
        <v>4</v>
      </c>
      <c r="E495" s="183" t="s">
        <v>1795</v>
      </c>
      <c r="F495" s="183" t="s">
        <v>1094</v>
      </c>
      <c r="G495" s="183" t="s">
        <v>19</v>
      </c>
      <c r="H495" s="183" t="s">
        <v>19</v>
      </c>
      <c r="I495" s="183" t="s">
        <v>19</v>
      </c>
      <c r="J495" s="183" t="s">
        <v>19</v>
      </c>
      <c r="K495" s="183" t="s">
        <v>19</v>
      </c>
      <c r="L495" s="183" t="s">
        <v>19</v>
      </c>
      <c r="M495" s="183" t="s">
        <v>19</v>
      </c>
      <c r="N495" s="183" t="e">
        <v>#N/A</v>
      </c>
      <c r="O495" s="183" t="s">
        <v>19</v>
      </c>
      <c r="P495" s="183" t="s">
        <v>95</v>
      </c>
      <c r="Q495" s="183">
        <v>80</v>
      </c>
      <c r="R495" s="183">
        <v>100</v>
      </c>
      <c r="S495" s="183" t="s">
        <v>504</v>
      </c>
      <c r="T495" s="183" t="s">
        <v>844</v>
      </c>
      <c r="U495" s="184" t="s">
        <v>2024</v>
      </c>
      <c r="V495" s="184" t="s">
        <v>1942</v>
      </c>
      <c r="W495" s="183" t="s">
        <v>1069</v>
      </c>
    </row>
    <row r="496" spans="1:23" ht="58.5" customHeight="1" x14ac:dyDescent="0.25">
      <c r="A496" s="194" t="s">
        <v>1095</v>
      </c>
      <c r="B496" s="185" t="str">
        <f>VLOOKUP(A496,'Dimensión 2 - Direccionamiento'!$B$9:$B$31,1,0)</f>
        <v>30.4</v>
      </c>
      <c r="C496" s="183" t="s">
        <v>1069</v>
      </c>
      <c r="D496" s="183">
        <v>4</v>
      </c>
      <c r="E496" s="183" t="s">
        <v>471</v>
      </c>
      <c r="F496" s="183" t="s">
        <v>1095</v>
      </c>
      <c r="G496" s="183" t="s">
        <v>490</v>
      </c>
      <c r="H496" s="183" t="s">
        <v>60</v>
      </c>
      <c r="I496" s="183" t="s">
        <v>1753</v>
      </c>
      <c r="J496" s="183" t="s">
        <v>1410</v>
      </c>
      <c r="K496" s="183" t="s">
        <v>1509</v>
      </c>
      <c r="L496" s="183" t="s">
        <v>491</v>
      </c>
      <c r="M496" s="183" t="s">
        <v>38</v>
      </c>
      <c r="N496" s="183" t="s">
        <v>1090</v>
      </c>
      <c r="O496" s="183">
        <v>0</v>
      </c>
      <c r="P496" s="183" t="s">
        <v>96</v>
      </c>
      <c r="Q496" s="183">
        <v>20</v>
      </c>
      <c r="R496" s="183">
        <v>1</v>
      </c>
      <c r="S496" s="183" t="s">
        <v>476</v>
      </c>
      <c r="T496" s="183" t="s">
        <v>1096</v>
      </c>
      <c r="U496" s="184" t="s">
        <v>1989</v>
      </c>
      <c r="V496" s="184" t="s">
        <v>2025</v>
      </c>
      <c r="W496" s="183" t="s">
        <v>1097</v>
      </c>
    </row>
    <row r="497" spans="1:23" ht="58.5" customHeight="1" x14ac:dyDescent="0.25">
      <c r="A497" s="69" t="s">
        <v>1098</v>
      </c>
      <c r="B497" s="158" t="str">
        <f>VLOOKUP(A497,'Dimensión 2 - Direccionamiento'!$B$9:$B$31,1,0)</f>
        <v>30.4.1</v>
      </c>
      <c r="C497" s="158" t="s">
        <v>1069</v>
      </c>
      <c r="D497" s="158">
        <v>4</v>
      </c>
      <c r="E497" s="158" t="s">
        <v>478</v>
      </c>
      <c r="F497" s="158" t="s">
        <v>1098</v>
      </c>
      <c r="G497" s="158" t="s">
        <v>19</v>
      </c>
      <c r="H497" s="158">
        <v>0</v>
      </c>
      <c r="I497" s="158">
        <v>0</v>
      </c>
      <c r="J497" s="158">
        <v>0</v>
      </c>
      <c r="K497" s="158">
        <v>0</v>
      </c>
      <c r="L497" s="158" t="s">
        <v>19</v>
      </c>
      <c r="M497" s="158" t="s">
        <v>19</v>
      </c>
      <c r="N497" s="158" t="s">
        <v>1090</v>
      </c>
      <c r="O497" s="158" t="s">
        <v>19</v>
      </c>
      <c r="P497" s="158" t="s">
        <v>97</v>
      </c>
      <c r="Q497" s="158">
        <v>10</v>
      </c>
      <c r="R497" s="158">
        <v>1</v>
      </c>
      <c r="S497" s="158" t="s">
        <v>476</v>
      </c>
      <c r="T497" s="193" t="s">
        <v>1099</v>
      </c>
      <c r="U497" s="193" t="s">
        <v>1989</v>
      </c>
      <c r="V497" s="193" t="s">
        <v>2026</v>
      </c>
      <c r="W497" s="158" t="s">
        <v>1069</v>
      </c>
    </row>
    <row r="498" spans="1:23" ht="58.5" customHeight="1" x14ac:dyDescent="0.25">
      <c r="A498" s="194" t="s">
        <v>1100</v>
      </c>
      <c r="B498" s="69" t="str">
        <f>VLOOKUP(A498,'Dimensión 2 - Direccionamiento'!$B$9:$B$31,1,0)</f>
        <v>30.4.2</v>
      </c>
      <c r="C498" s="158" t="s">
        <v>1069</v>
      </c>
      <c r="D498" s="158">
        <v>4</v>
      </c>
      <c r="E498" s="158" t="s">
        <v>478</v>
      </c>
      <c r="F498" s="158" t="s">
        <v>1100</v>
      </c>
      <c r="G498" s="158" t="s">
        <v>19</v>
      </c>
      <c r="H498" s="158">
        <v>0</v>
      </c>
      <c r="I498" s="158">
        <v>0</v>
      </c>
      <c r="J498" s="158">
        <v>0</v>
      </c>
      <c r="K498" s="158">
        <v>0</v>
      </c>
      <c r="L498" s="158" t="s">
        <v>19</v>
      </c>
      <c r="M498" s="158" t="s">
        <v>19</v>
      </c>
      <c r="N498" s="158" t="s">
        <v>1090</v>
      </c>
      <c r="O498" s="158" t="s">
        <v>19</v>
      </c>
      <c r="P498" s="158" t="s">
        <v>1827</v>
      </c>
      <c r="Q498" s="158">
        <v>8</v>
      </c>
      <c r="R498" s="158">
        <v>100</v>
      </c>
      <c r="S498" s="158" t="s">
        <v>504</v>
      </c>
      <c r="T498" s="158" t="s">
        <v>1101</v>
      </c>
      <c r="U498" s="193" t="s">
        <v>2027</v>
      </c>
      <c r="V498" s="193" t="s">
        <v>1973</v>
      </c>
      <c r="W498" s="158" t="s">
        <v>1097</v>
      </c>
    </row>
    <row r="499" spans="1:23" ht="58.5" customHeight="1" x14ac:dyDescent="0.25">
      <c r="A499" s="194" t="s">
        <v>1102</v>
      </c>
      <c r="B499" s="69" t="str">
        <f>VLOOKUP(A499,'Dimensión 2 - Direccionamiento'!$B$9:$B$31,1,0)</f>
        <v>30.4.3</v>
      </c>
      <c r="C499" s="158" t="s">
        <v>1069</v>
      </c>
      <c r="D499" s="158">
        <v>4</v>
      </c>
      <c r="E499" s="158" t="s">
        <v>478</v>
      </c>
      <c r="F499" s="158" t="s">
        <v>1102</v>
      </c>
      <c r="G499" s="158" t="s">
        <v>19</v>
      </c>
      <c r="H499" s="158">
        <v>0</v>
      </c>
      <c r="I499" s="158">
        <v>0</v>
      </c>
      <c r="J499" s="158">
        <v>0</v>
      </c>
      <c r="K499" s="158">
        <v>0</v>
      </c>
      <c r="L499" s="158" t="s">
        <v>19</v>
      </c>
      <c r="M499" s="158" t="s">
        <v>19</v>
      </c>
      <c r="N499" s="158" t="s">
        <v>1090</v>
      </c>
      <c r="O499" s="158" t="s">
        <v>19</v>
      </c>
      <c r="P499" s="158" t="s">
        <v>1828</v>
      </c>
      <c r="Q499" s="158">
        <v>22</v>
      </c>
      <c r="R499" s="158">
        <v>100</v>
      </c>
      <c r="S499" s="158" t="s">
        <v>504</v>
      </c>
      <c r="T499" s="158" t="s">
        <v>1101</v>
      </c>
      <c r="U499" s="193" t="s">
        <v>1970</v>
      </c>
      <c r="V499" s="193" t="s">
        <v>2018</v>
      </c>
      <c r="W499" s="158" t="s">
        <v>1097</v>
      </c>
    </row>
    <row r="500" spans="1:23" ht="58.5" customHeight="1" x14ac:dyDescent="0.25">
      <c r="A500" s="69" t="s">
        <v>1104</v>
      </c>
      <c r="B500" s="158" t="str">
        <f>VLOOKUP(A500,'Dimensión 2 - Direccionamiento'!$B$9:$B$31,1,0)</f>
        <v>30.4.4</v>
      </c>
      <c r="C500" s="158" t="s">
        <v>1069</v>
      </c>
      <c r="D500" s="158">
        <v>4</v>
      </c>
      <c r="E500" s="158" t="s">
        <v>478</v>
      </c>
      <c r="F500" s="158" t="s">
        <v>1104</v>
      </c>
      <c r="G500" s="158" t="s">
        <v>19</v>
      </c>
      <c r="H500" s="158">
        <v>0</v>
      </c>
      <c r="I500" s="158">
        <v>0</v>
      </c>
      <c r="J500" s="158">
        <v>0</v>
      </c>
      <c r="K500" s="158">
        <v>0</v>
      </c>
      <c r="L500" s="158" t="s">
        <v>19</v>
      </c>
      <c r="M500" s="158" t="s">
        <v>19</v>
      </c>
      <c r="N500" s="158" t="s">
        <v>1090</v>
      </c>
      <c r="O500" s="158" t="s">
        <v>19</v>
      </c>
      <c r="P500" s="158" t="s">
        <v>98</v>
      </c>
      <c r="Q500" s="158">
        <v>50</v>
      </c>
      <c r="R500" s="158">
        <v>1</v>
      </c>
      <c r="S500" s="158" t="s">
        <v>476</v>
      </c>
      <c r="T500" s="193" t="s">
        <v>1103</v>
      </c>
      <c r="U500" s="193" t="s">
        <v>2028</v>
      </c>
      <c r="V500" s="193" t="s">
        <v>2029</v>
      </c>
      <c r="W500" s="158" t="s">
        <v>1097</v>
      </c>
    </row>
    <row r="501" spans="1:23" ht="58.5" customHeight="1" x14ac:dyDescent="0.25">
      <c r="A501" s="194" t="s">
        <v>1829</v>
      </c>
      <c r="B501" s="69" t="str">
        <f>VLOOKUP(A501,'Dimensión 2 - Direccionamiento'!$B$9:$B$31,1,0)</f>
        <v>30.4.5</v>
      </c>
      <c r="C501" s="158" t="s">
        <v>1069</v>
      </c>
      <c r="D501" s="158">
        <v>4</v>
      </c>
      <c r="E501" s="158" t="s">
        <v>478</v>
      </c>
      <c r="F501" s="158" t="s">
        <v>1829</v>
      </c>
      <c r="G501" s="158" t="s">
        <v>19</v>
      </c>
      <c r="H501" s="158">
        <v>0</v>
      </c>
      <c r="I501" s="158">
        <v>0</v>
      </c>
      <c r="J501" s="158">
        <v>0</v>
      </c>
      <c r="K501" s="158">
        <v>0</v>
      </c>
      <c r="L501" s="158" t="s">
        <v>19</v>
      </c>
      <c r="M501" s="158" t="s">
        <v>19</v>
      </c>
      <c r="N501" s="158" t="s">
        <v>1090</v>
      </c>
      <c r="O501" s="158" t="s">
        <v>19</v>
      </c>
      <c r="P501" s="158" t="s">
        <v>99</v>
      </c>
      <c r="Q501" s="158">
        <v>10</v>
      </c>
      <c r="R501" s="158">
        <v>1</v>
      </c>
      <c r="S501" s="158" t="s">
        <v>476</v>
      </c>
      <c r="T501" s="158" t="s">
        <v>1105</v>
      </c>
      <c r="U501" s="193" t="s">
        <v>1984</v>
      </c>
      <c r="V501" s="193" t="s">
        <v>2025</v>
      </c>
      <c r="W501" s="158" t="s">
        <v>1097</v>
      </c>
    </row>
    <row r="502" spans="1:23" ht="58.5" customHeight="1" x14ac:dyDescent="0.25">
      <c r="A502" s="194" t="s">
        <v>1106</v>
      </c>
      <c r="B502" s="185" t="str">
        <f>VLOOKUP(A502,'Dimensión 3-Gestión con Valor'!$B$10:$B$379,1,0)</f>
        <v>30.5</v>
      </c>
      <c r="C502" s="183" t="s">
        <v>1069</v>
      </c>
      <c r="D502" s="183">
        <v>4</v>
      </c>
      <c r="E502" s="183" t="s">
        <v>471</v>
      </c>
      <c r="F502" s="183" t="s">
        <v>1106</v>
      </c>
      <c r="G502" s="183" t="s">
        <v>473</v>
      </c>
      <c r="H502" s="183" t="s">
        <v>60</v>
      </c>
      <c r="I502" s="183" t="s">
        <v>1753</v>
      </c>
      <c r="J502" s="183" t="s">
        <v>1410</v>
      </c>
      <c r="K502" s="183" t="s">
        <v>1509</v>
      </c>
      <c r="L502" s="183" t="s">
        <v>474</v>
      </c>
      <c r="M502" s="183" t="s">
        <v>19</v>
      </c>
      <c r="N502" s="183" t="s">
        <v>1107</v>
      </c>
      <c r="O502" s="183">
        <v>0</v>
      </c>
      <c r="P502" s="183" t="s">
        <v>279</v>
      </c>
      <c r="Q502" s="183">
        <v>20</v>
      </c>
      <c r="R502" s="183">
        <v>100</v>
      </c>
      <c r="S502" s="183" t="s">
        <v>504</v>
      </c>
      <c r="T502" s="183" t="s">
        <v>1108</v>
      </c>
      <c r="U502" s="184" t="s">
        <v>1948</v>
      </c>
      <c r="V502" s="184" t="s">
        <v>1922</v>
      </c>
      <c r="W502" s="183" t="s">
        <v>1069</v>
      </c>
    </row>
    <row r="503" spans="1:23" ht="58.5" customHeight="1" x14ac:dyDescent="0.25">
      <c r="A503" s="194" t="s">
        <v>1109</v>
      </c>
      <c r="B503" s="69" t="str">
        <f>VLOOKUP(A503,'Dimensión 3-Gestión con Valor'!$B$10:$B$379,1,0)</f>
        <v>30.5.1</v>
      </c>
      <c r="C503" s="158" t="s">
        <v>1069</v>
      </c>
      <c r="D503" s="158">
        <v>4</v>
      </c>
      <c r="E503" s="158" t="s">
        <v>478</v>
      </c>
      <c r="F503" s="158" t="s">
        <v>1109</v>
      </c>
      <c r="G503" s="158" t="s">
        <v>19</v>
      </c>
      <c r="H503" s="158">
        <v>0</v>
      </c>
      <c r="I503" s="158">
        <v>0</v>
      </c>
      <c r="J503" s="158">
        <v>0</v>
      </c>
      <c r="K503" s="158">
        <v>0</v>
      </c>
      <c r="L503" s="158" t="s">
        <v>19</v>
      </c>
      <c r="M503" s="158" t="s">
        <v>19</v>
      </c>
      <c r="N503" s="158" t="s">
        <v>1107</v>
      </c>
      <c r="O503" s="158" t="s">
        <v>19</v>
      </c>
      <c r="P503" s="158" t="s">
        <v>280</v>
      </c>
      <c r="Q503" s="158">
        <v>20</v>
      </c>
      <c r="R503" s="158">
        <v>1</v>
      </c>
      <c r="S503" s="158" t="s">
        <v>476</v>
      </c>
      <c r="T503" s="158" t="s">
        <v>1110</v>
      </c>
      <c r="U503" s="193" t="s">
        <v>1948</v>
      </c>
      <c r="V503" s="193" t="s">
        <v>1992</v>
      </c>
      <c r="W503" s="158" t="s">
        <v>1069</v>
      </c>
    </row>
    <row r="504" spans="1:23" ht="58.5" customHeight="1" x14ac:dyDescent="0.25">
      <c r="A504" s="194" t="s">
        <v>1111</v>
      </c>
      <c r="B504" s="69" t="str">
        <f>VLOOKUP(A504,'Dimensión 3-Gestión con Valor'!$B$10:$B$379,1,0)</f>
        <v>30.5.2</v>
      </c>
      <c r="C504" s="158" t="s">
        <v>1069</v>
      </c>
      <c r="D504" s="158">
        <v>4</v>
      </c>
      <c r="E504" s="158" t="s">
        <v>478</v>
      </c>
      <c r="F504" s="158" t="s">
        <v>1111</v>
      </c>
      <c r="G504" s="158" t="s">
        <v>19</v>
      </c>
      <c r="H504" s="158">
        <v>0</v>
      </c>
      <c r="I504" s="158">
        <v>0</v>
      </c>
      <c r="J504" s="158">
        <v>0</v>
      </c>
      <c r="K504" s="158">
        <v>0</v>
      </c>
      <c r="L504" s="158" t="s">
        <v>19</v>
      </c>
      <c r="M504" s="158" t="s">
        <v>19</v>
      </c>
      <c r="N504" s="158" t="s">
        <v>1107</v>
      </c>
      <c r="O504" s="158" t="s">
        <v>19</v>
      </c>
      <c r="P504" s="158" t="s">
        <v>281</v>
      </c>
      <c r="Q504" s="158">
        <v>80</v>
      </c>
      <c r="R504" s="158">
        <v>100</v>
      </c>
      <c r="S504" s="158" t="s">
        <v>504</v>
      </c>
      <c r="T504" s="158" t="s">
        <v>1112</v>
      </c>
      <c r="U504" s="193" t="s">
        <v>1992</v>
      </c>
      <c r="V504" s="193" t="s">
        <v>1922</v>
      </c>
      <c r="W504" s="158" t="s">
        <v>1069</v>
      </c>
    </row>
    <row r="505" spans="1:23" ht="58.5" customHeight="1" x14ac:dyDescent="0.25">
      <c r="A505" s="194" t="s">
        <v>1113</v>
      </c>
      <c r="B505" s="185" t="str">
        <f>VLOOKUP(A505,'Dimensión 2 - Direccionamiento'!$B$9:$B$31,1,0)</f>
        <v>30.6</v>
      </c>
      <c r="C505" s="183" t="s">
        <v>1069</v>
      </c>
      <c r="D505" s="183">
        <v>4</v>
      </c>
      <c r="E505" s="183" t="s">
        <v>471</v>
      </c>
      <c r="F505" s="183" t="s">
        <v>1113</v>
      </c>
      <c r="G505" s="183" t="s">
        <v>473</v>
      </c>
      <c r="H505" s="183" t="s">
        <v>60</v>
      </c>
      <c r="I505" s="183" t="s">
        <v>1753</v>
      </c>
      <c r="J505" s="183" t="s">
        <v>1410</v>
      </c>
      <c r="K505" s="183" t="s">
        <v>1509</v>
      </c>
      <c r="L505" s="183" t="s">
        <v>491</v>
      </c>
      <c r="M505" s="183" t="s">
        <v>19</v>
      </c>
      <c r="N505" s="183" t="s">
        <v>1114</v>
      </c>
      <c r="O505" s="183" t="s">
        <v>1558</v>
      </c>
      <c r="P505" s="183" t="s">
        <v>92</v>
      </c>
      <c r="Q505" s="183">
        <v>20</v>
      </c>
      <c r="R505" s="183">
        <v>100</v>
      </c>
      <c r="S505" s="183" t="s">
        <v>504</v>
      </c>
      <c r="T505" s="183" t="s">
        <v>1108</v>
      </c>
      <c r="U505" s="184" t="s">
        <v>1948</v>
      </c>
      <c r="V505" s="184" t="s">
        <v>1922</v>
      </c>
      <c r="W505" s="183" t="s">
        <v>1115</v>
      </c>
    </row>
    <row r="506" spans="1:23" ht="58.5" customHeight="1" x14ac:dyDescent="0.25">
      <c r="A506" s="31" t="s">
        <v>1116</v>
      </c>
      <c r="B506" s="69" t="str">
        <f>VLOOKUP(A506,'Dimensión 2 - Direccionamiento'!$B$9:$B$31,1,0)</f>
        <v>30.6.1</v>
      </c>
      <c r="C506" s="158" t="s">
        <v>1069</v>
      </c>
      <c r="D506" s="158">
        <v>4</v>
      </c>
      <c r="E506" s="158" t="s">
        <v>478</v>
      </c>
      <c r="F506" s="158" t="s">
        <v>1116</v>
      </c>
      <c r="G506" s="158" t="s">
        <v>19</v>
      </c>
      <c r="H506" s="158">
        <v>0</v>
      </c>
      <c r="I506" s="158">
        <v>0</v>
      </c>
      <c r="J506" s="158">
        <v>0</v>
      </c>
      <c r="K506" s="158">
        <v>0</v>
      </c>
      <c r="L506" s="158" t="s">
        <v>19</v>
      </c>
      <c r="M506" s="158" t="s">
        <v>19</v>
      </c>
      <c r="N506" s="158" t="s">
        <v>1114</v>
      </c>
      <c r="O506" s="158" t="s">
        <v>19</v>
      </c>
      <c r="P506" s="158" t="s">
        <v>58</v>
      </c>
      <c r="Q506" s="158">
        <v>20</v>
      </c>
      <c r="R506" s="158">
        <v>1</v>
      </c>
      <c r="S506" s="158" t="s">
        <v>476</v>
      </c>
      <c r="T506" s="158" t="s">
        <v>1110</v>
      </c>
      <c r="U506" s="193" t="s">
        <v>1948</v>
      </c>
      <c r="V506" s="193" t="s">
        <v>2030</v>
      </c>
      <c r="W506" s="158" t="s">
        <v>1115</v>
      </c>
    </row>
    <row r="507" spans="1:23" ht="58.5" customHeight="1" x14ac:dyDescent="0.25">
      <c r="A507" s="31" t="s">
        <v>1117</v>
      </c>
      <c r="B507" s="69" t="str">
        <f>VLOOKUP(A507,'Dimensión 2 - Direccionamiento'!$B$9:$B$31,1,0)</f>
        <v>30.6.2</v>
      </c>
      <c r="C507" s="158" t="s">
        <v>1069</v>
      </c>
      <c r="D507" s="158">
        <v>4</v>
      </c>
      <c r="E507" s="158" t="s">
        <v>478</v>
      </c>
      <c r="F507" s="158" t="s">
        <v>1117</v>
      </c>
      <c r="G507" s="158" t="s">
        <v>19</v>
      </c>
      <c r="H507" s="158">
        <v>0</v>
      </c>
      <c r="I507" s="158">
        <v>0</v>
      </c>
      <c r="J507" s="158">
        <v>0</v>
      </c>
      <c r="K507" s="158">
        <v>0</v>
      </c>
      <c r="L507" s="158" t="s">
        <v>19</v>
      </c>
      <c r="M507" s="158" t="s">
        <v>19</v>
      </c>
      <c r="N507" s="158" t="s">
        <v>1114</v>
      </c>
      <c r="O507" s="158" t="s">
        <v>19</v>
      </c>
      <c r="P507" s="158" t="s">
        <v>59</v>
      </c>
      <c r="Q507" s="158">
        <v>80</v>
      </c>
      <c r="R507" s="158">
        <v>100</v>
      </c>
      <c r="S507" s="158" t="s">
        <v>504</v>
      </c>
      <c r="T507" s="158" t="s">
        <v>1112</v>
      </c>
      <c r="U507" s="193" t="s">
        <v>1921</v>
      </c>
      <c r="V507" s="193" t="s">
        <v>1922</v>
      </c>
      <c r="W507" s="158" t="s">
        <v>1115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CF3A1-0F57-454D-9148-9DA532812E24}">
  <sheetPr>
    <tabColor rgb="FFFF0000"/>
  </sheetPr>
  <dimension ref="A1:AA491"/>
  <sheetViews>
    <sheetView zoomScale="115" zoomScaleNormal="115" workbookViewId="0">
      <selection activeCell="B8" sqref="B8"/>
    </sheetView>
  </sheetViews>
  <sheetFormatPr baseColWidth="10" defaultColWidth="9.140625" defaultRowHeight="15" x14ac:dyDescent="0.25"/>
  <cols>
    <col min="1" max="1" width="8.28515625" style="31" bestFit="1" customWidth="1"/>
    <col min="2" max="2" width="22.7109375" style="31" customWidth="1"/>
    <col min="3" max="4" width="24.42578125" style="31" customWidth="1"/>
    <col min="5" max="5" width="47.42578125" style="31" customWidth="1"/>
    <col min="6" max="6" width="42.7109375" style="31" customWidth="1"/>
    <col min="7" max="7" width="18.7109375" style="31" customWidth="1"/>
    <col min="8" max="8" width="47.28515625" style="31" customWidth="1"/>
    <col min="9" max="9" width="12.42578125" style="31" customWidth="1"/>
    <col min="10" max="10" width="15.5703125" style="31" customWidth="1"/>
    <col min="11" max="11" width="13.42578125" style="168" customWidth="1"/>
    <col min="12" max="12" width="16.5703125" style="168" customWidth="1"/>
    <col min="13" max="13" width="61.85546875" style="31" customWidth="1"/>
    <col min="14" max="15" width="17.5703125" style="31" customWidth="1"/>
    <col min="16" max="16" width="30.85546875" style="31" customWidth="1"/>
    <col min="17" max="17" width="48.28515625" style="31" customWidth="1"/>
    <col min="18" max="18" width="9.140625" style="31"/>
    <col min="19" max="19" width="23.28515625" style="31" customWidth="1"/>
    <col min="20" max="20" width="19.28515625" style="31" customWidth="1"/>
    <col min="21" max="21" width="29.42578125" style="31" customWidth="1"/>
    <col min="22" max="22" width="17.42578125" style="31" customWidth="1"/>
    <col min="23" max="23" width="15.7109375" style="31" customWidth="1"/>
    <col min="24" max="24" width="12.7109375" style="31" customWidth="1"/>
    <col min="25" max="25" width="19.5703125" style="31" customWidth="1"/>
    <col min="26" max="26" width="14.140625" style="31" customWidth="1"/>
    <col min="27" max="27" width="20.140625" style="31" customWidth="1"/>
    <col min="28" max="16384" width="9.140625" style="31"/>
  </cols>
  <sheetData>
    <row r="1" spans="1:27" ht="15.75" thickBot="1" x14ac:dyDescent="0.3">
      <c r="A1" s="31">
        <v>1</v>
      </c>
      <c r="B1" s="31">
        <v>2</v>
      </c>
      <c r="C1" s="31">
        <v>3</v>
      </c>
      <c r="D1" s="31">
        <v>4</v>
      </c>
      <c r="E1" s="31">
        <v>5</v>
      </c>
      <c r="F1" s="31">
        <v>6</v>
      </c>
      <c r="G1" s="31">
        <v>7</v>
      </c>
      <c r="H1" s="31">
        <v>8</v>
      </c>
      <c r="I1" s="31">
        <v>9</v>
      </c>
      <c r="J1" s="31">
        <v>10</v>
      </c>
      <c r="K1" s="168">
        <v>11</v>
      </c>
      <c r="L1" s="168">
        <v>12</v>
      </c>
      <c r="M1" s="31">
        <v>13</v>
      </c>
      <c r="N1" s="31">
        <v>14</v>
      </c>
      <c r="O1" s="31">
        <v>15</v>
      </c>
      <c r="P1" s="31">
        <v>16</v>
      </c>
      <c r="Q1" s="31">
        <v>17</v>
      </c>
    </row>
    <row r="2" spans="1:27" ht="31.5" x14ac:dyDescent="0.25">
      <c r="A2" s="75" t="s">
        <v>463</v>
      </c>
      <c r="B2" s="76"/>
      <c r="C2" s="83" t="s">
        <v>1533</v>
      </c>
      <c r="D2" s="83" t="s">
        <v>1751</v>
      </c>
      <c r="E2" s="83" t="s">
        <v>1752</v>
      </c>
      <c r="F2" s="83" t="s">
        <v>0</v>
      </c>
      <c r="G2" s="77" t="s">
        <v>1</v>
      </c>
      <c r="H2" s="77" t="s">
        <v>2</v>
      </c>
      <c r="I2" s="77" t="s">
        <v>3</v>
      </c>
      <c r="J2" s="77" t="s">
        <v>4</v>
      </c>
      <c r="K2" s="78" t="s">
        <v>5</v>
      </c>
      <c r="L2" s="78" t="s">
        <v>6</v>
      </c>
      <c r="M2" s="79" t="s">
        <v>7</v>
      </c>
      <c r="N2" s="83" t="s">
        <v>1453</v>
      </c>
      <c r="O2" s="83" t="s">
        <v>1508</v>
      </c>
      <c r="P2" s="83" t="s">
        <v>1506</v>
      </c>
      <c r="Q2" s="83" t="s">
        <v>1526</v>
      </c>
      <c r="S2" s="75" t="s">
        <v>463</v>
      </c>
      <c r="U2" s="83" t="s">
        <v>1533</v>
      </c>
      <c r="V2" s="31" t="s">
        <v>1772</v>
      </c>
      <c r="W2" s="31" t="s">
        <v>1773</v>
      </c>
      <c r="X2" s="31" t="s">
        <v>1774</v>
      </c>
      <c r="Y2" s="31" t="s">
        <v>1775</v>
      </c>
      <c r="Z2" s="31" t="s">
        <v>1830</v>
      </c>
      <c r="AA2" s="31" t="s">
        <v>1831</v>
      </c>
    </row>
    <row r="3" spans="1:27" x14ac:dyDescent="0.25">
      <c r="A3" s="81" t="s">
        <v>472</v>
      </c>
      <c r="B3" s="81" t="str">
        <f>VLOOKUP(A3,'PAI 2025 GPS rempl2)'!$A$3:$E$505,4,0)</f>
        <v>Producto</v>
      </c>
      <c r="C3" s="82" t="s">
        <v>1535</v>
      </c>
      <c r="D3" s="82" t="s">
        <v>1534</v>
      </c>
      <c r="E3" s="82" t="s">
        <v>475</v>
      </c>
      <c r="F3" s="82" t="s">
        <v>60</v>
      </c>
      <c r="G3" s="82" t="str">
        <f>VLOOKUP(A3,'PAI 2025 GPS rempl2)'!$E$4:$L$504,8,0)</f>
        <v>N/A</v>
      </c>
      <c r="H3" s="82" t="str">
        <f>VLOOKUP(A3,'PAI 2025 GPS rempl2)'!$A$4:$V$504,15,0)</f>
        <v>Plan anual de Previsión de Recursos Humanos, Elaborado y publicado en la página web de la SIC e Intrasic (Documento del Plan anual de Previsión de Recursos Humanos)</v>
      </c>
      <c r="I3" s="82">
        <f>VLOOKUP(A3,'PAI 2025 GPS rempl2)'!$A$4:$V$504,17,0)</f>
        <v>1</v>
      </c>
      <c r="J3" s="82" t="str">
        <f>VLOOKUP(A3,'PAI 2025 GPS rempl2)'!$A$4:$V$504,18,0)</f>
        <v>Númerica</v>
      </c>
      <c r="K3" s="169" t="str">
        <f>VLOOKUP(A3,'PAI 2025 GPS rempl2)'!$A$4:$V$504,20,0)</f>
        <v>2025-01-15</v>
      </c>
      <c r="L3" s="169" t="str">
        <f>VLOOKUP(A3,'PAI 2025 GPS rempl2)'!$A$4:$V$504,21,0)</f>
        <v>2025-01-31</v>
      </c>
      <c r="M3" s="82" t="str">
        <f>VLOOKUP(A3,'PAI 2025 GPS rempl2)'!$A$4:$V$504,22,0)</f>
        <v>111-GRUPO DE TRABAJO DE ADMINISTRACIÓN DE PERSONAL</v>
      </c>
      <c r="N3" s="82" t="s">
        <v>1753</v>
      </c>
      <c r="O3" s="82" t="s">
        <v>1410</v>
      </c>
      <c r="P3" s="82" t="s">
        <v>1558</v>
      </c>
      <c r="Q3" s="82" t="s">
        <v>1509</v>
      </c>
      <c r="S3" s="81" t="s">
        <v>472</v>
      </c>
      <c r="T3" s="81" t="str">
        <f>VLOOKUP(A3,'PAI 2025 GPS rempl2)'!$A$3:$E$505,4,0)</f>
        <v>Producto</v>
      </c>
      <c r="U3" s="82" t="s">
        <v>1535</v>
      </c>
      <c r="V3" s="31">
        <f>VLOOKUP(S3,'PAI 2025 GPS rempl2)'!$E$4:$P$504,12,0)</f>
        <v>20</v>
      </c>
      <c r="W3" s="31">
        <f>+(V3*100)/($V$3+$V$6+$V$9+$V$38+$V$43+$V$46+$V$49+$V$53+$V$57)</f>
        <v>10</v>
      </c>
      <c r="Z3" s="31" t="s">
        <v>1059</v>
      </c>
      <c r="AA3" s="157" t="s">
        <v>1825</v>
      </c>
    </row>
    <row r="4" spans="1:27" x14ac:dyDescent="0.25">
      <c r="A4" s="81" t="s">
        <v>479</v>
      </c>
      <c r="B4" s="81" t="str">
        <f>VLOOKUP(A4,'PAI 2025 GPS rempl2)'!$A$3:$E$505,4,0)</f>
        <v>Actividad propia</v>
      </c>
      <c r="C4" s="82" t="s">
        <v>1535</v>
      </c>
      <c r="D4" s="82" t="s">
        <v>1534</v>
      </c>
      <c r="E4" s="82" t="s">
        <v>475</v>
      </c>
      <c r="F4" s="82"/>
      <c r="G4" s="82" t="str">
        <f>VLOOKUP(A4,'PAI 2025 GPS rempl2)'!$E$4:$L$504,8,0)</f>
        <v>N/A</v>
      </c>
      <c r="H4" s="82" t="str">
        <f>VLOOKUP(A4,'PAI 2025 GPS rempl2)'!$A$4:$V$504,15,0)</f>
        <v>Elaborar el Plan anual de Previsión de Recursos Humanos (Único entregable) (Documento del Plan anual de Previsión de Recursos Humanos)</v>
      </c>
      <c r="I4" s="82">
        <f>VLOOKUP(A4,'PAI 2025 GPS rempl2)'!$A$4:$V$504,17,0)</f>
        <v>1</v>
      </c>
      <c r="J4" s="82" t="str">
        <f>VLOOKUP(A4,'PAI 2025 GPS rempl2)'!$A$4:$V$504,18,0)</f>
        <v>Númerica</v>
      </c>
      <c r="K4" s="169" t="str">
        <f>VLOOKUP(A4,'PAI 2025 GPS rempl2)'!$A$4:$V$504,20,0)</f>
        <v>2025-01-15</v>
      </c>
      <c r="L4" s="169" t="str">
        <f>VLOOKUP(A4,'PAI 2025 GPS rempl2)'!$A$4:$V$504,21,0)</f>
        <v>2025-01-31</v>
      </c>
      <c r="M4" s="82" t="str">
        <f>VLOOKUP(A4,'PAI 2025 GPS rempl2)'!$A$4:$V$504,22,0)</f>
        <v>111-GRUPO DE TRABAJO DE ADMINISTRACIÓN DE PERSONAL</v>
      </c>
      <c r="N4" s="82"/>
      <c r="O4" s="82"/>
      <c r="P4" s="82"/>
      <c r="Q4" s="82"/>
      <c r="S4" s="81" t="s">
        <v>479</v>
      </c>
      <c r="T4" s="81" t="str">
        <f>VLOOKUP(A4,'PAI 2025 GPS rempl2)'!$A$3:$E$505,4,0)</f>
        <v>Actividad propia</v>
      </c>
      <c r="U4" s="82" t="s">
        <v>1535</v>
      </c>
      <c r="V4" s="31">
        <f>VLOOKUP(S4,'PAI 2025 GPS rempl2)'!$E$4:$P$504,12,0)</f>
        <v>50</v>
      </c>
      <c r="W4" s="146">
        <f>+(V4*100)/($V$4+$V$5+$V$7+$V$8+$V$10+$V$11+$V$12+$V$39+$V$40+$V$41+$V$42+$V$44+$V$45+$V$47+$V$48+$V$50+$V$51+$V$52+$V$54+$V$55+$V$56+$V$58+$V$59)</f>
        <v>5.5555555555555554</v>
      </c>
      <c r="Z4" s="31" t="s">
        <v>1060</v>
      </c>
      <c r="AA4" s="157" t="s">
        <v>1795</v>
      </c>
    </row>
    <row r="5" spans="1:27" x14ac:dyDescent="0.25">
      <c r="A5" s="81" t="s">
        <v>481</v>
      </c>
      <c r="B5" s="81" t="str">
        <f>VLOOKUP(A5,'PAI 2025 GPS rempl2)'!$A$3:$E$505,4,0)</f>
        <v>Actividad propia</v>
      </c>
      <c r="C5" s="82" t="s">
        <v>1535</v>
      </c>
      <c r="D5" s="82" t="s">
        <v>1534</v>
      </c>
      <c r="E5" s="82" t="s">
        <v>475</v>
      </c>
      <c r="F5" s="82"/>
      <c r="G5" s="82" t="str">
        <f>VLOOKUP(A5,'PAI 2025 GPS rempl2)'!$E$4:$L$504,8,0)</f>
        <v>N/A</v>
      </c>
      <c r="H5" s="82" t="str">
        <f>VLOOKUP(A5,'PAI 2025 GPS rempl2)'!$A$4:$V$504,15,0)</f>
        <v>Publicar el Plan anual de Previsión de Recursos Humanos (Único entregable) (Captura de pantalla de la publicación en la página web de la SIC e Intrasic)</v>
      </c>
      <c r="I5" s="82">
        <f>VLOOKUP(A5,'PAI 2025 GPS rempl2)'!$A$4:$V$504,17,0)</f>
        <v>1</v>
      </c>
      <c r="J5" s="82" t="str">
        <f>VLOOKUP(A5,'PAI 2025 GPS rempl2)'!$A$4:$V$504,18,0)</f>
        <v>Númerica</v>
      </c>
      <c r="K5" s="169" t="str">
        <f>VLOOKUP(A5,'PAI 2025 GPS rempl2)'!$A$4:$V$504,20,0)</f>
        <v>2025-01-15</v>
      </c>
      <c r="L5" s="169" t="str">
        <f>VLOOKUP(A5,'PAI 2025 GPS rempl2)'!$A$4:$V$504,21,0)</f>
        <v>2025-01-31</v>
      </c>
      <c r="M5" s="82" t="str">
        <f>VLOOKUP(A5,'PAI 2025 GPS rempl2)'!$A$4:$V$504,22,0)</f>
        <v>111-GRUPO DE TRABAJO DE ADMINISTRACIÓN DE PERSONAL</v>
      </c>
      <c r="N5" s="82"/>
      <c r="O5" s="82"/>
      <c r="P5" s="82"/>
      <c r="Q5" s="82"/>
      <c r="S5" s="81" t="s">
        <v>481</v>
      </c>
      <c r="T5" s="81" t="str">
        <f>VLOOKUP(A5,'PAI 2025 GPS rempl2)'!$A$3:$E$505,4,0)</f>
        <v>Actividad propia</v>
      </c>
      <c r="U5" s="82" t="s">
        <v>1535</v>
      </c>
      <c r="V5" s="31">
        <f>VLOOKUP(S5,'PAI 2025 GPS rempl2)'!$E$4:$P$504,12,0)</f>
        <v>50</v>
      </c>
      <c r="W5" s="146">
        <f>+(V5*100)/($V$4+$V$5+$V$7+$V$8+$V$10+$V$11+$V$12+$V$39+$V$40+$V$41+$V$42+$V$44+$V$45+$V$47+$V$48+$V$50+$V$51+$V$52+$V$54+$V$55+$V$56+$V$58+$V$59)</f>
        <v>5.5555555555555554</v>
      </c>
      <c r="Z5" s="31" t="s">
        <v>1061</v>
      </c>
      <c r="AA5" s="157" t="s">
        <v>1796</v>
      </c>
    </row>
    <row r="6" spans="1:27" x14ac:dyDescent="0.25">
      <c r="A6" s="81" t="s">
        <v>483</v>
      </c>
      <c r="B6" s="81" t="str">
        <f>VLOOKUP(A6,'PAI 2025 GPS rempl2)'!$A$3:$E$505,4,0)</f>
        <v>Producto</v>
      </c>
      <c r="C6" s="82" t="s">
        <v>1535</v>
      </c>
      <c r="D6" s="82" t="s">
        <v>1534</v>
      </c>
      <c r="E6" s="82" t="s">
        <v>475</v>
      </c>
      <c r="F6" s="82" t="s">
        <v>60</v>
      </c>
      <c r="G6" s="82" t="str">
        <f>VLOOKUP(A6,'PAI 2025 GPS rempl2)'!$E$4:$L$504,8,0)</f>
        <v>N/A</v>
      </c>
      <c r="H6" s="82" t="str">
        <f>VLOOKUP(A6,'PAI 2025 GPS rempl2)'!$A$4:$V$504,15,0)</f>
        <v>Plan anual de Vacantes, Elaborado y publicado en la página web de la SIC e Intrasic (Documento del Plan anual de Vacantes)</v>
      </c>
      <c r="I6" s="82">
        <f>VLOOKUP(A6,'PAI 2025 GPS rempl2)'!$A$4:$V$504,17,0)</f>
        <v>1</v>
      </c>
      <c r="J6" s="82" t="str">
        <f>VLOOKUP(A6,'PAI 2025 GPS rempl2)'!$A$4:$V$504,18,0)</f>
        <v>Númerica</v>
      </c>
      <c r="K6" s="169" t="str">
        <f>VLOOKUP(A6,'PAI 2025 GPS rempl2)'!$A$4:$V$504,20,0)</f>
        <v>2025-01-15</v>
      </c>
      <c r="L6" s="169" t="str">
        <f>VLOOKUP(A6,'PAI 2025 GPS rempl2)'!$A$4:$V$504,21,0)</f>
        <v>2025-01-31</v>
      </c>
      <c r="M6" s="82" t="str">
        <f>VLOOKUP(A6,'PAI 2025 GPS rempl2)'!$A$4:$V$504,22,0)</f>
        <v>111-GRUPO DE TRABAJO DE ADMINISTRACIÓN DE PERSONAL</v>
      </c>
      <c r="N6" s="82" t="s">
        <v>1753</v>
      </c>
      <c r="O6" s="82" t="s">
        <v>1410</v>
      </c>
      <c r="P6" s="82" t="s">
        <v>1558</v>
      </c>
      <c r="Q6" s="82" t="s">
        <v>1509</v>
      </c>
      <c r="S6" s="81" t="s">
        <v>483</v>
      </c>
      <c r="T6" s="81" t="str">
        <f>VLOOKUP(A6,'PAI 2025 GPS rempl2)'!$A$3:$E$505,4,0)</f>
        <v>Producto</v>
      </c>
      <c r="U6" s="82" t="s">
        <v>1535</v>
      </c>
      <c r="V6" s="31">
        <f>VLOOKUP(S6,'PAI 2025 GPS rempl2)'!$E$4:$P$504,12,0)</f>
        <v>20</v>
      </c>
      <c r="W6" s="31">
        <f>+(V6*100)/($V$3+$V$6+$V$9+$V$38+$V$43+$V$46+$V$49+$V$53+$V$57)</f>
        <v>10</v>
      </c>
      <c r="Z6" s="31" t="s">
        <v>1062</v>
      </c>
      <c r="AA6" s="157" t="s">
        <v>1795</v>
      </c>
    </row>
    <row r="7" spans="1:27" x14ac:dyDescent="0.25">
      <c r="A7" s="81" t="s">
        <v>485</v>
      </c>
      <c r="B7" s="81" t="str">
        <f>VLOOKUP(A7,'PAI 2025 GPS rempl2)'!$A$3:$E$505,4,0)</f>
        <v>Actividad propia</v>
      </c>
      <c r="C7" s="82" t="s">
        <v>1535</v>
      </c>
      <c r="D7" s="82" t="s">
        <v>1534</v>
      </c>
      <c r="E7" s="82" t="s">
        <v>475</v>
      </c>
      <c r="F7" s="82"/>
      <c r="G7" s="82" t="str">
        <f>VLOOKUP(A7,'PAI 2025 GPS rempl2)'!$E$4:$L$504,8,0)</f>
        <v>N/A</v>
      </c>
      <c r="H7" s="82" t="str">
        <f>VLOOKUP(A7,'PAI 2025 GPS rempl2)'!$A$4:$V$504,15,0)</f>
        <v>Elaborar el Plan anual de Vacantes (Único entregable) (Documento del Plan anual de Vacantes)</v>
      </c>
      <c r="I7" s="82">
        <f>VLOOKUP(A7,'PAI 2025 GPS rempl2)'!$A$4:$V$504,17,0)</f>
        <v>1</v>
      </c>
      <c r="J7" s="82" t="str">
        <f>VLOOKUP(A7,'PAI 2025 GPS rempl2)'!$A$4:$V$504,18,0)</f>
        <v>Númerica</v>
      </c>
      <c r="K7" s="169" t="str">
        <f>VLOOKUP(A7,'PAI 2025 GPS rempl2)'!$A$4:$V$504,20,0)</f>
        <v>2025-01-15</v>
      </c>
      <c r="L7" s="169" t="str">
        <f>VLOOKUP(A7,'PAI 2025 GPS rempl2)'!$A$4:$V$504,21,0)</f>
        <v>2025-01-31</v>
      </c>
      <c r="M7" s="82" t="str">
        <f>VLOOKUP(A7,'PAI 2025 GPS rempl2)'!$A$4:$V$504,22,0)</f>
        <v>111-GRUPO DE TRABAJO DE ADMINISTRACIÓN DE PERSONAL</v>
      </c>
      <c r="N7" s="82"/>
      <c r="O7" s="82"/>
      <c r="P7" s="82"/>
      <c r="Q7" s="82"/>
      <c r="S7" s="81" t="s">
        <v>485</v>
      </c>
      <c r="T7" s="81" t="str">
        <f>VLOOKUP(A7,'PAI 2025 GPS rempl2)'!$A$3:$E$505,4,0)</f>
        <v>Actividad propia</v>
      </c>
      <c r="U7" s="82" t="s">
        <v>1535</v>
      </c>
      <c r="V7" s="31">
        <f>VLOOKUP(S7,'PAI 2025 GPS rempl2)'!$E$4:$P$504,12,0)</f>
        <v>50</v>
      </c>
      <c r="W7" s="146">
        <f>+(V7*100)/($V$4+$V$5+$V$7+$V$8+$V$10+$V$11+$V$12+$V$39+$V$40+$V$41+$V$42+$V$44+$V$45+$V$47+$V$48+$V$50+$V$51+$V$52+$V$54+$V$55+$V$56+$V$58+$V$59)</f>
        <v>5.5555555555555554</v>
      </c>
      <c r="Z7" s="31" t="s">
        <v>1063</v>
      </c>
      <c r="AA7" s="157" t="s">
        <v>1795</v>
      </c>
    </row>
    <row r="8" spans="1:27" x14ac:dyDescent="0.25">
      <c r="A8" s="81" t="s">
        <v>487</v>
      </c>
      <c r="B8" s="81" t="str">
        <f>VLOOKUP(A8,'PAI 2025 GPS rempl2)'!$A$3:$E$505,4,0)</f>
        <v>Actividad propia</v>
      </c>
      <c r="C8" s="82" t="s">
        <v>1535</v>
      </c>
      <c r="D8" s="82" t="s">
        <v>1534</v>
      </c>
      <c r="E8" s="82" t="s">
        <v>475</v>
      </c>
      <c r="F8" s="82"/>
      <c r="G8" s="82" t="str">
        <f>VLOOKUP(A8,'PAI 2025 GPS rempl2)'!$E$4:$L$504,8,0)</f>
        <v>N/A</v>
      </c>
      <c r="H8" s="82" t="str">
        <f>VLOOKUP(A8,'PAI 2025 GPS rempl2)'!$A$4:$V$504,15,0)</f>
        <v>Publicar el Plan anual de Vacantes (Único entregable) (Captura de pantalla de la publicación en la página web de la SIC e Intrasic)</v>
      </c>
      <c r="I8" s="82">
        <f>VLOOKUP(A8,'PAI 2025 GPS rempl2)'!$A$4:$V$504,17,0)</f>
        <v>1</v>
      </c>
      <c r="J8" s="82" t="str">
        <f>VLOOKUP(A8,'PAI 2025 GPS rempl2)'!$A$4:$V$504,18,0)</f>
        <v>Númerica</v>
      </c>
      <c r="K8" s="169" t="str">
        <f>VLOOKUP(A8,'PAI 2025 GPS rempl2)'!$A$4:$V$504,20,0)</f>
        <v>2025-01-15</v>
      </c>
      <c r="L8" s="169" t="str">
        <f>VLOOKUP(A8,'PAI 2025 GPS rempl2)'!$A$4:$V$504,21,0)</f>
        <v>2025-01-31</v>
      </c>
      <c r="M8" s="82" t="str">
        <f>VLOOKUP(A8,'PAI 2025 GPS rempl2)'!$A$4:$V$504,22,0)</f>
        <v>111-GRUPO DE TRABAJO DE ADMINISTRACIÓN DE PERSONAL</v>
      </c>
      <c r="N8" s="82"/>
      <c r="O8" s="82"/>
      <c r="P8" s="82"/>
      <c r="Q8" s="82"/>
      <c r="S8" s="81" t="s">
        <v>487</v>
      </c>
      <c r="T8" s="81" t="str">
        <f>VLOOKUP(A8,'PAI 2025 GPS rempl2)'!$A$3:$E$505,4,0)</f>
        <v>Actividad propia</v>
      </c>
      <c r="U8" s="82" t="s">
        <v>1535</v>
      </c>
      <c r="V8" s="31">
        <f>VLOOKUP(S8,'PAI 2025 GPS rempl2)'!$E$4:$P$504,12,0)</f>
        <v>50</v>
      </c>
      <c r="W8" s="146">
        <f>+(V8*100)/($V$4+$V$5+$V$7+$V$8+$V$10+$V$11+$V$12+$V$39+$V$40+$V$41+$V$42+$V$44+$V$45+$V$47+$V$48+$V$50+$V$51+$V$52+$V$54+$V$55+$V$56+$V$58+$V$59)</f>
        <v>5.5555555555555554</v>
      </c>
      <c r="Z8" s="31" t="s">
        <v>1064</v>
      </c>
      <c r="AA8" s="157" t="s">
        <v>1796</v>
      </c>
    </row>
    <row r="9" spans="1:27" x14ac:dyDescent="0.25">
      <c r="A9" s="81" t="s">
        <v>489</v>
      </c>
      <c r="B9" s="81" t="str">
        <f>VLOOKUP(A9,'PAI 2025 GPS rempl2)'!$A$3:$E$505,4,0)</f>
        <v>Producto</v>
      </c>
      <c r="C9" s="82" t="s">
        <v>1535</v>
      </c>
      <c r="D9" s="82" t="s">
        <v>1534</v>
      </c>
      <c r="E9" s="82" t="s">
        <v>475</v>
      </c>
      <c r="F9" s="82" t="s">
        <v>12</v>
      </c>
      <c r="G9" s="82" t="str">
        <f>VLOOKUP(A9,'PAI 2025 GPS rempl2)'!$E$4:$L$504,8,0)</f>
        <v>C-3599-0200-0005-53105b</v>
      </c>
      <c r="H9" s="82" t="str">
        <f>VLOOKUP(A9,'PAI 2025 GPS rempl2)'!$A$4:$V$504,15,0)</f>
        <v>Estrategia que permita la continuidad en la prestación de servicio,  la garantía del bienestar integral y la adecuada gestión del conocimiento, implementada  (Herramienta tecnológica para retención del conocimiento)</v>
      </c>
      <c r="I9" s="82">
        <f>VLOOKUP(A9,'PAI 2025 GPS rempl2)'!$A$4:$V$504,17,0)</f>
        <v>1</v>
      </c>
      <c r="J9" s="82" t="str">
        <f>VLOOKUP(A9,'PAI 2025 GPS rempl2)'!$A$4:$V$504,18,0)</f>
        <v>Númerica</v>
      </c>
      <c r="K9" s="169" t="str">
        <f>VLOOKUP(A9,'PAI 2025 GPS rempl2)'!$A$4:$V$504,20,0)</f>
        <v>2025-01-02</v>
      </c>
      <c r="L9" s="169" t="str">
        <f>VLOOKUP(A9,'PAI 2025 GPS rempl2)'!$A$4:$V$504,21,0)</f>
        <v>2025-12-19</v>
      </c>
      <c r="M9" s="82" t="str">
        <f>VLOOKUP(A9,'PAI 2025 GPS rempl2)'!$A$4:$V$504,22,0)</f>
        <v>111-GRUPO DE TRABAJO DE ADMINISTRACIÓN DE PERSONAL;
20-OFICINA DE TECNOLOGÍA E INFORMÁTICA;
73-GRUPO DE TRABAJO DE COMUNICACION</v>
      </c>
      <c r="N9" s="82" t="s">
        <v>1411</v>
      </c>
      <c r="O9" s="82" t="s">
        <v>1412</v>
      </c>
      <c r="P9" s="82">
        <v>0</v>
      </c>
      <c r="Q9" s="82" t="s">
        <v>1509</v>
      </c>
      <c r="S9" s="81" t="s">
        <v>489</v>
      </c>
      <c r="T9" s="81" t="str">
        <f>VLOOKUP(A9,'PAI 2025 GPS rempl2)'!$A$3:$E$505,4,0)</f>
        <v>Producto</v>
      </c>
      <c r="U9" s="82" t="s">
        <v>1535</v>
      </c>
      <c r="V9" s="31">
        <f>VLOOKUP(S9,'PAI 2025 GPS rempl2)'!$E$4:$P$504,12,0)</f>
        <v>60</v>
      </c>
      <c r="W9" s="31">
        <f>+(V9*100)/($V$3+$V$6+$V$9+$V$38+$V$43+$V$46+$V$49+$V$53+$V$57)</f>
        <v>30</v>
      </c>
      <c r="Z9" s="31" t="s">
        <v>1065</v>
      </c>
      <c r="AA9" s="157" t="s">
        <v>1795</v>
      </c>
    </row>
    <row r="10" spans="1:27" x14ac:dyDescent="0.25">
      <c r="A10" s="81" t="s">
        <v>494</v>
      </c>
      <c r="B10" s="81" t="str">
        <f>VLOOKUP(A10,'PAI 2025 GPS rempl2)'!$A$3:$E$505,4,0)</f>
        <v>Actividad propia</v>
      </c>
      <c r="C10" s="82" t="s">
        <v>1535</v>
      </c>
      <c r="D10" s="82" t="s">
        <v>1534</v>
      </c>
      <c r="E10" s="82" t="s">
        <v>475</v>
      </c>
      <c r="F10" s="82"/>
      <c r="G10" s="82" t="str">
        <f>VLOOKUP(A10,'PAI 2025 GPS rempl2)'!$E$4:$L$504,8,0)</f>
        <v>N/A</v>
      </c>
      <c r="H10" s="82" t="str">
        <f>VLOOKUP(A10,'PAI 2025 GPS rempl2)'!$A$4:$V$504,15,0)</f>
        <v>Implementar una herramienta tecnológica para retención del conocimiento de los servidores públicos  de la entidad por retiro.  (Manual de usuario y acta de entrega de la herramienta)</v>
      </c>
      <c r="I10" s="82">
        <f>VLOOKUP(A10,'PAI 2025 GPS rempl2)'!$A$4:$V$504,17,0)</f>
        <v>2</v>
      </c>
      <c r="J10" s="82" t="str">
        <f>VLOOKUP(A10,'PAI 2025 GPS rempl2)'!$A$4:$V$504,18,0)</f>
        <v>Númerica</v>
      </c>
      <c r="K10" s="169" t="str">
        <f>VLOOKUP(A10,'PAI 2025 GPS rempl2)'!$A$4:$V$504,20,0)</f>
        <v>2025-01-02</v>
      </c>
      <c r="L10" s="169" t="str">
        <f>VLOOKUP(A10,'PAI 2025 GPS rempl2)'!$A$4:$V$504,21,0)</f>
        <v>2025-02-28</v>
      </c>
      <c r="M10" s="82" t="str">
        <f>VLOOKUP(A10,'PAI 2025 GPS rempl2)'!$A$4:$V$504,22,0)</f>
        <v>111-GRUPO DE TRABAJO DE ADMINISTRACIÓN DE PERSONAL;
20-OFICINA DE TECNOLOGÍA E INFORMÁTICA</v>
      </c>
      <c r="N10" s="82"/>
      <c r="O10" s="82"/>
      <c r="P10" s="82"/>
      <c r="Q10" s="82"/>
      <c r="S10" s="81" t="s">
        <v>494</v>
      </c>
      <c r="T10" s="81" t="str">
        <f>VLOOKUP(A10,'PAI 2025 GPS rempl2)'!$A$3:$E$505,4,0)</f>
        <v>Actividad propia</v>
      </c>
      <c r="U10" s="82" t="s">
        <v>1535</v>
      </c>
      <c r="V10" s="31">
        <f>VLOOKUP(S10,'PAI 2025 GPS rempl2)'!$E$4:$P$504,12,0)</f>
        <v>50</v>
      </c>
      <c r="W10" s="146">
        <f>+(V10*100)/($V$4+$V$5+$V$7+$V$8+$V$10+$V$11+$V$12+$V$39+$V$40+$V$41+$V$42+$V$44+$V$45+$V$47+$V$48+$V$50+$V$51+$V$52+$V$54+$V$55+$V$56+$V$58+$V$59)</f>
        <v>5.5555555555555554</v>
      </c>
      <c r="Z10" s="31" t="s">
        <v>1374</v>
      </c>
      <c r="AA10" s="157" t="s">
        <v>1795</v>
      </c>
    </row>
    <row r="11" spans="1:27" x14ac:dyDescent="0.25">
      <c r="A11" s="81" t="s">
        <v>497</v>
      </c>
      <c r="B11" s="81" t="str">
        <f>VLOOKUP(A11,'PAI 2025 GPS rempl2)'!$A$3:$E$505,4,0)</f>
        <v>Actividad propia</v>
      </c>
      <c r="C11" s="82" t="s">
        <v>1535</v>
      </c>
      <c r="D11" s="82" t="s">
        <v>1534</v>
      </c>
      <c r="E11" s="82" t="s">
        <v>475</v>
      </c>
      <c r="F11" s="82"/>
      <c r="G11" s="82" t="str">
        <f>VLOOKUP(A11,'PAI 2025 GPS rempl2)'!$E$4:$L$504,8,0)</f>
        <v>N/A</v>
      </c>
      <c r="H11" s="82" t="str">
        <f>VLOOKUP(A11,'PAI 2025 GPS rempl2)'!$A$4:$V$504,15,0)</f>
        <v>Fomentar la apropiación de la herramienta a través de un recurso pedagógico y la encuesta de satisfacción   (Video didáctico para el diligenciamiento de la herramienta y resultados  de la encuesta de satisfacción)</v>
      </c>
      <c r="I11" s="82">
        <f>VLOOKUP(A11,'PAI 2025 GPS rempl2)'!$A$4:$V$504,17,0)</f>
        <v>2</v>
      </c>
      <c r="J11" s="82" t="str">
        <f>VLOOKUP(A11,'PAI 2025 GPS rempl2)'!$A$4:$V$504,18,0)</f>
        <v>Númerica</v>
      </c>
      <c r="K11" s="169" t="str">
        <f>VLOOKUP(A11,'PAI 2025 GPS rempl2)'!$A$4:$V$504,20,0)</f>
        <v>2025-02-03</v>
      </c>
      <c r="L11" s="169" t="str">
        <f>VLOOKUP(A11,'PAI 2025 GPS rempl2)'!$A$4:$V$504,21,0)</f>
        <v>2025-12-19</v>
      </c>
      <c r="M11" s="82" t="str">
        <f>VLOOKUP(A11,'PAI 2025 GPS rempl2)'!$A$4:$V$504,22,0)</f>
        <v>111-GRUPO DE TRABAJO DE ADMINISTRACIÓN DE PERSONAL;
20-OFICINA DE TECNOLOGÍA E INFORMÁTICA;
73-GRUPO DE TRABAJO DE COMUNICACION</v>
      </c>
      <c r="N11" s="82"/>
      <c r="O11" s="82"/>
      <c r="P11" s="82"/>
      <c r="Q11" s="82"/>
      <c r="S11" s="81" t="s">
        <v>497</v>
      </c>
      <c r="T11" s="81" t="str">
        <f>VLOOKUP(A11,'PAI 2025 GPS rempl2)'!$A$3:$E$505,4,0)</f>
        <v>Actividad propia</v>
      </c>
      <c r="U11" s="82" t="s">
        <v>1535</v>
      </c>
      <c r="V11" s="31">
        <f>VLOOKUP(S11,'PAI 2025 GPS rempl2)'!$E$4:$P$504,12,0)</f>
        <v>25</v>
      </c>
      <c r="W11" s="146">
        <f>+(V11*100)/($V$4+$V$5+$V$7+$V$8+$V$10+$V$11+$V$12+$V$39+$V$40+$V$41+$V$42+$V$44+$V$45+$V$47+$V$48+$V$50+$V$51+$V$52+$V$54+$V$55+$V$56+$V$58+$V$59)</f>
        <v>2.7777777777777777</v>
      </c>
      <c r="Z11" s="31" t="s">
        <v>1376</v>
      </c>
      <c r="AA11" s="157" t="s">
        <v>1795</v>
      </c>
    </row>
    <row r="12" spans="1:27" x14ac:dyDescent="0.25">
      <c r="A12" s="81" t="s">
        <v>499</v>
      </c>
      <c r="B12" s="81" t="str">
        <f>VLOOKUP(A12,'PAI 2025 GPS rempl2)'!$A$3:$E$505,4,0)</f>
        <v>Actividad propia</v>
      </c>
      <c r="C12" s="82" t="s">
        <v>1535</v>
      </c>
      <c r="D12" s="82" t="s">
        <v>1534</v>
      </c>
      <c r="E12" s="82" t="s">
        <v>475</v>
      </c>
      <c r="F12" s="82"/>
      <c r="G12" s="82" t="str">
        <f>VLOOKUP(A12,'PAI 2025 GPS rempl2)'!$E$4:$L$504,8,0)</f>
        <v>N/A</v>
      </c>
      <c r="H12" s="82" t="str">
        <f>VLOOKUP(A12,'PAI 2025 GPS rempl2)'!$A$4:$V$504,15,0)</f>
        <v>Realizar seguimiento trimestral  al diligenciamiento de la herramienta por parte de los servidores que se retiran y  apropiación por parte de los funcionarios que ingresan  y presentarlo al CIGD     (Informes (trimestrales)</v>
      </c>
      <c r="I12" s="82">
        <f>VLOOKUP(A12,'PAI 2025 GPS rempl2)'!$A$4:$V$504,17,0)</f>
        <v>2</v>
      </c>
      <c r="J12" s="82" t="str">
        <f>VLOOKUP(A12,'PAI 2025 GPS rempl2)'!$A$4:$V$504,18,0)</f>
        <v>Númerica</v>
      </c>
      <c r="K12" s="169" t="str">
        <f>VLOOKUP(A12,'PAI 2025 GPS rempl2)'!$A$4:$V$504,20,0)</f>
        <v>2025-06-03</v>
      </c>
      <c r="L12" s="169" t="str">
        <f>VLOOKUP(A12,'PAI 2025 GPS rempl2)'!$A$4:$V$504,21,0)</f>
        <v>2025-12-19</v>
      </c>
      <c r="M12" s="82" t="str">
        <f>VLOOKUP(A12,'PAI 2025 GPS rempl2)'!$A$4:$V$504,22,0)</f>
        <v>111-GRUPO DE TRABAJO DE ADMINISTRACIÓN DE PERSONAL</v>
      </c>
      <c r="N12" s="82"/>
      <c r="O12" s="82"/>
      <c r="P12" s="82"/>
      <c r="Q12" s="82"/>
      <c r="S12" s="81" t="s">
        <v>499</v>
      </c>
      <c r="T12" s="81" t="str">
        <f>VLOOKUP(A12,'PAI 2025 GPS rempl2)'!$A$3:$E$505,4,0)</f>
        <v>Actividad propia</v>
      </c>
      <c r="U12" s="82" t="s">
        <v>1535</v>
      </c>
      <c r="V12" s="31">
        <f>VLOOKUP(S12,'PAI 2025 GPS rempl2)'!$E$4:$P$504,12,0)</f>
        <v>25</v>
      </c>
      <c r="W12" s="146">
        <f>+(V12*100)/($V$4+$V$5+$V$7+$V$8+$V$10+$V$11+$V$12+$V$39+$V$40+$V$41+$V$42+$V$44+$V$45+$V$47+$V$48+$V$50+$V$51+$V$52+$V$54+$V$55+$V$56+$V$58+$V$59)</f>
        <v>2.7777777777777777</v>
      </c>
      <c r="Z12" s="31" t="s">
        <v>1384</v>
      </c>
      <c r="AA12" s="157" t="s">
        <v>1795</v>
      </c>
    </row>
    <row r="13" spans="1:27" x14ac:dyDescent="0.25">
      <c r="A13" s="81" t="s">
        <v>502</v>
      </c>
      <c r="B13" s="81" t="str">
        <f>VLOOKUP(A13,'PAI 2025 GPS rempl2)'!$A$3:$E$505,4,0)</f>
        <v>Producto</v>
      </c>
      <c r="C13" s="82" t="s">
        <v>1537</v>
      </c>
      <c r="D13" s="82" t="s">
        <v>1536</v>
      </c>
      <c r="E13" s="82" t="s">
        <v>503</v>
      </c>
      <c r="F13" s="82" t="s">
        <v>60</v>
      </c>
      <c r="G13" s="82" t="str">
        <f>VLOOKUP(A13,'PAI 2025 GPS rempl2)'!$E$4:$L$504,8,0)</f>
        <v>N/A</v>
      </c>
      <c r="H13" s="82" t="str">
        <f>VLOOKUP(A13,'PAI 2025 GPS rempl2)'!$A$4:$V$504,15,0)</f>
        <v>Plan Anual de Auditorías ejecutado y presentado al CICCI (actas del CICCI firmadas semestralmente por Superintendente y jefe OCI)</v>
      </c>
      <c r="I13" s="82">
        <f>VLOOKUP(A13,'PAI 2025 GPS rempl2)'!$A$4:$V$504,17,0)</f>
        <v>100</v>
      </c>
      <c r="J13" s="82" t="str">
        <f>VLOOKUP(A13,'PAI 2025 GPS rempl2)'!$A$4:$V$504,18,0)</f>
        <v>Porcentual</v>
      </c>
      <c r="K13" s="169" t="str">
        <f>VLOOKUP(A13,'PAI 2025 GPS rempl2)'!$A$4:$V$504,20,0)</f>
        <v>2025-01-02</v>
      </c>
      <c r="L13" s="169" t="str">
        <f>VLOOKUP(A13,'PAI 2025 GPS rempl2)'!$A$4:$V$504,21,0)</f>
        <v>2025-12-31</v>
      </c>
      <c r="M13" s="82" t="str">
        <f>VLOOKUP(A13,'PAI 2025 GPS rempl2)'!$A$4:$V$504,22,0)</f>
        <v>50-OFICINA DE CONTROL INTERNO</v>
      </c>
      <c r="N13" s="82" t="s">
        <v>1753</v>
      </c>
      <c r="O13" s="82" t="s">
        <v>1410</v>
      </c>
      <c r="P13" s="82">
        <v>0</v>
      </c>
      <c r="Q13" s="82" t="s">
        <v>1509</v>
      </c>
      <c r="S13" s="81" t="s">
        <v>502</v>
      </c>
      <c r="T13" s="81" t="str">
        <f>VLOOKUP(A13,'PAI 2025 GPS rempl2)'!$A$3:$E$505,4,0)</f>
        <v>Producto</v>
      </c>
      <c r="U13" s="82" t="s">
        <v>1537</v>
      </c>
      <c r="V13" s="31">
        <f>VLOOKUP(S13,'PAI 2025 GPS rempl2)'!$E$4:$P$504,12,0)</f>
        <v>50</v>
      </c>
      <c r="W13" s="31">
        <f>+V13</f>
        <v>50</v>
      </c>
      <c r="Z13" s="31" t="s">
        <v>1385</v>
      </c>
      <c r="AA13" s="157" t="s">
        <v>1795</v>
      </c>
    </row>
    <row r="14" spans="1:27" x14ac:dyDescent="0.25">
      <c r="A14" s="81" t="s">
        <v>506</v>
      </c>
      <c r="B14" s="81" t="str">
        <f>VLOOKUP(A14,'PAI 2025 GPS rempl2)'!$A$3:$E$505,4,0)</f>
        <v>Actividad propia</v>
      </c>
      <c r="C14" s="82" t="s">
        <v>1537</v>
      </c>
      <c r="D14" s="82" t="s">
        <v>1536</v>
      </c>
      <c r="E14" s="82" t="s">
        <v>503</v>
      </c>
      <c r="F14" s="82"/>
      <c r="G14" s="82" t="str">
        <f>VLOOKUP(A14,'PAI 2025 GPS rempl2)'!$E$4:$L$504,8,0)</f>
        <v>N/A</v>
      </c>
      <c r="H14" s="82" t="str">
        <f>VLOOKUP(A14,'PAI 2025 GPS rempl2)'!$A$4:$V$504,15,0)</f>
        <v>Ejecutar el plan anual de auditoría aprobado por el  Comité de Coordinación de Control Interno (Informes de auditorías internas basadas en riesgos, informes de auditorías SIGI e informes de cumplimiento realizados)
Entregable:  Plan Anual de auditorias con seguimiento y sus respectivas evidencias</v>
      </c>
      <c r="I14" s="82">
        <f>VLOOKUP(A14,'PAI 2025 GPS rempl2)'!$A$4:$V$504,17,0)</f>
        <v>100</v>
      </c>
      <c r="J14" s="82" t="str">
        <f>VLOOKUP(A14,'PAI 2025 GPS rempl2)'!$A$4:$V$504,18,0)</f>
        <v>Porcentual</v>
      </c>
      <c r="K14" s="169" t="str">
        <f>VLOOKUP(A14,'PAI 2025 GPS rempl2)'!$A$4:$V$504,20,0)</f>
        <v>2025-01-02</v>
      </c>
      <c r="L14" s="169" t="str">
        <f>VLOOKUP(A14,'PAI 2025 GPS rempl2)'!$A$4:$V$504,21,0)</f>
        <v>2025-12-31</v>
      </c>
      <c r="M14" s="82" t="str">
        <f>VLOOKUP(A14,'PAI 2025 GPS rempl2)'!$A$4:$V$504,22,0)</f>
        <v>50-OFICINA DE CONTROL INTERNO</v>
      </c>
      <c r="N14" s="82"/>
      <c r="O14" s="82"/>
      <c r="P14" s="82"/>
      <c r="Q14" s="82"/>
      <c r="S14" s="81" t="s">
        <v>506</v>
      </c>
      <c r="T14" s="81" t="str">
        <f>VLOOKUP(A14,'PAI 2025 GPS rempl2)'!$A$3:$E$505,4,0)</f>
        <v>Actividad propia</v>
      </c>
      <c r="U14" s="82" t="s">
        <v>1537</v>
      </c>
      <c r="V14" s="31">
        <f>VLOOKUP(S14,'PAI 2025 GPS rempl2)'!$E$4:$P$504,12,0)</f>
        <v>80</v>
      </c>
      <c r="W14" s="147">
        <f>+(V14*100)/($V$14+$V$15+$V$17+$V$18+$V$20+$V$21+$V$22)</f>
        <v>23.529411764705884</v>
      </c>
      <c r="Z14" s="31" t="s">
        <v>517</v>
      </c>
      <c r="AA14" s="157" t="s">
        <v>1795</v>
      </c>
    </row>
    <row r="15" spans="1:27" x14ac:dyDescent="0.25">
      <c r="A15" s="81" t="s">
        <v>507</v>
      </c>
      <c r="B15" s="81" t="str">
        <f>VLOOKUP(A15,'PAI 2025 GPS rempl2)'!$A$3:$E$505,4,0)</f>
        <v>Actividad propia</v>
      </c>
      <c r="C15" s="82" t="s">
        <v>1537</v>
      </c>
      <c r="D15" s="82" t="s">
        <v>1536</v>
      </c>
      <c r="E15" s="82" t="s">
        <v>503</v>
      </c>
      <c r="F15" s="82"/>
      <c r="G15" s="82" t="str">
        <f>VLOOKUP(A15,'PAI 2025 GPS rempl2)'!$E$4:$L$504,8,0)</f>
        <v>N/A</v>
      </c>
      <c r="H15" s="82" t="str">
        <f>VLOOKUP(A15,'PAI 2025 GPS rempl2)'!$A$4:$V$504,15,0)</f>
        <v>Presentar ante el Comité de Coordinación de Control Interno el resultado del cumplimiento del Plan Anual de Auditorías (actas/diapositivas del CICCI firmadas semestralmente por Superintendente y jefe OCI) 
Entregable: (actas del CICCI firmadas semestralmente por Superintendente y jefe OCI)</v>
      </c>
      <c r="I15" s="82">
        <f>VLOOKUP(A15,'PAI 2025 GPS rempl2)'!$A$4:$V$504,17,0)</f>
        <v>2</v>
      </c>
      <c r="J15" s="82" t="str">
        <f>VLOOKUP(A15,'PAI 2025 GPS rempl2)'!$A$4:$V$504,18,0)</f>
        <v>Númerica</v>
      </c>
      <c r="K15" s="169" t="str">
        <f>VLOOKUP(A15,'PAI 2025 GPS rempl2)'!$A$4:$V$504,20,0)</f>
        <v>2025-06-03</v>
      </c>
      <c r="L15" s="169" t="str">
        <f>VLOOKUP(A15,'PAI 2025 GPS rempl2)'!$A$4:$V$504,21,0)</f>
        <v>2025-12-31</v>
      </c>
      <c r="M15" s="82" t="str">
        <f>VLOOKUP(A15,'PAI 2025 GPS rempl2)'!$A$4:$V$504,22,0)</f>
        <v>50-OFICINA DE CONTROL INTERNO</v>
      </c>
      <c r="N15" s="82"/>
      <c r="O15" s="82"/>
      <c r="P15" s="82"/>
      <c r="Q15" s="82"/>
      <c r="S15" s="81" t="s">
        <v>507</v>
      </c>
      <c r="T15" s="81" t="str">
        <f>VLOOKUP(A15,'PAI 2025 GPS rempl2)'!$A$3:$E$505,4,0)</f>
        <v>Actividad propia</v>
      </c>
      <c r="U15" s="82" t="s">
        <v>1537</v>
      </c>
      <c r="V15" s="31">
        <f>VLOOKUP(S15,'PAI 2025 GPS rempl2)'!$E$4:$P$504,12,0)</f>
        <v>20</v>
      </c>
      <c r="W15" s="147">
        <f>+(V15*100)/($V$14+$V$15+$V$17+$V$18+$V$20+$V$21+$V$22)</f>
        <v>5.882352941176471</v>
      </c>
      <c r="Z15" s="31" t="s">
        <v>952</v>
      </c>
      <c r="AA15" s="157" t="s">
        <v>1795</v>
      </c>
    </row>
    <row r="16" spans="1:27" x14ac:dyDescent="0.25">
      <c r="A16" s="81" t="s">
        <v>509</v>
      </c>
      <c r="B16" s="81" t="str">
        <f>VLOOKUP(A16,'PAI 2025 GPS rempl2)'!$A$3:$E$505,4,0)</f>
        <v>Producto</v>
      </c>
      <c r="C16" s="82" t="s">
        <v>1537</v>
      </c>
      <c r="D16" s="82" t="s">
        <v>1536</v>
      </c>
      <c r="E16" s="82" t="s">
        <v>503</v>
      </c>
      <c r="F16" s="82" t="s">
        <v>60</v>
      </c>
      <c r="G16" s="82" t="str">
        <f>VLOOKUP(A16,'PAI 2025 GPS rempl2)'!$E$4:$L$504,8,0)</f>
        <v>N/A</v>
      </c>
      <c r="H16" s="82" t="str">
        <f>VLOOKUP(A16,'PAI 2025 GPS rempl2)'!$A$4:$V$504,15,0)</f>
        <v>Seguimiento Planes de trabajo MIPG en el marco de la Política Control Interno, con seguimiento realizado y radicado ante la OAP  (Informe)Entregable: (Informes de seguimiento  a la implementación y actas del comité)</v>
      </c>
      <c r="I16" s="82">
        <f>VLOOKUP(A16,'PAI 2025 GPS rempl2)'!$A$4:$V$504,17,0)</f>
        <v>1</v>
      </c>
      <c r="J16" s="82" t="str">
        <f>VLOOKUP(A16,'PAI 2025 GPS rempl2)'!$A$4:$V$504,18,0)</f>
        <v>Númerica</v>
      </c>
      <c r="K16" s="169" t="str">
        <f>VLOOKUP(A16,'PAI 2025 GPS rempl2)'!$A$4:$V$504,20,0)</f>
        <v>2025-04-01</v>
      </c>
      <c r="L16" s="169" t="str">
        <f>VLOOKUP(A16,'PAI 2025 GPS rempl2)'!$A$4:$V$504,21,0)</f>
        <v>2025-07-31</v>
      </c>
      <c r="M16" s="82" t="str">
        <f>VLOOKUP(A16,'PAI 2025 GPS rempl2)'!$A$4:$V$504,22,0)</f>
        <v>50-OFICINA DE CONTROL INTERNO</v>
      </c>
      <c r="N16" s="82" t="s">
        <v>1753</v>
      </c>
      <c r="O16" s="82" t="s">
        <v>1410</v>
      </c>
      <c r="P16" s="82">
        <v>0</v>
      </c>
      <c r="Q16" s="82" t="s">
        <v>1509</v>
      </c>
      <c r="S16" s="81" t="s">
        <v>509</v>
      </c>
      <c r="T16" s="81" t="str">
        <f>VLOOKUP(A16,'PAI 2025 GPS rempl2)'!$A$3:$E$505,4,0)</f>
        <v>Producto</v>
      </c>
      <c r="U16" s="82" t="s">
        <v>1537</v>
      </c>
      <c r="V16" s="31">
        <f>VLOOKUP(S16,'PAI 2025 GPS rempl2)'!$E$4:$P$504,12,0)</f>
        <v>25</v>
      </c>
      <c r="W16" s="31">
        <f>+V16</f>
        <v>25</v>
      </c>
      <c r="Z16" s="31" t="s">
        <v>1301</v>
      </c>
      <c r="AA16" s="157" t="s">
        <v>1795</v>
      </c>
    </row>
    <row r="17" spans="1:27" x14ac:dyDescent="0.25">
      <c r="A17" s="81" t="s">
        <v>511</v>
      </c>
      <c r="B17" s="81" t="str">
        <f>VLOOKUP(A17,'PAI 2025 GPS rempl2)'!$A$3:$E$505,4,0)</f>
        <v>Actividad propia</v>
      </c>
      <c r="C17" s="82" t="s">
        <v>1537</v>
      </c>
      <c r="D17" s="82" t="s">
        <v>1536</v>
      </c>
      <c r="E17" s="82" t="s">
        <v>503</v>
      </c>
      <c r="F17" s="82"/>
      <c r="G17" s="82" t="str">
        <f>VLOOKUP(A17,'PAI 2025 GPS rempl2)'!$E$4:$L$504,8,0)</f>
        <v>N/A</v>
      </c>
      <c r="H17" s="82" t="str">
        <f>VLOOKUP(A17,'PAI 2025 GPS rempl2)'!$A$4:$V$504,15,0)</f>
        <v>Realizar seguimiento a  los Planes de trabajo MIPG que afectan a la Política Control Interno, conforme a las recomendaciones del FURAG (Correo de solicitud de información a las áreas frente a los seguimientos de las MIPG cuando aplique)</v>
      </c>
      <c r="I17" s="82">
        <f>VLOOKUP(A17,'PAI 2025 GPS rempl2)'!$A$4:$V$504,17,0)</f>
        <v>1</v>
      </c>
      <c r="J17" s="82" t="str">
        <f>VLOOKUP(A17,'PAI 2025 GPS rempl2)'!$A$4:$V$504,18,0)</f>
        <v>Númerica</v>
      </c>
      <c r="K17" s="169" t="str">
        <f>VLOOKUP(A17,'PAI 2025 GPS rempl2)'!$A$4:$V$504,20,0)</f>
        <v>2025-04-01</v>
      </c>
      <c r="L17" s="169" t="str">
        <f>VLOOKUP(A17,'PAI 2025 GPS rempl2)'!$A$4:$V$504,21,0)</f>
        <v>2025-07-31</v>
      </c>
      <c r="M17" s="82" t="str">
        <f>VLOOKUP(A17,'PAI 2025 GPS rempl2)'!$A$4:$V$504,22,0)</f>
        <v>50-OFICINA DE CONTROL INTERNO</v>
      </c>
      <c r="N17" s="82"/>
      <c r="O17" s="82"/>
      <c r="P17" s="82"/>
      <c r="Q17" s="82"/>
      <c r="S17" s="81" t="s">
        <v>511</v>
      </c>
      <c r="T17" s="81" t="str">
        <f>VLOOKUP(A17,'PAI 2025 GPS rempl2)'!$A$3:$E$505,4,0)</f>
        <v>Actividad propia</v>
      </c>
      <c r="U17" s="82" t="s">
        <v>1537</v>
      </c>
      <c r="V17" s="31">
        <f>VLOOKUP(S17,'PAI 2025 GPS rempl2)'!$E$4:$P$504,12,0)</f>
        <v>80</v>
      </c>
      <c r="W17" s="147">
        <f>+(V17*100)/($V$14+$V$15+$V$17+$V$18+$V$20+$V$21+$V$22)</f>
        <v>23.529411764705884</v>
      </c>
      <c r="Z17" s="31" t="s">
        <v>1303</v>
      </c>
      <c r="AA17" s="157" t="s">
        <v>1796</v>
      </c>
    </row>
    <row r="18" spans="1:27" x14ac:dyDescent="0.25">
      <c r="A18" s="81" t="s">
        <v>512</v>
      </c>
      <c r="B18" s="81" t="str">
        <f>VLOOKUP(A18,'PAI 2025 GPS rempl2)'!$A$3:$E$505,4,0)</f>
        <v>Actividad propia</v>
      </c>
      <c r="C18" s="82" t="s">
        <v>1537</v>
      </c>
      <c r="D18" s="82" t="s">
        <v>1536</v>
      </c>
      <c r="E18" s="82" t="s">
        <v>503</v>
      </c>
      <c r="F18" s="82"/>
      <c r="G18" s="82" t="str">
        <f>VLOOKUP(A18,'PAI 2025 GPS rempl2)'!$E$4:$L$504,8,0)</f>
        <v>N/A</v>
      </c>
      <c r="H18" s="82" t="str">
        <f>VLOOKUP(A18,'PAI 2025 GPS rempl2)'!$A$4:$V$504,15,0)</f>
        <v>Elaborar y presentar al Comité Institucional de Gestión y Desempeño el informe de seguimiento a la implementación del MIPG (Actas de CIGD)</v>
      </c>
      <c r="I18" s="82">
        <f>VLOOKUP(A18,'PAI 2025 GPS rempl2)'!$A$4:$V$504,17,0)</f>
        <v>1</v>
      </c>
      <c r="J18" s="82" t="str">
        <f>VLOOKUP(A18,'PAI 2025 GPS rempl2)'!$A$4:$V$504,18,0)</f>
        <v>Númerica</v>
      </c>
      <c r="K18" s="169" t="str">
        <f>VLOOKUP(A18,'PAI 2025 GPS rempl2)'!$A$4:$V$504,20,0)</f>
        <v>2025-04-01</v>
      </c>
      <c r="L18" s="169" t="str">
        <f>VLOOKUP(A18,'PAI 2025 GPS rempl2)'!$A$4:$V$504,21,0)</f>
        <v>2025-07-31</v>
      </c>
      <c r="M18" s="82" t="str">
        <f>VLOOKUP(A18,'PAI 2025 GPS rempl2)'!$A$4:$V$504,22,0)</f>
        <v>50-OFICINA DE CONTROL INTERNO</v>
      </c>
      <c r="N18" s="82"/>
      <c r="O18" s="82"/>
      <c r="P18" s="82"/>
      <c r="Q18" s="82"/>
      <c r="S18" s="81" t="s">
        <v>512</v>
      </c>
      <c r="T18" s="81" t="str">
        <f>VLOOKUP(A18,'PAI 2025 GPS rempl2)'!$A$3:$E$505,4,0)</f>
        <v>Actividad propia</v>
      </c>
      <c r="U18" s="82" t="s">
        <v>1537</v>
      </c>
      <c r="V18" s="31">
        <f>VLOOKUP(S18,'PAI 2025 GPS rempl2)'!$E$4:$P$504,12,0)</f>
        <v>20</v>
      </c>
      <c r="W18" s="147">
        <f>+(V18*100)/($V$14+$V$15+$V$17+$V$18+$V$20+$V$21+$V$22)</f>
        <v>5.882352941176471</v>
      </c>
      <c r="Z18" s="31" t="s">
        <v>1305</v>
      </c>
      <c r="AA18" s="157" t="s">
        <v>1796</v>
      </c>
    </row>
    <row r="19" spans="1:27" x14ac:dyDescent="0.25">
      <c r="A19" s="81" t="s">
        <v>513</v>
      </c>
      <c r="B19" s="81" t="str">
        <f>VLOOKUP(A19,'PAI 2025 GPS rempl2)'!$A$3:$E$505,4,0)</f>
        <v>Producto</v>
      </c>
      <c r="C19" s="82" t="s">
        <v>1537</v>
      </c>
      <c r="D19" s="82" t="s">
        <v>1536</v>
      </c>
      <c r="E19" s="82" t="s">
        <v>503</v>
      </c>
      <c r="F19" s="82" t="s">
        <v>60</v>
      </c>
      <c r="G19" s="82" t="str">
        <f>VLOOKUP(A19,'PAI 2025 GPS rempl2)'!$E$4:$L$504,8,0)</f>
        <v>N/A</v>
      </c>
      <c r="H19" s="82" t="str">
        <f>VLOOKUP(A19,'PAI 2025 GPS rempl2)'!$A$4:$V$504,15,0)</f>
        <v>Objetivos estratégicos y orientaciones PND, evaluados frente a la planeación 2025 y el PES (Informe elaborado y enviado a Despacho y OAP/memorando o correo)</v>
      </c>
      <c r="I19" s="82">
        <f>VLOOKUP(A19,'PAI 2025 GPS rempl2)'!$A$4:$V$504,17,0)</f>
        <v>1</v>
      </c>
      <c r="J19" s="82" t="str">
        <f>VLOOKUP(A19,'PAI 2025 GPS rempl2)'!$A$4:$V$504,18,0)</f>
        <v>Númerica</v>
      </c>
      <c r="K19" s="169" t="str">
        <f>VLOOKUP(A19,'PAI 2025 GPS rempl2)'!$A$4:$V$504,20,0)</f>
        <v>2025-02-19</v>
      </c>
      <c r="L19" s="169" t="str">
        <f>VLOOKUP(A19,'PAI 2025 GPS rempl2)'!$A$4:$V$504,21,0)</f>
        <v>2025-08-04</v>
      </c>
      <c r="M19" s="82" t="str">
        <f>VLOOKUP(A19,'PAI 2025 GPS rempl2)'!$A$4:$V$504,22,0)</f>
        <v>50-OFICINA DE CONTROL INTERNO</v>
      </c>
      <c r="N19" s="82" t="s">
        <v>1753</v>
      </c>
      <c r="O19" s="82" t="s">
        <v>1410</v>
      </c>
      <c r="P19" s="82">
        <v>0</v>
      </c>
      <c r="Q19" s="82" t="s">
        <v>1509</v>
      </c>
      <c r="S19" s="81" t="s">
        <v>513</v>
      </c>
      <c r="T19" s="81" t="str">
        <f>VLOOKUP(A19,'PAI 2025 GPS rempl2)'!$A$3:$E$505,4,0)</f>
        <v>Producto</v>
      </c>
      <c r="U19" s="82" t="s">
        <v>1537</v>
      </c>
      <c r="V19" s="31">
        <f>VLOOKUP(S19,'PAI 2025 GPS rempl2)'!$E$4:$P$504,12,0)</f>
        <v>25</v>
      </c>
      <c r="W19" s="31">
        <f>+V19</f>
        <v>25</v>
      </c>
      <c r="Z19" s="31" t="s">
        <v>1307</v>
      </c>
      <c r="AA19" s="157" t="s">
        <v>1796</v>
      </c>
    </row>
    <row r="20" spans="1:27" x14ac:dyDescent="0.25">
      <c r="A20" s="81" t="s">
        <v>515</v>
      </c>
      <c r="B20" s="81" t="str">
        <f>VLOOKUP(A20,'PAI 2025 GPS rempl2)'!$A$3:$E$505,4,0)</f>
        <v>Actividad propia</v>
      </c>
      <c r="C20" s="82" t="s">
        <v>1537</v>
      </c>
      <c r="D20" s="82" t="s">
        <v>1536</v>
      </c>
      <c r="E20" s="82" t="s">
        <v>503</v>
      </c>
      <c r="F20" s="82"/>
      <c r="G20" s="82" t="str">
        <f>VLOOKUP(A20,'PAI 2025 GPS rempl2)'!$E$4:$L$504,8,0)</f>
        <v>N/A</v>
      </c>
      <c r="H20" s="82" t="str">
        <f>VLOOKUP(A20,'PAI 2025 GPS rempl2)'!$A$4:$V$504,15,0)</f>
        <v>Evaluar el cumplimiento de compromisos que la Superintendencia  tiene en el Plan Estratégico Sectorial frente a los objetivos estratégicos del ministerio (informe con los resultados de la evaluación elaborado)</v>
      </c>
      <c r="I20" s="82">
        <f>VLOOKUP(A20,'PAI 2025 GPS rempl2)'!$A$4:$V$504,17,0)</f>
        <v>1</v>
      </c>
      <c r="J20" s="82" t="str">
        <f>VLOOKUP(A20,'PAI 2025 GPS rempl2)'!$A$4:$V$504,18,0)</f>
        <v>Númerica</v>
      </c>
      <c r="K20" s="169" t="str">
        <f>VLOOKUP(A20,'PAI 2025 GPS rempl2)'!$A$4:$V$504,20,0)</f>
        <v>2025-02-19</v>
      </c>
      <c r="L20" s="169" t="str">
        <f>VLOOKUP(A20,'PAI 2025 GPS rempl2)'!$A$4:$V$504,21,0)</f>
        <v>2025-08-04</v>
      </c>
      <c r="M20" s="82" t="str">
        <f>VLOOKUP(A20,'PAI 2025 GPS rempl2)'!$A$4:$V$504,22,0)</f>
        <v>50-OFICINA DE CONTROL INTERNO</v>
      </c>
      <c r="N20" s="82"/>
      <c r="O20" s="82"/>
      <c r="P20" s="82"/>
      <c r="Q20" s="82"/>
      <c r="S20" s="81" t="s">
        <v>515</v>
      </c>
      <c r="T20" s="81" t="str">
        <f>VLOOKUP(A20,'PAI 2025 GPS rempl2)'!$A$3:$E$505,4,0)</f>
        <v>Actividad propia</v>
      </c>
      <c r="U20" s="82" t="s">
        <v>1537</v>
      </c>
      <c r="V20" s="31">
        <f>VLOOKUP(S20,'PAI 2025 GPS rempl2)'!$E$4:$P$504,12,0)</f>
        <v>80</v>
      </c>
      <c r="W20" s="147">
        <f>+(V20*100)/($V$14+$V$15+$V$17+$V$18+$V$20+$V$21+$V$22)</f>
        <v>23.529411764705884</v>
      </c>
      <c r="Z20" s="31" t="s">
        <v>1308</v>
      </c>
      <c r="AA20" s="157" t="s">
        <v>1795</v>
      </c>
    </row>
    <row r="21" spans="1:27" x14ac:dyDescent="0.25">
      <c r="A21" s="81" t="s">
        <v>517</v>
      </c>
      <c r="B21" s="81" t="str">
        <f>VLOOKUP(A21,'PAI 2025 GPS rempl2)'!$A$3:$E$505,4,0)</f>
        <v>Actividad propia Eliminada</v>
      </c>
      <c r="C21" s="82" t="s">
        <v>1537</v>
      </c>
      <c r="D21" s="82" t="s">
        <v>1536</v>
      </c>
      <c r="E21" s="82" t="s">
        <v>503</v>
      </c>
      <c r="F21" s="82"/>
      <c r="G21" s="82" t="str">
        <f>VLOOKUP(A21,'PAI 2025 GPS rempl2)'!$E$4:$L$504,8,0)</f>
        <v>N/A</v>
      </c>
      <c r="H21" s="82" t="str">
        <f>VLOOKUP(A21,'PAI 2025 GPS rempl2)'!$A$4:$V$504,15,0)</f>
        <v>Evaluar cumplimiento de los Objetivos Estrategicos  y el Plan Nacional de Desarrollo frente a las responsabilidades determinadas por los mismos para la SIC. (informe con los resultados de la evaluación elaborado).</v>
      </c>
      <c r="I21" s="82">
        <f>VLOOKUP(A21,'PAI 2025 GPS rempl2)'!$A$4:$V$504,17,0)</f>
        <v>1</v>
      </c>
      <c r="J21" s="82" t="str">
        <f>VLOOKUP(A21,'PAI 2025 GPS rempl2)'!$A$4:$V$504,18,0)</f>
        <v>Númerica</v>
      </c>
      <c r="K21" s="169" t="str">
        <f>VLOOKUP(A21,'PAI 2025 GPS rempl2)'!$A$4:$V$504,20,0)</f>
        <v>2025-02-19</v>
      </c>
      <c r="L21" s="169" t="str">
        <f>VLOOKUP(A21,'PAI 2025 GPS rempl2)'!$A$4:$V$504,21,0)</f>
        <v>2025-12-19</v>
      </c>
      <c r="M21" s="82" t="str">
        <f>VLOOKUP(A21,'PAI 2025 GPS rempl2)'!$A$4:$V$504,22,0)</f>
        <v>50-OFICINA DE CONTROL INTERNO</v>
      </c>
      <c r="N21" s="82"/>
      <c r="O21" s="82"/>
      <c r="P21" s="82"/>
      <c r="Q21" s="82"/>
      <c r="S21" s="81" t="s">
        <v>517</v>
      </c>
      <c r="T21" s="81" t="str">
        <f>VLOOKUP(A21,'PAI 2025 GPS rempl2)'!$A$3:$E$505,4,0)</f>
        <v>Actividad propia Eliminada</v>
      </c>
      <c r="U21" s="82" t="s">
        <v>1537</v>
      </c>
      <c r="V21" s="31">
        <f>VLOOKUP(S21,'PAI 2025 GPS rempl2)'!$E$4:$P$504,12,0)</f>
        <v>40</v>
      </c>
      <c r="W21" s="147">
        <f t="shared" ref="W21" si="0">+(V21*100)/($V$14+$V$15+$V$17+$V$18+$V$20+$V$21+$V$22)</f>
        <v>11.764705882352942</v>
      </c>
      <c r="Z21" s="31" t="s">
        <v>1089</v>
      </c>
      <c r="AA21" s="157" t="s">
        <v>1825</v>
      </c>
    </row>
    <row r="22" spans="1:27" x14ac:dyDescent="0.25">
      <c r="A22" s="81" t="s">
        <v>518</v>
      </c>
      <c r="B22" s="81" t="str">
        <f>VLOOKUP(A22,'PAI 2025 GPS rempl2)'!$A$3:$E$505,4,0)</f>
        <v>Actividad propia</v>
      </c>
      <c r="C22" s="82" t="s">
        <v>1537</v>
      </c>
      <c r="D22" s="82" t="s">
        <v>1536</v>
      </c>
      <c r="E22" s="82" t="s">
        <v>503</v>
      </c>
      <c r="F22" s="82"/>
      <c r="G22" s="82" t="str">
        <f>VLOOKUP(A22,'PAI 2025 GPS rempl2)'!$E$4:$L$504,8,0)</f>
        <v>N/A</v>
      </c>
      <c r="H22" s="82" t="str">
        <f>VLOOKUP(A22,'PAI 2025 GPS rempl2)'!$A$4:$V$504,15,0)</f>
        <v>Elaborar y radicar ante los responsables, el informe. (informe con los resultados de la evaluación elaborado y radicado al Superintendente y OAP / Correo-Memorando)</v>
      </c>
      <c r="I22" s="82">
        <f>VLOOKUP(A22,'PAI 2025 GPS rempl2)'!$A$4:$V$504,17,0)</f>
        <v>1</v>
      </c>
      <c r="J22" s="82" t="str">
        <f>VLOOKUP(A22,'PAI 2025 GPS rempl2)'!$A$4:$V$504,18,0)</f>
        <v>Númerica</v>
      </c>
      <c r="K22" s="169" t="str">
        <f>VLOOKUP(A22,'PAI 2025 GPS rempl2)'!$A$4:$V$504,20,0)</f>
        <v>2025-02-19</v>
      </c>
      <c r="L22" s="169" t="str">
        <f>VLOOKUP(A22,'PAI 2025 GPS rempl2)'!$A$4:$V$504,21,0)</f>
        <v>2025-08-04</v>
      </c>
      <c r="M22" s="82" t="str">
        <f>VLOOKUP(A22,'PAI 2025 GPS rempl2)'!$A$4:$V$504,22,0)</f>
        <v>50-OFICINA DE CONTROL INTERNO</v>
      </c>
      <c r="N22" s="82"/>
      <c r="O22" s="82"/>
      <c r="P22" s="82"/>
      <c r="Q22" s="82"/>
      <c r="S22" s="81" t="s">
        <v>518</v>
      </c>
      <c r="T22" s="81" t="str">
        <f>VLOOKUP(A22,'PAI 2025 GPS rempl2)'!$A$3:$E$505,4,0)</f>
        <v>Actividad propia</v>
      </c>
      <c r="U22" s="82" t="s">
        <v>1537</v>
      </c>
      <c r="V22" s="31">
        <f>VLOOKUP(S22,'PAI 2025 GPS rempl2)'!$E$4:$P$504,12,0)</f>
        <v>20</v>
      </c>
      <c r="W22" s="147">
        <f>+(V22*100)/($V$14+$V$15+$V$17+$V$18+$V$20+$V$21+$V$22)</f>
        <v>5.882352941176471</v>
      </c>
      <c r="Z22" s="31" t="s">
        <v>1092</v>
      </c>
      <c r="AA22" s="157" t="s">
        <v>1795</v>
      </c>
    </row>
    <row r="23" spans="1:27" x14ac:dyDescent="0.25">
      <c r="A23" s="81" t="s">
        <v>520</v>
      </c>
      <c r="B23" s="81" t="str">
        <f>VLOOKUP(A23,'PAI 2025 GPS rempl2)'!$A$3:$E$505,4,0)</f>
        <v>Producto</v>
      </c>
      <c r="C23" s="82" t="s">
        <v>1539</v>
      </c>
      <c r="D23" s="82" t="s">
        <v>1538</v>
      </c>
      <c r="E23" s="82" t="s">
        <v>521</v>
      </c>
      <c r="F23" s="82" t="s">
        <v>12</v>
      </c>
      <c r="G23" s="82" t="str">
        <f>VLOOKUP(A23,'PAI 2025 GPS rempl2)'!$E$4:$L$504,8,0)</f>
        <v>C-3599-0200-0006-53105d</v>
      </c>
      <c r="H23" s="82" t="str">
        <f>VLOOKUP(A23,'PAI 2025 GPS rempl2)'!$A$4:$V$504,15,0)</f>
        <v>Plan de acción para el intercambio de información, implementado  (Informe semestral de  la implementación del plan de acción para el intercambio de información- soportes documentales de cumplimiento)</v>
      </c>
      <c r="I23" s="82">
        <f>VLOOKUP(A23,'PAI 2025 GPS rempl2)'!$A$4:$V$504,17,0)</f>
        <v>100</v>
      </c>
      <c r="J23" s="82" t="str">
        <f>VLOOKUP(A23,'PAI 2025 GPS rempl2)'!$A$4:$V$504,18,0)</f>
        <v>Porcentual</v>
      </c>
      <c r="K23" s="169" t="str">
        <f>VLOOKUP(A23,'PAI 2025 GPS rempl2)'!$A$4:$V$504,20,0)</f>
        <v>2025-02-03</v>
      </c>
      <c r="L23" s="169" t="str">
        <f>VLOOKUP(A23,'PAI 2025 GPS rempl2)'!$A$4:$V$504,21,0)</f>
        <v>2025-12-12</v>
      </c>
      <c r="M23" s="82" t="str">
        <f>VLOOKUP(A23,'PAI 2025 GPS rempl2)'!$A$4:$V$504,22,0)</f>
        <v>20-OFICINA DE TECNOLOGÍA E INFORMÁTICA</v>
      </c>
      <c r="N23" s="82" t="s">
        <v>1411</v>
      </c>
      <c r="O23" s="82" t="s">
        <v>1412</v>
      </c>
      <c r="P23" s="82" t="s">
        <v>1559</v>
      </c>
      <c r="Q23" s="82" t="s">
        <v>1509</v>
      </c>
      <c r="S23" s="81" t="s">
        <v>520</v>
      </c>
      <c r="T23" s="81" t="str">
        <f>VLOOKUP(A23,'PAI 2025 GPS rempl2)'!$A$3:$E$505,4,0)</f>
        <v>Producto</v>
      </c>
      <c r="U23" s="82" t="s">
        <v>1539</v>
      </c>
      <c r="V23" s="31">
        <f>VLOOKUP(S23,'PAI 2025 GPS rempl2)'!$E$4:$P$504,12,0)</f>
        <v>20</v>
      </c>
      <c r="W23" s="146">
        <f>(V23*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c r="Z23" s="31" t="s">
        <v>1094</v>
      </c>
      <c r="AA23" s="157" t="s">
        <v>1795</v>
      </c>
    </row>
    <row r="24" spans="1:27" x14ac:dyDescent="0.25">
      <c r="A24" s="81" t="s">
        <v>522</v>
      </c>
      <c r="B24" s="81" t="str">
        <f>VLOOKUP(A24,'PAI 2025 GPS rempl2)'!$A$3:$E$505,4,0)</f>
        <v>Actividad propia</v>
      </c>
      <c r="C24" s="82" t="s">
        <v>1539</v>
      </c>
      <c r="D24" s="82" t="s">
        <v>1538</v>
      </c>
      <c r="E24" s="82" t="s">
        <v>521</v>
      </c>
      <c r="F24" s="82"/>
      <c r="G24" s="82" t="str">
        <f>VLOOKUP(A24,'PAI 2025 GPS rempl2)'!$E$4:$L$504,8,0)</f>
        <v>N/A</v>
      </c>
      <c r="H24" s="82" t="str">
        <f>VLOOKUP(A24,'PAI 2025 GPS rempl2)'!$A$4:$V$504,15,0)</f>
        <v>Definir plan de acción para el intercambio de información de acuerdo con el marco de Interoperabilidad  (Plan definido / único entregable)</v>
      </c>
      <c r="I24" s="82">
        <f>VLOOKUP(A24,'PAI 2025 GPS rempl2)'!$A$4:$V$504,17,0)</f>
        <v>1</v>
      </c>
      <c r="J24" s="82" t="str">
        <f>VLOOKUP(A24,'PAI 2025 GPS rempl2)'!$A$4:$V$504,18,0)</f>
        <v>Númerica</v>
      </c>
      <c r="K24" s="169" t="str">
        <f>VLOOKUP(A24,'PAI 2025 GPS rempl2)'!$A$4:$V$504,20,0)</f>
        <v>2025-02-03</v>
      </c>
      <c r="L24" s="169" t="str">
        <f>VLOOKUP(A24,'PAI 2025 GPS rempl2)'!$A$4:$V$504,21,0)</f>
        <v>2025-02-28</v>
      </c>
      <c r="M24" s="82" t="str">
        <f>VLOOKUP(A24,'PAI 2025 GPS rempl2)'!$A$4:$V$504,22,0)</f>
        <v>20-OFICINA DE TECNOLOGÍA E INFORMÁTICA</v>
      </c>
      <c r="N24" s="82"/>
      <c r="O24" s="82"/>
      <c r="P24" s="82"/>
      <c r="Q24" s="82"/>
      <c r="S24" s="81" t="s">
        <v>522</v>
      </c>
      <c r="T24" s="81" t="str">
        <f>VLOOKUP(A24,'PAI 2025 GPS rempl2)'!$A$3:$E$505,4,0)</f>
        <v>Actividad propia</v>
      </c>
      <c r="U24" s="82" t="s">
        <v>1539</v>
      </c>
      <c r="V24" s="31">
        <f>VLOOKUP(S24,'PAI 2025 GPS rempl2)'!$E$4:$P$504,12,0)</f>
        <v>20</v>
      </c>
      <c r="W24" s="148" t="e">
        <f>+(V24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 spans="1:27" x14ac:dyDescent="0.25">
      <c r="A25" s="81" t="s">
        <v>524</v>
      </c>
      <c r="B25" s="81" t="str">
        <f>VLOOKUP(A25,'PAI 2025 GPS rempl2)'!$A$3:$E$505,4,0)</f>
        <v>Actividad propia</v>
      </c>
      <c r="C25" s="82" t="s">
        <v>1539</v>
      </c>
      <c r="D25" s="82" t="s">
        <v>1538</v>
      </c>
      <c r="E25" s="82" t="s">
        <v>521</v>
      </c>
      <c r="F25" s="82"/>
      <c r="G25" s="82" t="str">
        <f>VLOOKUP(A25,'PAI 2025 GPS rempl2)'!$E$4:$L$504,8,0)</f>
        <v>N/A</v>
      </c>
      <c r="H25" s="82" t="str">
        <f>VLOOKUP(A25,'PAI 2025 GPS rempl2)'!$A$4:$V$504,15,0)</f>
        <v>Implementar el plan de acción para el intercambio de información de acuerdo con el marco de Interoperabilidad  (Informe semestral de  la implementación del plan de acción para el intercambio de información- soportes documentales de cumplimiento)</v>
      </c>
      <c r="I25" s="82">
        <f>VLOOKUP(A25,'PAI 2025 GPS rempl2)'!$A$4:$V$504,17,0)</f>
        <v>100</v>
      </c>
      <c r="J25" s="82" t="str">
        <f>VLOOKUP(A25,'PAI 2025 GPS rempl2)'!$A$4:$V$504,18,0)</f>
        <v>Porcentual</v>
      </c>
      <c r="K25" s="169" t="str">
        <f>VLOOKUP(A25,'PAI 2025 GPS rempl2)'!$A$4:$V$504,20,0)</f>
        <v>2025-03-03</v>
      </c>
      <c r="L25" s="169" t="str">
        <f>VLOOKUP(A25,'PAI 2025 GPS rempl2)'!$A$4:$V$504,21,0)</f>
        <v>2025-12-12</v>
      </c>
      <c r="M25" s="82" t="str">
        <f>VLOOKUP(A25,'PAI 2025 GPS rempl2)'!$A$4:$V$504,22,0)</f>
        <v>20-OFICINA DE TECNOLOGÍA E INFORMÁTICA</v>
      </c>
      <c r="N25" s="82"/>
      <c r="O25" s="82"/>
      <c r="P25" s="82"/>
      <c r="Q25" s="82"/>
      <c r="S25" s="81" t="s">
        <v>524</v>
      </c>
      <c r="T25" s="81" t="str">
        <f>VLOOKUP(A25,'PAI 2025 GPS rempl2)'!$A$3:$E$505,4,0)</f>
        <v>Actividad propia</v>
      </c>
      <c r="U25" s="82" t="s">
        <v>1539</v>
      </c>
      <c r="V25" s="31">
        <f>VLOOKUP(S25,'PAI 2025 GPS rempl2)'!$E$4:$P$504,12,0)</f>
        <v>80</v>
      </c>
      <c r="W25" s="148" t="e">
        <f>+(V25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6" spans="1:27" x14ac:dyDescent="0.25">
      <c r="A26" s="81" t="s">
        <v>525</v>
      </c>
      <c r="B26" s="81" t="str">
        <f>VLOOKUP(A26,'PAI 2025 GPS rempl2)'!$A$3:$E$505,4,0)</f>
        <v>Producto</v>
      </c>
      <c r="C26" s="82" t="s">
        <v>1539</v>
      </c>
      <c r="D26" s="82" t="s">
        <v>1538</v>
      </c>
      <c r="E26" s="82" t="s">
        <v>521</v>
      </c>
      <c r="F26" s="82" t="s">
        <v>12</v>
      </c>
      <c r="G26" s="82" t="str">
        <f>VLOOKUP(A26,'PAI 2025 GPS rempl2)'!$E$4:$L$504,8,0)</f>
        <v>C-3599-0200-0006-53105d</v>
      </c>
      <c r="H26" s="82" t="str">
        <f>VLOOKUP(A26,'PAI 2025 GPS rempl2)'!$A$4:$V$504,15,0)</f>
        <v>Modelo de gobierno y gestión de datos en el marco del Plan Nacional de Infraestructura de Datos,  implementado  (Informes de seguimiento y avance trimestrales con soportes documentales del cumplimiento)</v>
      </c>
      <c r="I26" s="82">
        <f>VLOOKUP(A26,'PAI 2025 GPS rempl2)'!$A$4:$V$504,17,0)</f>
        <v>100</v>
      </c>
      <c r="J26" s="82" t="str">
        <f>VLOOKUP(A26,'PAI 2025 GPS rempl2)'!$A$4:$V$504,18,0)</f>
        <v>Porcentual</v>
      </c>
      <c r="K26" s="169" t="str">
        <f>VLOOKUP(A26,'PAI 2025 GPS rempl2)'!$A$4:$V$504,20,0)</f>
        <v>2025-02-03</v>
      </c>
      <c r="L26" s="169" t="str">
        <f>VLOOKUP(A26,'PAI 2025 GPS rempl2)'!$A$4:$V$504,21,0)</f>
        <v>2025-12-12</v>
      </c>
      <c r="M26" s="82" t="str">
        <f>VLOOKUP(A26,'PAI 2025 GPS rempl2)'!$A$4:$V$504,22,0)</f>
        <v>20-OFICINA DE TECNOLOGÍA E INFORMÁTICA</v>
      </c>
      <c r="N26" s="82" t="s">
        <v>1411</v>
      </c>
      <c r="O26" s="82" t="s">
        <v>1412</v>
      </c>
      <c r="P26" s="82">
        <v>0</v>
      </c>
      <c r="Q26" s="82" t="s">
        <v>1509</v>
      </c>
      <c r="S26" s="81" t="s">
        <v>525</v>
      </c>
      <c r="T26" s="81" t="str">
        <f>VLOOKUP(A26,'PAI 2025 GPS rempl2)'!$A$3:$E$505,4,0)</f>
        <v>Producto</v>
      </c>
      <c r="U26" s="82" t="s">
        <v>1539</v>
      </c>
      <c r="V26" s="31">
        <f>VLOOKUP(S26,'PAI 2025 GPS rempl2)'!$E$4:$P$504,12,0)</f>
        <v>20</v>
      </c>
      <c r="W26" s="146">
        <f>(V26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c r="X26" s="31">
        <v>2023</v>
      </c>
    </row>
    <row r="27" spans="1:27" x14ac:dyDescent="0.25">
      <c r="A27" s="81" t="s">
        <v>526</v>
      </c>
      <c r="B27" s="81" t="str">
        <f>VLOOKUP(A27,'PAI 2025 GPS rempl2)'!$A$3:$E$505,4,0)</f>
        <v>Actividad propia</v>
      </c>
      <c r="C27" s="82" t="s">
        <v>1539</v>
      </c>
      <c r="D27" s="82" t="s">
        <v>1538</v>
      </c>
      <c r="E27" s="82" t="s">
        <v>521</v>
      </c>
      <c r="F27" s="82"/>
      <c r="G27" s="82" t="str">
        <f>VLOOKUP(A27,'PAI 2025 GPS rempl2)'!$E$4:$L$504,8,0)</f>
        <v>N/A</v>
      </c>
      <c r="H27" s="82" t="str">
        <f>VLOOKUP(A27,'PAI 2025 GPS rempl2)'!$A$4:$V$504,15,0)</f>
        <v>Definir el plan de trabajo para la estrategia de gobierno y calidad de datos para la SIC (Documento del Plan  de trabajo para la estrategia de gobierno y calidad de datos, elaborado / único entregable)</v>
      </c>
      <c r="I27" s="82">
        <f>VLOOKUP(A27,'PAI 2025 GPS rempl2)'!$A$4:$V$504,17,0)</f>
        <v>1</v>
      </c>
      <c r="J27" s="82" t="str">
        <f>VLOOKUP(A27,'PAI 2025 GPS rempl2)'!$A$4:$V$504,18,0)</f>
        <v>Númerica</v>
      </c>
      <c r="K27" s="169" t="str">
        <f>VLOOKUP(A27,'PAI 2025 GPS rempl2)'!$A$4:$V$504,20,0)</f>
        <v>2025-02-03</v>
      </c>
      <c r="L27" s="169" t="str">
        <f>VLOOKUP(A27,'PAI 2025 GPS rempl2)'!$A$4:$V$504,21,0)</f>
        <v>2025-03-29</v>
      </c>
      <c r="M27" s="82" t="str">
        <f>VLOOKUP(A27,'PAI 2025 GPS rempl2)'!$A$4:$V$504,22,0)</f>
        <v>20-OFICINA DE TECNOLOGÍA E INFORMÁTICA</v>
      </c>
      <c r="N27" s="82"/>
      <c r="O27" s="82"/>
      <c r="P27" s="82"/>
      <c r="Q27" s="82"/>
      <c r="S27" s="81" t="s">
        <v>526</v>
      </c>
      <c r="T27" s="81" t="str">
        <f>VLOOKUP(A27,'PAI 2025 GPS rempl2)'!$A$3:$E$505,4,0)</f>
        <v>Actividad propia</v>
      </c>
      <c r="U27" s="82" t="s">
        <v>1539</v>
      </c>
      <c r="V27" s="31">
        <f>VLOOKUP(S27,'PAI 2025 GPS rempl2)'!$E$4:$P$504,12,0)</f>
        <v>20</v>
      </c>
      <c r="W27" s="148" t="e">
        <f>+(V27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8" spans="1:27" x14ac:dyDescent="0.25">
      <c r="A28" s="81" t="s">
        <v>527</v>
      </c>
      <c r="B28" s="81" t="str">
        <f>VLOOKUP(A28,'PAI 2025 GPS rempl2)'!$A$3:$E$505,4,0)</f>
        <v>Actividad propia</v>
      </c>
      <c r="C28" s="82" t="s">
        <v>1539</v>
      </c>
      <c r="D28" s="82" t="s">
        <v>1538</v>
      </c>
      <c r="E28" s="82" t="s">
        <v>521</v>
      </c>
      <c r="F28" s="82"/>
      <c r="G28" s="82" t="str">
        <f>VLOOKUP(A28,'PAI 2025 GPS rempl2)'!$E$4:$L$504,8,0)</f>
        <v>N/A</v>
      </c>
      <c r="H28" s="82" t="str">
        <f>VLOOKUP(A28,'PAI 2025 GPS rempl2)'!$A$4:$V$504,15,0)</f>
        <v>Implementar el plan de trabajo para la estrategia de gobierno y calidad de datos   (Informes de seguimiento y avance trimestrales con soportes documentales del cumplimiento con corte  marzo, junio, septiembre, diciembre)</v>
      </c>
      <c r="I28" s="82">
        <f>VLOOKUP(A28,'PAI 2025 GPS rempl2)'!$A$4:$V$504,17,0)</f>
        <v>100</v>
      </c>
      <c r="J28" s="82" t="str">
        <f>VLOOKUP(A28,'PAI 2025 GPS rempl2)'!$A$4:$V$504,18,0)</f>
        <v>Porcentual</v>
      </c>
      <c r="K28" s="169" t="str">
        <f>VLOOKUP(A28,'PAI 2025 GPS rempl2)'!$A$4:$V$504,20,0)</f>
        <v>2025-03-03</v>
      </c>
      <c r="L28" s="169" t="str">
        <f>VLOOKUP(A28,'PAI 2025 GPS rempl2)'!$A$4:$V$504,21,0)</f>
        <v>2025-12-12</v>
      </c>
      <c r="M28" s="82" t="str">
        <f>VLOOKUP(A28,'PAI 2025 GPS rempl2)'!$A$4:$V$504,22,0)</f>
        <v>20-OFICINA DE TECNOLOGÍA E INFORMÁTICA</v>
      </c>
      <c r="N28" s="82"/>
      <c r="O28" s="82"/>
      <c r="P28" s="82"/>
      <c r="Q28" s="82"/>
      <c r="S28" s="81" t="s">
        <v>527</v>
      </c>
      <c r="T28" s="81" t="str">
        <f>VLOOKUP(A28,'PAI 2025 GPS rempl2)'!$A$3:$E$505,4,0)</f>
        <v>Actividad propia</v>
      </c>
      <c r="U28" s="82" t="s">
        <v>1539</v>
      </c>
      <c r="V28" s="31">
        <f>VLOOKUP(S28,'PAI 2025 GPS rempl2)'!$E$4:$P$504,12,0)</f>
        <v>80</v>
      </c>
      <c r="W28" s="148" t="e">
        <f>+(V28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9" spans="1:27" x14ac:dyDescent="0.25">
      <c r="A29" s="81" t="s">
        <v>528</v>
      </c>
      <c r="B29" s="81" t="str">
        <f>VLOOKUP(A29,'PAI 2025 GPS rempl2)'!$A$3:$E$505,4,0)</f>
        <v>Producto</v>
      </c>
      <c r="C29" s="82" t="s">
        <v>1539</v>
      </c>
      <c r="D29" s="82" t="s">
        <v>1540</v>
      </c>
      <c r="E29" s="82" t="s">
        <v>1454</v>
      </c>
      <c r="F29" s="82" t="s">
        <v>60</v>
      </c>
      <c r="G29" s="82" t="str">
        <f>VLOOKUP(A29,'PAI 2025 GPS rempl2)'!$E$4:$L$504,8,0)</f>
        <v>C-3599-0200-0006-53105d</v>
      </c>
      <c r="H29" s="82" t="str">
        <f>VLOOKUP(A29,'PAI 2025 GPS rempl2)'!$A$4:$V$504,15,0)</f>
        <v>Plan de implementación de Seguridad y privacidad de la información, ejecutado (Informes de seguimiento y avance trimestrales con soportes documentales del cumplimiento)</v>
      </c>
      <c r="I29" s="82">
        <f>VLOOKUP(A29,'PAI 2025 GPS rempl2)'!$A$4:$V$504,17,0)</f>
        <v>100</v>
      </c>
      <c r="J29" s="82" t="str">
        <f>VLOOKUP(A29,'PAI 2025 GPS rempl2)'!$A$4:$V$504,18,0)</f>
        <v>Porcentual</v>
      </c>
      <c r="K29" s="169" t="str">
        <f>VLOOKUP(A29,'PAI 2025 GPS rempl2)'!$A$4:$V$504,20,0)</f>
        <v>2025-01-13</v>
      </c>
      <c r="L29" s="169" t="str">
        <f>VLOOKUP(A29,'PAI 2025 GPS rempl2)'!$A$4:$V$504,21,0)</f>
        <v>2025-12-12</v>
      </c>
      <c r="M29" s="82" t="str">
        <f>VLOOKUP(A29,'PAI 2025 GPS rempl2)'!$A$4:$V$504,22,0)</f>
        <v>20-OFICINA DE TECNOLOGÍA E INFORMÁTICA</v>
      </c>
      <c r="N29" s="82" t="s">
        <v>1753</v>
      </c>
      <c r="O29" s="82" t="s">
        <v>1410</v>
      </c>
      <c r="P29" s="82" t="s">
        <v>1560</v>
      </c>
      <c r="Q29" s="82" t="s">
        <v>1509</v>
      </c>
      <c r="S29" s="81" t="s">
        <v>528</v>
      </c>
      <c r="T29" s="81" t="str">
        <f>VLOOKUP(A29,'PAI 2025 GPS rempl2)'!$A$3:$E$505,4,0)</f>
        <v>Producto</v>
      </c>
      <c r="U29" s="82" t="s">
        <v>1539</v>
      </c>
      <c r="V29" s="31">
        <f>VLOOKUP(S29,'PAI 2025 GPS rempl2)'!$E$4:$P$504,12,0)</f>
        <v>20</v>
      </c>
      <c r="W29" s="146">
        <f>(V29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0" spans="1:27" x14ac:dyDescent="0.25">
      <c r="A30" s="81" t="s">
        <v>529</v>
      </c>
      <c r="B30" s="81" t="str">
        <f>VLOOKUP(A30,'PAI 2025 GPS rempl2)'!$A$3:$E$505,4,0)</f>
        <v>Actividad propia</v>
      </c>
      <c r="C30" s="82" t="s">
        <v>1539</v>
      </c>
      <c r="D30" s="82" t="s">
        <v>1540</v>
      </c>
      <c r="E30" s="82" t="s">
        <v>1454</v>
      </c>
      <c r="F30" s="82"/>
      <c r="G30" s="82" t="str">
        <f>VLOOKUP(A30,'PAI 2025 GPS rempl2)'!$E$4:$L$504,8,0)</f>
        <v>N/A</v>
      </c>
      <c r="H30" s="82" t="str">
        <f>VLOOKUP(A30,'PAI 2025 GPS rempl2)'!$A$4:$V$504,15,0)</f>
        <v>Formular el plan de Seguridad y Privacidad de la información teniendo en cuenta los resultados alcanzados en el periodo anterior y las necesidades de las partes interesada (Documento del Plan  de Seguridad y Privacidad de la información formulado / único entregable)</v>
      </c>
      <c r="I30" s="82">
        <f>VLOOKUP(A30,'PAI 2025 GPS rempl2)'!$A$4:$V$504,17,0)</f>
        <v>1</v>
      </c>
      <c r="J30" s="82" t="str">
        <f>VLOOKUP(A30,'PAI 2025 GPS rempl2)'!$A$4:$V$504,18,0)</f>
        <v>Númerica</v>
      </c>
      <c r="K30" s="169" t="str">
        <f>VLOOKUP(A30,'PAI 2025 GPS rempl2)'!$A$4:$V$504,20,0)</f>
        <v>2025-01-13</v>
      </c>
      <c r="L30" s="169" t="str">
        <f>VLOOKUP(A30,'PAI 2025 GPS rempl2)'!$A$4:$V$504,21,0)</f>
        <v>2025-01-31</v>
      </c>
      <c r="M30" s="82" t="str">
        <f>VLOOKUP(A30,'PAI 2025 GPS rempl2)'!$A$4:$V$504,22,0)</f>
        <v>20-OFICINA DE TECNOLOGÍA E INFORMÁTICA</v>
      </c>
      <c r="N30" s="82"/>
      <c r="O30" s="82"/>
      <c r="P30" s="82"/>
      <c r="Q30" s="82"/>
      <c r="S30" s="81" t="s">
        <v>529</v>
      </c>
      <c r="T30" s="81" t="str">
        <f>VLOOKUP(A30,'PAI 2025 GPS rempl2)'!$A$3:$E$505,4,0)</f>
        <v>Actividad propia</v>
      </c>
      <c r="U30" s="82" t="s">
        <v>1539</v>
      </c>
      <c r="V30" s="31">
        <f>VLOOKUP(S30,'PAI 2025 GPS rempl2)'!$E$4:$P$504,12,0)</f>
        <v>20</v>
      </c>
      <c r="W30" s="148" t="e">
        <f>+(V30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1" spans="1:27" x14ac:dyDescent="0.25">
      <c r="A31" s="81" t="s">
        <v>530</v>
      </c>
      <c r="B31" s="81" t="str">
        <f>VLOOKUP(A31,'PAI 2025 GPS rempl2)'!$A$3:$E$505,4,0)</f>
        <v>Actividad propia</v>
      </c>
      <c r="C31" s="82" t="s">
        <v>1539</v>
      </c>
      <c r="D31" s="82" t="s">
        <v>1540</v>
      </c>
      <c r="E31" s="82" t="s">
        <v>1454</v>
      </c>
      <c r="F31" s="82"/>
      <c r="G31" s="82" t="str">
        <f>VLOOKUP(A31,'PAI 2025 GPS rempl2)'!$E$4:$L$504,8,0)</f>
        <v>N/A</v>
      </c>
      <c r="H31" s="82" t="str">
        <f>VLOOKUP(A31,'PAI 2025 GPS rempl2)'!$A$4:$V$504,15,0)</f>
        <v>Implementar el Plan de Seguridad  y Privacidad de la información aprobado (Informes de seguimiento y avance trimestrales con soportes documentales del cumplimiento con corte  marzo, junio, septiembre, diciembre)</v>
      </c>
      <c r="I31" s="82">
        <f>VLOOKUP(A31,'PAI 2025 GPS rempl2)'!$A$4:$V$504,17,0)</f>
        <v>100</v>
      </c>
      <c r="J31" s="82" t="str">
        <f>VLOOKUP(A31,'PAI 2025 GPS rempl2)'!$A$4:$V$504,18,0)</f>
        <v>Porcentual</v>
      </c>
      <c r="K31" s="169" t="str">
        <f>VLOOKUP(A31,'PAI 2025 GPS rempl2)'!$A$4:$V$504,20,0)</f>
        <v>2025-02-03</v>
      </c>
      <c r="L31" s="169" t="str">
        <f>VLOOKUP(A31,'PAI 2025 GPS rempl2)'!$A$4:$V$504,21,0)</f>
        <v>2025-12-12</v>
      </c>
      <c r="M31" s="82" t="str">
        <f>VLOOKUP(A31,'PAI 2025 GPS rempl2)'!$A$4:$V$504,22,0)</f>
        <v>20-OFICINA DE TECNOLOGÍA E INFORMÁTICA</v>
      </c>
      <c r="N31" s="82"/>
      <c r="O31" s="82"/>
      <c r="P31" s="82"/>
      <c r="Q31" s="82"/>
      <c r="S31" s="81" t="s">
        <v>530</v>
      </c>
      <c r="T31" s="81" t="str">
        <f>VLOOKUP(A31,'PAI 2025 GPS rempl2)'!$A$3:$E$505,4,0)</f>
        <v>Actividad propia</v>
      </c>
      <c r="U31" s="82" t="s">
        <v>1539</v>
      </c>
      <c r="V31" s="31">
        <f>VLOOKUP(S31,'PAI 2025 GPS rempl2)'!$E$4:$P$504,12,0)</f>
        <v>80</v>
      </c>
      <c r="W31" s="148" t="e">
        <f>+(V31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2" spans="1:27" x14ac:dyDescent="0.25">
      <c r="A32" s="81" t="s">
        <v>531</v>
      </c>
      <c r="B32" s="81" t="str">
        <f>VLOOKUP(A32,'PAI 2025 GPS rempl2)'!$A$3:$E$505,4,0)</f>
        <v>Producto</v>
      </c>
      <c r="C32" s="82" t="s">
        <v>1539</v>
      </c>
      <c r="D32" s="82" t="s">
        <v>1540</v>
      </c>
      <c r="E32" s="82" t="s">
        <v>1454</v>
      </c>
      <c r="F32" s="82" t="s">
        <v>60</v>
      </c>
      <c r="G32" s="82" t="str">
        <f>VLOOKUP(A32,'PAI 2025 GPS rempl2)'!$E$4:$L$504,8,0)</f>
        <v>C-3599-0200-0006-53105d</v>
      </c>
      <c r="H32" s="82" t="str">
        <f>VLOOKUP(A32,'PAI 2025 GPS rempl2)'!$A$4:$V$504,15,0)</f>
        <v>Plan de tratamiento de riesgos de Seguridad y Privacidad de la información, monitoreado (Informes de seguimiento y avance trimestrales con soportes documentales del cumplimiento)</v>
      </c>
      <c r="I32" s="82">
        <f>VLOOKUP(A32,'PAI 2025 GPS rempl2)'!$A$4:$V$504,17,0)</f>
        <v>100</v>
      </c>
      <c r="J32" s="82" t="str">
        <f>VLOOKUP(A32,'PAI 2025 GPS rempl2)'!$A$4:$V$504,18,0)</f>
        <v>Porcentual</v>
      </c>
      <c r="K32" s="169" t="str">
        <f>VLOOKUP(A32,'PAI 2025 GPS rempl2)'!$A$4:$V$504,20,0)</f>
        <v>2025-01-27</v>
      </c>
      <c r="L32" s="169" t="str">
        <f>VLOOKUP(A32,'PAI 2025 GPS rempl2)'!$A$4:$V$504,21,0)</f>
        <v>2025-12-12</v>
      </c>
      <c r="M32" s="82" t="str">
        <f>VLOOKUP(A32,'PAI 2025 GPS rempl2)'!$A$4:$V$504,22,0)</f>
        <v>20-OFICINA DE TECNOLOGÍA E INFORMÁTICA</v>
      </c>
      <c r="N32" s="82" t="s">
        <v>1753</v>
      </c>
      <c r="O32" s="82" t="s">
        <v>1410</v>
      </c>
      <c r="P32" s="82" t="s">
        <v>1558</v>
      </c>
      <c r="Q32" s="82" t="s">
        <v>1509</v>
      </c>
      <c r="S32" s="81" t="s">
        <v>531</v>
      </c>
      <c r="T32" s="81" t="str">
        <f>VLOOKUP(A32,'PAI 2025 GPS rempl2)'!$A$3:$E$505,4,0)</f>
        <v>Producto</v>
      </c>
      <c r="U32" s="82" t="s">
        <v>1539</v>
      </c>
      <c r="V32" s="31">
        <f>VLOOKUP(S32,'PAI 2025 GPS rempl2)'!$E$4:$P$504,12,0)</f>
        <v>20</v>
      </c>
      <c r="W32" s="146">
        <f>(V32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3" spans="1:23" x14ac:dyDescent="0.25">
      <c r="A33" s="81" t="s">
        <v>533</v>
      </c>
      <c r="B33" s="81" t="str">
        <f>VLOOKUP(A33,'PAI 2025 GPS rempl2)'!$A$3:$E$505,4,0)</f>
        <v>Actividad propia</v>
      </c>
      <c r="C33" s="82" t="s">
        <v>1539</v>
      </c>
      <c r="D33" s="82" t="s">
        <v>1540</v>
      </c>
      <c r="E33" s="82" t="s">
        <v>1454</v>
      </c>
      <c r="F33" s="82"/>
      <c r="G33" s="82" t="str">
        <f>VLOOKUP(A33,'PAI 2025 GPS rempl2)'!$E$4:$L$504,8,0)</f>
        <v>N/A</v>
      </c>
      <c r="H33" s="82" t="str">
        <f>VLOOKUP(A33,'PAI 2025 GPS rempl2)'!$A$4:$V$504,15,0)</f>
        <v>Consolidar los riesgos de seguridad de la información con sus respectivos tratamientos, fechas y responsables  (Excel del plan de tratamiento de riesgos de seguridad y privacidad de la información/ único entregable)</v>
      </c>
      <c r="I33" s="82">
        <f>VLOOKUP(A33,'PAI 2025 GPS rempl2)'!$A$4:$V$504,17,0)</f>
        <v>1</v>
      </c>
      <c r="J33" s="82" t="str">
        <f>VLOOKUP(A33,'PAI 2025 GPS rempl2)'!$A$4:$V$504,18,0)</f>
        <v>Númerica</v>
      </c>
      <c r="K33" s="169" t="str">
        <f>VLOOKUP(A33,'PAI 2025 GPS rempl2)'!$A$4:$V$504,20,0)</f>
        <v>2025-01-27</v>
      </c>
      <c r="L33" s="169" t="str">
        <f>VLOOKUP(A33,'PAI 2025 GPS rempl2)'!$A$4:$V$504,21,0)</f>
        <v>2025-04-30</v>
      </c>
      <c r="M33" s="82" t="str">
        <f>VLOOKUP(A33,'PAI 2025 GPS rempl2)'!$A$4:$V$504,22,0)</f>
        <v>20-OFICINA DE TECNOLOGÍA E INFORMÁTICA</v>
      </c>
      <c r="N33" s="82"/>
      <c r="O33" s="82"/>
      <c r="P33" s="82"/>
      <c r="Q33" s="82"/>
      <c r="S33" s="81" t="s">
        <v>533</v>
      </c>
      <c r="T33" s="81" t="str">
        <f>VLOOKUP(A33,'PAI 2025 GPS rempl2)'!$A$3:$E$505,4,0)</f>
        <v>Actividad propia</v>
      </c>
      <c r="U33" s="82" t="s">
        <v>1539</v>
      </c>
      <c r="V33" s="31">
        <f>VLOOKUP(S33,'PAI 2025 GPS rempl2)'!$E$4:$P$504,12,0)</f>
        <v>40</v>
      </c>
      <c r="W33" s="148" t="e">
        <f>+(V33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4" spans="1:23" x14ac:dyDescent="0.25">
      <c r="A34" s="81" t="s">
        <v>535</v>
      </c>
      <c r="B34" s="81" t="str">
        <f>VLOOKUP(A34,'PAI 2025 GPS rempl2)'!$A$3:$E$505,4,0)</f>
        <v>Actividad propia</v>
      </c>
      <c r="C34" s="82" t="s">
        <v>1539</v>
      </c>
      <c r="D34" s="82" t="s">
        <v>1540</v>
      </c>
      <c r="E34" s="82" t="s">
        <v>1454</v>
      </c>
      <c r="F34" s="82"/>
      <c r="G34" s="82" t="str">
        <f>VLOOKUP(A34,'PAI 2025 GPS rempl2)'!$E$4:$L$504,8,0)</f>
        <v>N/A</v>
      </c>
      <c r="H34" s="82" t="str">
        <f>VLOOKUP(A34,'PAI 2025 GPS rempl2)'!$A$4:$V$504,15,0)</f>
        <v>Realizar el monitoreo al plan de tratamiento de los riesgos de seguridad y privacidad de la información trimestralmente (Informes de seguimiento y avance trimestrales con soportes documentales del cumplimiento con corte  junio, septiembre, diciembre)</v>
      </c>
      <c r="I34" s="82">
        <f>VLOOKUP(A34,'PAI 2025 GPS rempl2)'!$A$4:$V$504,17,0)</f>
        <v>100</v>
      </c>
      <c r="J34" s="82" t="str">
        <f>VLOOKUP(A34,'PAI 2025 GPS rempl2)'!$A$4:$V$504,18,0)</f>
        <v>Porcentual</v>
      </c>
      <c r="K34" s="169" t="str">
        <f>VLOOKUP(A34,'PAI 2025 GPS rempl2)'!$A$4:$V$504,20,0)</f>
        <v>2025-04-01</v>
      </c>
      <c r="L34" s="169" t="str">
        <f>VLOOKUP(A34,'PAI 2025 GPS rempl2)'!$A$4:$V$504,21,0)</f>
        <v>2025-12-12</v>
      </c>
      <c r="M34" s="82" t="str">
        <f>VLOOKUP(A34,'PAI 2025 GPS rempl2)'!$A$4:$V$504,22,0)</f>
        <v>20-OFICINA DE TECNOLOGÍA E INFORMÁTICA</v>
      </c>
      <c r="N34" s="82"/>
      <c r="O34" s="82"/>
      <c r="P34" s="82"/>
      <c r="Q34" s="82"/>
      <c r="S34" s="81" t="s">
        <v>535</v>
      </c>
      <c r="T34" s="81" t="str">
        <f>VLOOKUP(A34,'PAI 2025 GPS rempl2)'!$A$3:$E$505,4,0)</f>
        <v>Actividad propia</v>
      </c>
      <c r="U34" s="82" t="s">
        <v>1539</v>
      </c>
      <c r="V34" s="31">
        <f>VLOOKUP(S34,'PAI 2025 GPS rempl2)'!$E$4:$P$504,12,0)</f>
        <v>60</v>
      </c>
      <c r="W34" s="148" t="e">
        <f>+(V34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 spans="1:23" x14ac:dyDescent="0.25">
      <c r="A35" s="81" t="s">
        <v>536</v>
      </c>
      <c r="B35" s="81" t="str">
        <f>VLOOKUP(A35,'PAI 2025 GPS rempl2)'!$A$3:$E$505,4,0)</f>
        <v>Producto</v>
      </c>
      <c r="C35" s="82" t="s">
        <v>1539</v>
      </c>
      <c r="D35" s="82" t="s">
        <v>1538</v>
      </c>
      <c r="E35" s="82" t="s">
        <v>521</v>
      </c>
      <c r="F35" s="82" t="s">
        <v>11</v>
      </c>
      <c r="G35" s="82" t="str">
        <f>VLOOKUP(A35,'PAI 2025 GPS rempl2)'!$E$4:$L$504,8,0)</f>
        <v>C-3599-0200-0006-53105d</v>
      </c>
      <c r="H35" s="82" t="str">
        <f>VLOOKUP(A35,'PAI 2025 GPS rempl2)'!$A$4:$V$504,15,0)</f>
        <v>Plan estratégico de tecnologías de información, ejecutado (Informes de seguimiento y avance trimestrales con soportes documentales del cumplimiento)</v>
      </c>
      <c r="I35" s="82">
        <f>VLOOKUP(A35,'PAI 2025 GPS rempl2)'!$A$4:$V$504,17,0)</f>
        <v>100</v>
      </c>
      <c r="J35" s="82" t="str">
        <f>VLOOKUP(A35,'PAI 2025 GPS rempl2)'!$A$4:$V$504,18,0)</f>
        <v>Porcentual</v>
      </c>
      <c r="K35" s="169" t="str">
        <f>VLOOKUP(A35,'PAI 2025 GPS rempl2)'!$A$4:$V$504,20,0)</f>
        <v>2025-01-13</v>
      </c>
      <c r="L35" s="169" t="str">
        <f>VLOOKUP(A35,'PAI 2025 GPS rempl2)'!$A$4:$V$504,21,0)</f>
        <v>2025-12-12</v>
      </c>
      <c r="M35" s="82" t="str">
        <f>VLOOKUP(A35,'PAI 2025 GPS rempl2)'!$A$4:$V$504,22,0)</f>
        <v>20-OFICINA DE TECNOLOGÍA E INFORMÁTICA</v>
      </c>
      <c r="N35" s="82" t="s">
        <v>1413</v>
      </c>
      <c r="O35" s="82" t="s">
        <v>1414</v>
      </c>
      <c r="P35" s="82" t="s">
        <v>1558</v>
      </c>
      <c r="Q35" s="82" t="s">
        <v>1510</v>
      </c>
      <c r="S35" s="81" t="s">
        <v>536</v>
      </c>
      <c r="T35" s="81" t="str">
        <f>VLOOKUP(A35,'PAI 2025 GPS rempl2)'!$A$3:$E$505,4,0)</f>
        <v>Producto</v>
      </c>
      <c r="U35" s="82" t="s">
        <v>1539</v>
      </c>
      <c r="V35" s="31">
        <f>VLOOKUP(S35,'PAI 2025 GPS rempl2)'!$E$4:$P$504,12,0)</f>
        <v>20</v>
      </c>
      <c r="W35" s="146">
        <f>(V35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6" spans="1:23" x14ac:dyDescent="0.25">
      <c r="A36" s="81" t="s">
        <v>538</v>
      </c>
      <c r="B36" s="81" t="str">
        <f>VLOOKUP(A36,'PAI 2025 GPS rempl2)'!$A$3:$E$505,4,0)</f>
        <v>Actividad propia</v>
      </c>
      <c r="C36" s="82" t="s">
        <v>1539</v>
      </c>
      <c r="D36" s="82" t="s">
        <v>1538</v>
      </c>
      <c r="E36" s="82" t="s">
        <v>521</v>
      </c>
      <c r="F36" s="82"/>
      <c r="G36" s="82" t="str">
        <f>VLOOKUP(A36,'PAI 2025 GPS rempl2)'!$E$4:$L$504,8,0)</f>
        <v>N/A</v>
      </c>
      <c r="H36" s="82" t="str">
        <f>VLOOKUP(A36,'PAI 2025 GPS rempl2)'!$A$4:$V$504,15,0)</f>
        <v>Formular plan estratégico de tecnologías de información PETI incluyendo hoja de ruta para la vigencia   (Hoja de ruta del PETI actualizada/ único entregable)</v>
      </c>
      <c r="I36" s="82">
        <f>VLOOKUP(A36,'PAI 2025 GPS rempl2)'!$A$4:$V$504,17,0)</f>
        <v>1</v>
      </c>
      <c r="J36" s="82" t="str">
        <f>VLOOKUP(A36,'PAI 2025 GPS rempl2)'!$A$4:$V$504,18,0)</f>
        <v>Númerica</v>
      </c>
      <c r="K36" s="169" t="str">
        <f>VLOOKUP(A36,'PAI 2025 GPS rempl2)'!$A$4:$V$504,20,0)</f>
        <v>2025-01-13</v>
      </c>
      <c r="L36" s="169" t="str">
        <f>VLOOKUP(A36,'PAI 2025 GPS rempl2)'!$A$4:$V$504,21,0)</f>
        <v>2025-01-31</v>
      </c>
      <c r="M36" s="82" t="str">
        <f>VLOOKUP(A36,'PAI 2025 GPS rempl2)'!$A$4:$V$504,22,0)</f>
        <v>20-OFICINA DE TECNOLOGÍA E INFORMÁTICA</v>
      </c>
      <c r="N36" s="82"/>
      <c r="O36" s="82"/>
      <c r="P36" s="82"/>
      <c r="Q36" s="82"/>
      <c r="S36" s="81" t="s">
        <v>538</v>
      </c>
      <c r="T36" s="81" t="str">
        <f>VLOOKUP(A36,'PAI 2025 GPS rempl2)'!$A$3:$E$505,4,0)</f>
        <v>Actividad propia</v>
      </c>
      <c r="U36" s="82" t="s">
        <v>1539</v>
      </c>
      <c r="V36" s="31">
        <f>VLOOKUP(S36,'PAI 2025 GPS rempl2)'!$E$4:$P$504,12,0)</f>
        <v>20</v>
      </c>
      <c r="W36" s="148" t="e">
        <f>+(V36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7" spans="1:23" x14ac:dyDescent="0.25">
      <c r="A37" s="81" t="s">
        <v>539</v>
      </c>
      <c r="B37" s="81" t="str">
        <f>VLOOKUP(A37,'PAI 2025 GPS rempl2)'!$A$3:$E$505,4,0)</f>
        <v>Actividad propia</v>
      </c>
      <c r="C37" s="82" t="s">
        <v>1539</v>
      </c>
      <c r="D37" s="82" t="s">
        <v>1538</v>
      </c>
      <c r="E37" s="82" t="s">
        <v>521</v>
      </c>
      <c r="F37" s="82"/>
      <c r="G37" s="82" t="str">
        <f>VLOOKUP(A37,'PAI 2025 GPS rempl2)'!$E$4:$L$504,8,0)</f>
        <v>N/A</v>
      </c>
      <c r="H37" s="82" t="str">
        <f>VLOOKUP(A37,'PAI 2025 GPS rempl2)'!$A$4:$V$504,15,0)</f>
        <v>Realizar seguimiento trimestral a la ejecución del PETI. (Informes de seguimiento y avance trimestrales con soportes documentales del cumplimiento con corte  marzo, junio, septiembre, diciembre)</v>
      </c>
      <c r="I37" s="82">
        <f>VLOOKUP(A37,'PAI 2025 GPS rempl2)'!$A$4:$V$504,17,0)</f>
        <v>100</v>
      </c>
      <c r="J37" s="82" t="str">
        <f>VLOOKUP(A37,'PAI 2025 GPS rempl2)'!$A$4:$V$504,18,0)</f>
        <v>Porcentual</v>
      </c>
      <c r="K37" s="169" t="str">
        <f>VLOOKUP(A37,'PAI 2025 GPS rempl2)'!$A$4:$V$504,20,0)</f>
        <v>2025-02-03</v>
      </c>
      <c r="L37" s="169" t="str">
        <f>VLOOKUP(A37,'PAI 2025 GPS rempl2)'!$A$4:$V$504,21,0)</f>
        <v>2025-12-12</v>
      </c>
      <c r="M37" s="82" t="str">
        <f>VLOOKUP(A37,'PAI 2025 GPS rempl2)'!$A$4:$V$504,22,0)</f>
        <v>20-OFICINA DE TECNOLOGÍA E INFORMÁTICA</v>
      </c>
      <c r="N37" s="82"/>
      <c r="O37" s="82"/>
      <c r="P37" s="82"/>
      <c r="Q37" s="82"/>
      <c r="S37" s="81" t="s">
        <v>539</v>
      </c>
      <c r="T37" s="81" t="str">
        <f>VLOOKUP(A37,'PAI 2025 GPS rempl2)'!$A$3:$E$505,4,0)</f>
        <v>Actividad propia</v>
      </c>
      <c r="U37" s="82" t="s">
        <v>1539</v>
      </c>
      <c r="V37" s="31">
        <f>VLOOKUP(S37,'PAI 2025 GPS rempl2)'!$E$4:$P$504,12,0)</f>
        <v>80</v>
      </c>
      <c r="W37" s="148" t="e">
        <f>+(V37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 spans="1:23" x14ac:dyDescent="0.25">
      <c r="A38" s="81" t="s">
        <v>541</v>
      </c>
      <c r="B38" s="81" t="str">
        <f>VLOOKUP(A38,'PAI 2025 GPS rempl2)'!$A$3:$E$505,4,0)</f>
        <v>Producto</v>
      </c>
      <c r="C38" s="82" t="s">
        <v>1535</v>
      </c>
      <c r="D38" s="82" t="s">
        <v>1534</v>
      </c>
      <c r="E38" s="82" t="s">
        <v>475</v>
      </c>
      <c r="F38" s="82" t="s">
        <v>12</v>
      </c>
      <c r="G38" s="82" t="str">
        <f>VLOOKUP(A38,'PAI 2025 GPS rempl2)'!$E$4:$L$504,8,0)</f>
        <v>N/A</v>
      </c>
      <c r="H38" s="82" t="str">
        <f>VLOOKUP(A38,'PAI 2025 GPS rempl2)'!$A$4:$V$504,15,0)</f>
        <v>Estrategia de ingreso efectivo de nuevos funcionarios que conduzca a la garantía del bienestar integral implementada. (Informe final de la implementación de la estrategia)</v>
      </c>
      <c r="I38" s="82">
        <f>VLOOKUP(A38,'PAI 2025 GPS rempl2)'!$A$4:$V$504,17,0)</f>
        <v>100</v>
      </c>
      <c r="J38" s="82" t="str">
        <f>VLOOKUP(A38,'PAI 2025 GPS rempl2)'!$A$4:$V$504,18,0)</f>
        <v>Porcentual</v>
      </c>
      <c r="K38" s="169" t="str">
        <f>VLOOKUP(A38,'PAI 2025 GPS rempl2)'!$A$4:$V$504,20,0)</f>
        <v>2025-02-03</v>
      </c>
      <c r="L38" s="169" t="str">
        <f>VLOOKUP(A38,'PAI 2025 GPS rempl2)'!$A$4:$V$504,21,0)</f>
        <v>2025-11-28</v>
      </c>
      <c r="M38" s="82" t="str">
        <f>VLOOKUP(A38,'PAI 2025 GPS rempl2)'!$A$4:$V$504,22,0)</f>
        <v>117-GRUPO DE TRABAJO DE DESARROLLO DE TALENTO HUMANO</v>
      </c>
      <c r="N38" s="82" t="s">
        <v>1411</v>
      </c>
      <c r="O38" s="82" t="s">
        <v>1412</v>
      </c>
      <c r="P38" s="82">
        <v>0</v>
      </c>
      <c r="Q38" s="82" t="s">
        <v>1509</v>
      </c>
      <c r="S38" s="81" t="s">
        <v>541</v>
      </c>
      <c r="T38" s="81" t="str">
        <f>VLOOKUP(A38,'PAI 2025 GPS rempl2)'!$A$3:$E$505,4,0)</f>
        <v>Producto</v>
      </c>
      <c r="U38" s="82" t="s">
        <v>1535</v>
      </c>
      <c r="V38" s="31">
        <f>VLOOKUP(S38,'PAI 2025 GPS rempl2)'!$E$4:$P$504,12,0)</f>
        <v>15</v>
      </c>
      <c r="W38" s="31">
        <f>+(V38*100)/($V$3+$V$6+$V$9+$V$38+$V$43+$V$46+$V$49+$V$53+$V$57)</f>
        <v>7.5</v>
      </c>
    </row>
    <row r="39" spans="1:23" x14ac:dyDescent="0.25">
      <c r="A39" s="81" t="s">
        <v>543</v>
      </c>
      <c r="B39" s="81" t="str">
        <f>VLOOKUP(A39,'PAI 2025 GPS rempl2)'!$A$3:$E$505,4,0)</f>
        <v>Actividad propia</v>
      </c>
      <c r="C39" s="82" t="s">
        <v>1535</v>
      </c>
      <c r="D39" s="82" t="s">
        <v>1534</v>
      </c>
      <c r="E39" s="82" t="s">
        <v>475</v>
      </c>
      <c r="F39" s="82"/>
      <c r="G39" s="82" t="str">
        <f>VLOOKUP(A39,'PAI 2025 GPS rempl2)'!$E$4:$L$504,8,0)</f>
        <v>N/A</v>
      </c>
      <c r="H39" s="82" t="str">
        <f>VLOOKUP(A39,'PAI 2025 GPS rempl2)'!$A$4:$V$504,15,0)</f>
        <v>Diseñar y ejecutar la campaña "Bienvenido a la SIC", dirigida a los nuevos funcionarios, que incluya como mínimo: Correo de bienvenida, tour virtual y explicación de los beneficios de la entidad (Documento del diseño de la campaña, informe semestral de seguimiento y evidencias de su cumplimiento)</v>
      </c>
      <c r="I39" s="82">
        <f>VLOOKUP(A39,'PAI 2025 GPS rempl2)'!$A$4:$V$504,17,0)</f>
        <v>100</v>
      </c>
      <c r="J39" s="82" t="str">
        <f>VLOOKUP(A39,'PAI 2025 GPS rempl2)'!$A$4:$V$504,18,0)</f>
        <v>Porcentual</v>
      </c>
      <c r="K39" s="169" t="str">
        <f>VLOOKUP(A39,'PAI 2025 GPS rempl2)'!$A$4:$V$504,20,0)</f>
        <v>2025-02-03</v>
      </c>
      <c r="L39" s="169" t="str">
        <f>VLOOKUP(A39,'PAI 2025 GPS rempl2)'!$A$4:$V$504,21,0)</f>
        <v>2025-11-28</v>
      </c>
      <c r="M39" s="82" t="str">
        <f>VLOOKUP(A39,'PAI 2025 GPS rempl2)'!$A$4:$V$504,22,0)</f>
        <v>117-GRUPO DE TRABAJO DE DESARROLLO DE TALENTO HUMANO</v>
      </c>
      <c r="N39" s="82"/>
      <c r="O39" s="82"/>
      <c r="P39" s="82"/>
      <c r="Q39" s="82"/>
      <c r="S39" s="81" t="s">
        <v>543</v>
      </c>
      <c r="T39" s="81" t="str">
        <f>VLOOKUP(A39,'PAI 2025 GPS rempl2)'!$A$3:$E$505,4,0)</f>
        <v>Actividad propia</v>
      </c>
      <c r="U39" s="82" t="s">
        <v>1535</v>
      </c>
      <c r="V39" s="31">
        <f>VLOOKUP(S39,'PAI 2025 GPS rempl2)'!$E$4:$P$504,12,0)</f>
        <v>25</v>
      </c>
      <c r="W39" s="146">
        <f>+(V39*100)/($V$4+$V$5+$V$7+$V$8+$V$10+$V$11+$V$12+$V$39+$V$40+$V$41+$V$42+$V$44+$V$45+$V$47+$V$48+$V$50+$V$51+$V$52+$V$54+$V$55+$V$56+$V$58+$V$59)</f>
        <v>2.7777777777777777</v>
      </c>
    </row>
    <row r="40" spans="1:23" x14ac:dyDescent="0.25">
      <c r="A40" s="81" t="s">
        <v>545</v>
      </c>
      <c r="B40" s="81" t="str">
        <f>VLOOKUP(A40,'PAI 2025 GPS rempl2)'!$A$3:$E$505,4,0)</f>
        <v>Actividad propia</v>
      </c>
      <c r="C40" s="82" t="s">
        <v>1535</v>
      </c>
      <c r="D40" s="82" t="s">
        <v>1534</v>
      </c>
      <c r="E40" s="82" t="s">
        <v>475</v>
      </c>
      <c r="F40" s="82"/>
      <c r="G40" s="82" t="str">
        <f>VLOOKUP(A40,'PAI 2025 GPS rempl2)'!$E$4:$L$504,8,0)</f>
        <v>N/A</v>
      </c>
      <c r="H40" s="82" t="str">
        <f>VLOOKUP(A40,'PAI 2025 GPS rempl2)'!$A$4:$V$504,15,0)</f>
        <v>Realizar un Taller de adaptación al cambio dirigido a los líderes de las área (Listado de asistencia del taller)</v>
      </c>
      <c r="I40" s="82">
        <f>VLOOKUP(A40,'PAI 2025 GPS rempl2)'!$A$4:$V$504,17,0)</f>
        <v>1</v>
      </c>
      <c r="J40" s="82" t="str">
        <f>VLOOKUP(A40,'PAI 2025 GPS rempl2)'!$A$4:$V$504,18,0)</f>
        <v>Númerica</v>
      </c>
      <c r="K40" s="169" t="str">
        <f>VLOOKUP(A40,'PAI 2025 GPS rempl2)'!$A$4:$V$504,20,0)</f>
        <v>2025-04-01</v>
      </c>
      <c r="L40" s="169" t="str">
        <f>VLOOKUP(A40,'PAI 2025 GPS rempl2)'!$A$4:$V$504,21,0)</f>
        <v>2025-04-30</v>
      </c>
      <c r="M40" s="82" t="str">
        <f>VLOOKUP(A40,'PAI 2025 GPS rempl2)'!$A$4:$V$504,22,0)</f>
        <v>117-GRUPO DE TRABAJO DE DESARROLLO DE TALENTO HUMANO</v>
      </c>
      <c r="N40" s="82"/>
      <c r="O40" s="82"/>
      <c r="P40" s="82"/>
      <c r="Q40" s="82"/>
      <c r="S40" s="81" t="s">
        <v>545</v>
      </c>
      <c r="T40" s="81" t="str">
        <f>VLOOKUP(A40,'PAI 2025 GPS rempl2)'!$A$3:$E$505,4,0)</f>
        <v>Actividad propia</v>
      </c>
      <c r="U40" s="82" t="s">
        <v>1535</v>
      </c>
      <c r="V40" s="31">
        <f>VLOOKUP(S40,'PAI 2025 GPS rempl2)'!$E$4:$P$504,12,0)</f>
        <v>25</v>
      </c>
      <c r="W40" s="146">
        <f>+(V40*100)/($V$4+$V$5+$V$7+$V$8+$V$10+$V$11+$V$12+$V$39+$V$40+$V$41+$V$42+$V$44+$V$45+$V$47+$V$48+$V$50+$V$51+$V$52+$V$54+$V$55+$V$56+$V$58+$V$59)</f>
        <v>2.7777777777777777</v>
      </c>
    </row>
    <row r="41" spans="1:23" x14ac:dyDescent="0.25">
      <c r="A41" s="81" t="s">
        <v>547</v>
      </c>
      <c r="B41" s="81" t="str">
        <f>VLOOKUP(A41,'PAI 2025 GPS rempl2)'!$A$3:$E$505,4,0)</f>
        <v>Actividad propia</v>
      </c>
      <c r="C41" s="82" t="s">
        <v>1535</v>
      </c>
      <c r="D41" s="82" t="s">
        <v>1534</v>
      </c>
      <c r="E41" s="82" t="s">
        <v>475</v>
      </c>
      <c r="F41" s="82"/>
      <c r="G41" s="82" t="str">
        <f>VLOOKUP(A41,'PAI 2025 GPS rempl2)'!$E$4:$L$504,8,0)</f>
        <v>N/A</v>
      </c>
      <c r="H41" s="82" t="str">
        <f>VLOOKUP(A41,'PAI 2025 GPS rempl2)'!$A$4:$V$504,15,0)</f>
        <v>Realizar encuesta sociodemográfica con el fin de caracterizar a los servidores e identificar acciones de mejora en pro de la felicidad de los servidores.  (Informe de los resultados de la encuesta / Documento que defina las acciones de mejora a implementar.)</v>
      </c>
      <c r="I41" s="82">
        <f>VLOOKUP(A41,'PAI 2025 GPS rempl2)'!$A$4:$V$504,17,0)</f>
        <v>1</v>
      </c>
      <c r="J41" s="82" t="str">
        <f>VLOOKUP(A41,'PAI 2025 GPS rempl2)'!$A$4:$V$504,18,0)</f>
        <v>Númerica</v>
      </c>
      <c r="K41" s="169" t="str">
        <f>VLOOKUP(A41,'PAI 2025 GPS rempl2)'!$A$4:$V$504,20,0)</f>
        <v>2025-06-03</v>
      </c>
      <c r="L41" s="169" t="str">
        <f>VLOOKUP(A41,'PAI 2025 GPS rempl2)'!$A$4:$V$504,21,0)</f>
        <v>2025-07-01</v>
      </c>
      <c r="M41" s="82" t="str">
        <f>VLOOKUP(A41,'PAI 2025 GPS rempl2)'!$A$4:$V$504,22,0)</f>
        <v>117-GRUPO DE TRABAJO DE DESARROLLO DE TALENTO HUMANO</v>
      </c>
      <c r="N41" s="82"/>
      <c r="O41" s="82"/>
      <c r="P41" s="82"/>
      <c r="Q41" s="82"/>
      <c r="S41" s="81" t="s">
        <v>547</v>
      </c>
      <c r="T41" s="81" t="str">
        <f>VLOOKUP(A41,'PAI 2025 GPS rempl2)'!$A$3:$E$505,4,0)</f>
        <v>Actividad propia</v>
      </c>
      <c r="U41" s="82" t="s">
        <v>1535</v>
      </c>
      <c r="V41" s="31">
        <f>VLOOKUP(S41,'PAI 2025 GPS rempl2)'!$E$4:$P$504,12,0)</f>
        <v>25</v>
      </c>
      <c r="W41" s="146">
        <f>+(V41*100)/($V$4+$V$5+$V$7+$V$8+$V$10+$V$11+$V$12+$V$39+$V$40+$V$41+$V$42+$V$44+$V$45+$V$47+$V$48+$V$50+$V$51+$V$52+$V$54+$V$55+$V$56+$V$58+$V$59)</f>
        <v>2.7777777777777777</v>
      </c>
    </row>
    <row r="42" spans="1:23" x14ac:dyDescent="0.25">
      <c r="A42" s="81" t="s">
        <v>549</v>
      </c>
      <c r="B42" s="81" t="str">
        <f>VLOOKUP(A42,'PAI 2025 GPS rempl2)'!$A$3:$E$505,4,0)</f>
        <v>Actividad propia</v>
      </c>
      <c r="C42" s="82" t="s">
        <v>1535</v>
      </c>
      <c r="D42" s="82" t="s">
        <v>1534</v>
      </c>
      <c r="E42" s="82" t="s">
        <v>475</v>
      </c>
      <c r="F42" s="82"/>
      <c r="G42" s="82" t="str">
        <f>VLOOKUP(A42,'PAI 2025 GPS rempl2)'!$E$4:$L$504,8,0)</f>
        <v>N/A</v>
      </c>
      <c r="H42" s="82" t="str">
        <f>VLOOKUP(A42,'PAI 2025 GPS rempl2)'!$A$4:$V$504,15,0)</f>
        <v>Realizar campañas "escuchando tus emociones" (Informe con estadísticas de las personas que participaron de la campaña)</v>
      </c>
      <c r="I42" s="82">
        <f>VLOOKUP(A42,'PAI 2025 GPS rempl2)'!$A$4:$V$504,17,0)</f>
        <v>6</v>
      </c>
      <c r="J42" s="82" t="str">
        <f>VLOOKUP(A42,'PAI 2025 GPS rempl2)'!$A$4:$V$504,18,0)</f>
        <v>Númerica</v>
      </c>
      <c r="K42" s="169" t="str">
        <f>VLOOKUP(A42,'PAI 2025 GPS rempl2)'!$A$4:$V$504,20,0)</f>
        <v>2025-06-03</v>
      </c>
      <c r="L42" s="169" t="str">
        <f>VLOOKUP(A42,'PAI 2025 GPS rempl2)'!$A$4:$V$504,21,0)</f>
        <v>2025-11-28</v>
      </c>
      <c r="M42" s="82" t="str">
        <f>VLOOKUP(A42,'PAI 2025 GPS rempl2)'!$A$4:$V$504,22,0)</f>
        <v>117-GRUPO DE TRABAJO DE DESARROLLO DE TALENTO HUMANO</v>
      </c>
      <c r="N42" s="82"/>
      <c r="O42" s="82"/>
      <c r="P42" s="82"/>
      <c r="Q42" s="82"/>
      <c r="S42" s="81" t="s">
        <v>549</v>
      </c>
      <c r="T42" s="81" t="str">
        <f>VLOOKUP(A42,'PAI 2025 GPS rempl2)'!$A$3:$E$505,4,0)</f>
        <v>Actividad propia</v>
      </c>
      <c r="U42" s="82" t="s">
        <v>1535</v>
      </c>
      <c r="V42" s="31">
        <f>VLOOKUP(S42,'PAI 2025 GPS rempl2)'!$E$4:$P$504,12,0)</f>
        <v>25</v>
      </c>
      <c r="W42" s="146">
        <f>+(V42*100)/($V$4+$V$5+$V$7+$V$8+$V$10+$V$11+$V$12+$V$39+$V$40+$V$41+$V$42+$V$44+$V$45+$V$47+$V$48+$V$50+$V$51+$V$52+$V$54+$V$55+$V$56+$V$58+$V$59)</f>
        <v>2.7777777777777777</v>
      </c>
    </row>
    <row r="43" spans="1:23" x14ac:dyDescent="0.25">
      <c r="A43" s="81" t="s">
        <v>551</v>
      </c>
      <c r="B43" s="81" t="str">
        <f>VLOOKUP(A43,'PAI 2025 GPS rempl2)'!$A$3:$E$505,4,0)</f>
        <v>Producto</v>
      </c>
      <c r="C43" s="82" t="s">
        <v>1535</v>
      </c>
      <c r="D43" s="82" t="s">
        <v>1534</v>
      </c>
      <c r="E43" s="82" t="s">
        <v>475</v>
      </c>
      <c r="F43" s="82" t="s">
        <v>60</v>
      </c>
      <c r="G43" s="82" t="str">
        <f>VLOOKUP(A43,'PAI 2025 GPS rempl2)'!$E$4:$L$504,8,0)</f>
        <v>N/A</v>
      </c>
      <c r="H43" s="82" t="str">
        <f>VLOOKUP(A43,'PAI 2025 GPS rempl2)'!$A$4:$V$504,15,0)</f>
        <v>Documento del Plan Estratégico de Talento Humano, elaborado y publicado  (Plan elaborado y captura de pantalla de la publicación en página web de la SIC e Intrasic)</v>
      </c>
      <c r="I43" s="82">
        <f>VLOOKUP(A43,'PAI 2025 GPS rempl2)'!$A$4:$V$504,17,0)</f>
        <v>1</v>
      </c>
      <c r="J43" s="82" t="str">
        <f>VLOOKUP(A43,'PAI 2025 GPS rempl2)'!$A$4:$V$504,18,0)</f>
        <v>Númerica</v>
      </c>
      <c r="K43" s="169" t="str">
        <f>VLOOKUP(A43,'PAI 2025 GPS rempl2)'!$A$4:$V$504,20,0)</f>
        <v>2025-01-20</v>
      </c>
      <c r="L43" s="169" t="str">
        <f>VLOOKUP(A43,'PAI 2025 GPS rempl2)'!$A$4:$V$504,21,0)</f>
        <v>2025-02-28</v>
      </c>
      <c r="M43" s="82" t="str">
        <f>VLOOKUP(A43,'PAI 2025 GPS rempl2)'!$A$4:$V$504,22,0)</f>
        <v>117-GRUPO DE TRABAJO DE DESARROLLO DE TALENTO HUMANO</v>
      </c>
      <c r="N43" s="82" t="s">
        <v>1753</v>
      </c>
      <c r="O43" s="82" t="s">
        <v>1410</v>
      </c>
      <c r="P43" s="82" t="s">
        <v>1561</v>
      </c>
      <c r="Q43" s="82" t="s">
        <v>1509</v>
      </c>
      <c r="S43" s="81" t="s">
        <v>551</v>
      </c>
      <c r="T43" s="81" t="str">
        <f>VLOOKUP(A43,'PAI 2025 GPS rempl2)'!$A$3:$E$505,4,0)</f>
        <v>Producto</v>
      </c>
      <c r="U43" s="82" t="s">
        <v>1535</v>
      </c>
      <c r="V43" s="31">
        <f>VLOOKUP(S43,'PAI 2025 GPS rempl2)'!$E$4:$P$504,12,0)</f>
        <v>17</v>
      </c>
      <c r="W43" s="31">
        <f>+(V43*100)/($V$3+$V$6+$V$9+$V$38+$V$43+$V$46+$V$49+$V$53+$V$57)</f>
        <v>8.5</v>
      </c>
    </row>
    <row r="44" spans="1:23" x14ac:dyDescent="0.25">
      <c r="A44" s="81" t="s">
        <v>553</v>
      </c>
      <c r="B44" s="81" t="str">
        <f>VLOOKUP(A44,'PAI 2025 GPS rempl2)'!$A$3:$E$505,4,0)</f>
        <v>Actividad propia</v>
      </c>
      <c r="C44" s="82" t="s">
        <v>1535</v>
      </c>
      <c r="D44" s="82" t="s">
        <v>1534</v>
      </c>
      <c r="E44" s="82" t="s">
        <v>475</v>
      </c>
      <c r="F44" s="82"/>
      <c r="G44" s="82" t="str">
        <f>VLOOKUP(A44,'PAI 2025 GPS rempl2)'!$E$4:$L$504,8,0)</f>
        <v>N/A</v>
      </c>
      <c r="H44" s="82" t="str">
        <f>VLOOKUP(A44,'PAI 2025 GPS rempl2)'!$A$4:$V$504,15,0)</f>
        <v>Elaborar el documento del Plan Estratégico de Talento Humano (Documento del plan/único entregable)</v>
      </c>
      <c r="I44" s="82">
        <f>VLOOKUP(A44,'PAI 2025 GPS rempl2)'!$A$4:$V$504,17,0)</f>
        <v>1</v>
      </c>
      <c r="J44" s="82" t="str">
        <f>VLOOKUP(A44,'PAI 2025 GPS rempl2)'!$A$4:$V$504,18,0)</f>
        <v>Númerica</v>
      </c>
      <c r="K44" s="169" t="str">
        <f>VLOOKUP(A44,'PAI 2025 GPS rempl2)'!$A$4:$V$504,20,0)</f>
        <v>2025-01-20</v>
      </c>
      <c r="L44" s="169" t="str">
        <f>VLOOKUP(A44,'PAI 2025 GPS rempl2)'!$A$4:$V$504,21,0)</f>
        <v>2025-01-31</v>
      </c>
      <c r="M44" s="82" t="str">
        <f>VLOOKUP(A44,'PAI 2025 GPS rempl2)'!$A$4:$V$504,22,0)</f>
        <v>117-GRUPO DE TRABAJO DE DESARROLLO DE TALENTO HUMANO</v>
      </c>
      <c r="N44" s="82"/>
      <c r="O44" s="82"/>
      <c r="P44" s="82"/>
      <c r="Q44" s="82"/>
      <c r="S44" s="81" t="s">
        <v>553</v>
      </c>
      <c r="T44" s="81" t="str">
        <f>VLOOKUP(A44,'PAI 2025 GPS rempl2)'!$A$3:$E$505,4,0)</f>
        <v>Actividad propia</v>
      </c>
      <c r="U44" s="82" t="s">
        <v>1535</v>
      </c>
      <c r="V44" s="31">
        <f>VLOOKUP(S44,'PAI 2025 GPS rempl2)'!$E$4:$P$504,12,0)</f>
        <v>60</v>
      </c>
      <c r="W44" s="146">
        <f>+(V44*100)/($V$4+$V$5+$V$7+$V$8+$V$10+$V$11+$V$12+$V$39+$V$40+$V$41+$V$42+$V$44+$V$45+$V$47+$V$48+$V$50+$V$51+$V$52+$V$54+$V$55+$V$56+$V$58+$V$59)</f>
        <v>6.666666666666667</v>
      </c>
    </row>
    <row r="45" spans="1:23" x14ac:dyDescent="0.25">
      <c r="A45" s="81" t="s">
        <v>555</v>
      </c>
      <c r="B45" s="81" t="str">
        <f>VLOOKUP(A45,'PAI 2025 GPS rempl2)'!$A$3:$E$505,4,0)</f>
        <v>Actividad propia</v>
      </c>
      <c r="C45" s="82" t="s">
        <v>1535</v>
      </c>
      <c r="D45" s="82" t="s">
        <v>1534</v>
      </c>
      <c r="E45" s="82" t="s">
        <v>475</v>
      </c>
      <c r="F45" s="82"/>
      <c r="G45" s="82" t="str">
        <f>VLOOKUP(A45,'PAI 2025 GPS rempl2)'!$E$4:$L$504,8,0)</f>
        <v>N/A</v>
      </c>
      <c r="H45" s="82" t="str">
        <f>VLOOKUP(A45,'PAI 2025 GPS rempl2)'!$A$4:$V$504,15,0)</f>
        <v>Publicar el Plan Estratégico de Talento Humano  (Captura de pantalla de la publicación en página web de la SIC e Intrasic)</v>
      </c>
      <c r="I45" s="82">
        <f>VLOOKUP(A45,'PAI 2025 GPS rempl2)'!$A$4:$V$504,17,0)</f>
        <v>1</v>
      </c>
      <c r="J45" s="82" t="str">
        <f>VLOOKUP(A45,'PAI 2025 GPS rempl2)'!$A$4:$V$504,18,0)</f>
        <v>Númerica</v>
      </c>
      <c r="K45" s="169" t="str">
        <f>VLOOKUP(A45,'PAI 2025 GPS rempl2)'!$A$4:$V$504,20,0)</f>
        <v>2025-02-03</v>
      </c>
      <c r="L45" s="169" t="str">
        <f>VLOOKUP(A45,'PAI 2025 GPS rempl2)'!$A$4:$V$504,21,0)</f>
        <v>2025-02-28</v>
      </c>
      <c r="M45" s="82" t="str">
        <f>VLOOKUP(A45,'PAI 2025 GPS rempl2)'!$A$4:$V$504,22,0)</f>
        <v>117-GRUPO DE TRABAJO DE DESARROLLO DE TALENTO HUMANO</v>
      </c>
      <c r="N45" s="82"/>
      <c r="O45" s="82"/>
      <c r="P45" s="82"/>
      <c r="Q45" s="82"/>
      <c r="S45" s="81" t="s">
        <v>555</v>
      </c>
      <c r="T45" s="81" t="str">
        <f>VLOOKUP(A45,'PAI 2025 GPS rempl2)'!$A$3:$E$505,4,0)</f>
        <v>Actividad propia</v>
      </c>
      <c r="U45" s="82" t="s">
        <v>1535</v>
      </c>
      <c r="V45" s="31">
        <f>VLOOKUP(S45,'PAI 2025 GPS rempl2)'!$E$4:$P$504,12,0)</f>
        <v>40</v>
      </c>
      <c r="W45" s="146">
        <f>+(V45*100)/($V$4+$V$5+$V$7+$V$8+$V$10+$V$11+$V$12+$V$39+$V$40+$V$41+$V$42+$V$44+$V$45+$V$47+$V$48+$V$50+$V$51+$V$52+$V$54+$V$55+$V$56+$V$58+$V$59)</f>
        <v>4.4444444444444446</v>
      </c>
    </row>
    <row r="46" spans="1:23" x14ac:dyDescent="0.25">
      <c r="A46" s="81" t="s">
        <v>557</v>
      </c>
      <c r="B46" s="81" t="str">
        <f>VLOOKUP(A46,'PAI 2025 GPS rempl2)'!$A$3:$E$505,4,0)</f>
        <v>Producto</v>
      </c>
      <c r="C46" s="82" t="s">
        <v>1535</v>
      </c>
      <c r="D46" s="82" t="s">
        <v>1534</v>
      </c>
      <c r="E46" s="82" t="s">
        <v>475</v>
      </c>
      <c r="F46" s="82" t="s">
        <v>60</v>
      </c>
      <c r="G46" s="82" t="str">
        <f>VLOOKUP(A46,'PAI 2025 GPS rempl2)'!$E$4:$L$504,8,0)</f>
        <v>N/A</v>
      </c>
      <c r="H46" s="82" t="str">
        <f>VLOOKUP(A46,'PAI 2025 GPS rempl2)'!$A$4:$V$504,15,0)</f>
        <v>Objetivo de mejora Empresas Familiarmente responsables efr, cumplidos (Informe consolidado de cumplimiento de objetivos de mejora, único entregable)</v>
      </c>
      <c r="I46" s="82">
        <f>VLOOKUP(A46,'PAI 2025 GPS rempl2)'!$A$4:$V$504,17,0)</f>
        <v>1</v>
      </c>
      <c r="J46" s="82" t="str">
        <f>VLOOKUP(A46,'PAI 2025 GPS rempl2)'!$A$4:$V$504,18,0)</f>
        <v>Númerica</v>
      </c>
      <c r="K46" s="169" t="str">
        <f>VLOOKUP(A46,'PAI 2025 GPS rempl2)'!$A$4:$V$504,20,0)</f>
        <v>2025-01-20</v>
      </c>
      <c r="L46" s="169" t="str">
        <f>VLOOKUP(A46,'PAI 2025 GPS rempl2)'!$A$4:$V$504,21,0)</f>
        <v>2025-12-22</v>
      </c>
      <c r="M46" s="82" t="str">
        <f>VLOOKUP(A46,'PAI 2025 GPS rempl2)'!$A$4:$V$504,22,0)</f>
        <v>117-GRUPO DE TRABAJO DE DESARROLLO DE TALENTO HUMANO</v>
      </c>
      <c r="N46" s="82" t="s">
        <v>1753</v>
      </c>
      <c r="O46" s="82" t="s">
        <v>1410</v>
      </c>
      <c r="P46" s="82">
        <v>0</v>
      </c>
      <c r="Q46" s="82" t="s">
        <v>1509</v>
      </c>
      <c r="S46" s="81" t="s">
        <v>557</v>
      </c>
      <c r="T46" s="81" t="str">
        <f>VLOOKUP(A46,'PAI 2025 GPS rempl2)'!$A$3:$E$505,4,0)</f>
        <v>Producto</v>
      </c>
      <c r="U46" s="82" t="s">
        <v>1535</v>
      </c>
      <c r="V46" s="31">
        <f>VLOOKUP(S46,'PAI 2025 GPS rempl2)'!$E$4:$P$504,12,0)</f>
        <v>17</v>
      </c>
      <c r="W46" s="31">
        <f>+(V46*100)/($V$3+$V$6+$V$9+$V$38+$V$43+$V$46+$V$49+$V$53+$V$57)</f>
        <v>8.5</v>
      </c>
    </row>
    <row r="47" spans="1:23" x14ac:dyDescent="0.25">
      <c r="A47" s="81" t="s">
        <v>559</v>
      </c>
      <c r="B47" s="81" t="str">
        <f>VLOOKUP(A47,'PAI 2025 GPS rempl2)'!$A$3:$E$505,4,0)</f>
        <v>Actividad propia</v>
      </c>
      <c r="C47" s="82" t="s">
        <v>1535</v>
      </c>
      <c r="D47" s="82" t="s">
        <v>1534</v>
      </c>
      <c r="E47" s="82" t="s">
        <v>475</v>
      </c>
      <c r="F47" s="82"/>
      <c r="G47" s="82" t="str">
        <f>VLOOKUP(A47,'PAI 2025 GPS rempl2)'!$E$4:$L$504,8,0)</f>
        <v>N/A</v>
      </c>
      <c r="H47" s="82" t="str">
        <f>VLOOKUP(A47,'PAI 2025 GPS rempl2)'!$A$4:$V$504,15,0)</f>
        <v>Establecer plan de trabajo con acciones, fechas y responsables, para el cumplimiento de los objetivos de mejora efr   (Plan de trabajo / único entregable)</v>
      </c>
      <c r="I47" s="82">
        <f>VLOOKUP(A47,'PAI 2025 GPS rempl2)'!$A$4:$V$504,17,0)</f>
        <v>1</v>
      </c>
      <c r="J47" s="82" t="str">
        <f>VLOOKUP(A47,'PAI 2025 GPS rempl2)'!$A$4:$V$504,18,0)</f>
        <v>Númerica</v>
      </c>
      <c r="K47" s="169" t="str">
        <f>VLOOKUP(A47,'PAI 2025 GPS rempl2)'!$A$4:$V$504,20,0)</f>
        <v>2025-01-20</v>
      </c>
      <c r="L47" s="169" t="str">
        <f>VLOOKUP(A47,'PAI 2025 GPS rempl2)'!$A$4:$V$504,21,0)</f>
        <v>2025-01-31</v>
      </c>
      <c r="M47" s="82" t="str">
        <f>VLOOKUP(A47,'PAI 2025 GPS rempl2)'!$A$4:$V$504,22,0)</f>
        <v>117-GRUPO DE TRABAJO DE DESARROLLO DE TALENTO HUMANO</v>
      </c>
      <c r="N47" s="82"/>
      <c r="O47" s="82"/>
      <c r="P47" s="82"/>
      <c r="Q47" s="82"/>
      <c r="S47" s="81" t="s">
        <v>559</v>
      </c>
      <c r="T47" s="81" t="str">
        <f>VLOOKUP(A47,'PAI 2025 GPS rempl2)'!$A$3:$E$505,4,0)</f>
        <v>Actividad propia</v>
      </c>
      <c r="U47" s="82" t="s">
        <v>1535</v>
      </c>
      <c r="V47" s="31">
        <f>VLOOKUP(S47,'PAI 2025 GPS rempl2)'!$E$4:$P$504,12,0)</f>
        <v>80</v>
      </c>
      <c r="W47" s="146">
        <f>+(V47*100)/($V$4+$V$5+$V$7+$V$8+$V$10+$V$11+$V$12+$V$39+$V$40+$V$41+$V$42+$V$44+$V$45+$V$47+$V$48+$V$50+$V$51+$V$52+$V$54+$V$55+$V$56+$V$58+$V$59)</f>
        <v>8.8888888888888893</v>
      </c>
    </row>
    <row r="48" spans="1:23" x14ac:dyDescent="0.25">
      <c r="A48" s="81" t="s">
        <v>560</v>
      </c>
      <c r="B48" s="81" t="str">
        <f>VLOOKUP(A48,'PAI 2025 GPS rempl2)'!$A$3:$E$505,4,0)</f>
        <v>Actividad propia</v>
      </c>
      <c r="C48" s="82" t="s">
        <v>1535</v>
      </c>
      <c r="D48" s="82" t="s">
        <v>1534</v>
      </c>
      <c r="E48" s="82" t="s">
        <v>475</v>
      </c>
      <c r="F48" s="82"/>
      <c r="G48" s="82" t="str">
        <f>VLOOKUP(A48,'PAI 2025 GPS rempl2)'!$E$4:$L$504,8,0)</f>
        <v>N/A</v>
      </c>
      <c r="H48" s="82" t="str">
        <f>VLOOKUP(A48,'PAI 2025 GPS rempl2)'!$A$4:$V$504,15,0)</f>
        <v>Ejecutar el plan de trabajo para el cumplimiento de los objetivos de mejora efr  (Informes trimestrales (4) de seguimiento y soportes documentales de cumplimiento)</v>
      </c>
      <c r="I48" s="82">
        <f>VLOOKUP(A48,'PAI 2025 GPS rempl2)'!$A$4:$V$504,17,0)</f>
        <v>100</v>
      </c>
      <c r="J48" s="82" t="str">
        <f>VLOOKUP(A48,'PAI 2025 GPS rempl2)'!$A$4:$V$504,18,0)</f>
        <v>Porcentual</v>
      </c>
      <c r="K48" s="169" t="str">
        <f>VLOOKUP(A48,'PAI 2025 GPS rempl2)'!$A$4:$V$504,20,0)</f>
        <v>2025-02-03</v>
      </c>
      <c r="L48" s="169" t="str">
        <f>VLOOKUP(A48,'PAI 2025 GPS rempl2)'!$A$4:$V$504,21,0)</f>
        <v>2025-12-22</v>
      </c>
      <c r="M48" s="82" t="str">
        <f>VLOOKUP(A48,'PAI 2025 GPS rempl2)'!$A$4:$V$504,22,0)</f>
        <v>117-GRUPO DE TRABAJO DE DESARROLLO DE TALENTO HUMANO</v>
      </c>
      <c r="N48" s="82"/>
      <c r="O48" s="82"/>
      <c r="P48" s="82"/>
      <c r="Q48" s="82"/>
      <c r="S48" s="81" t="s">
        <v>560</v>
      </c>
      <c r="T48" s="81" t="str">
        <f>VLOOKUP(A48,'PAI 2025 GPS rempl2)'!$A$3:$E$505,4,0)</f>
        <v>Actividad propia</v>
      </c>
      <c r="U48" s="82" t="s">
        <v>1535</v>
      </c>
      <c r="V48" s="31">
        <f>VLOOKUP(S48,'PAI 2025 GPS rempl2)'!$E$4:$P$504,12,0)</f>
        <v>20</v>
      </c>
      <c r="W48" s="146">
        <f>+(V48*100)/($V$4+$V$5+$V$7+$V$8+$V$10+$V$11+$V$12+$V$39+$V$40+$V$41+$V$42+$V$44+$V$45+$V$47+$V$48+$V$50+$V$51+$V$52+$V$54+$V$55+$V$56+$V$58+$V$59)</f>
        <v>2.2222222222222223</v>
      </c>
    </row>
    <row r="49" spans="1:23" x14ac:dyDescent="0.25">
      <c r="A49" s="81" t="s">
        <v>562</v>
      </c>
      <c r="B49" s="81" t="str">
        <f>VLOOKUP(A49,'PAI 2025 GPS rempl2)'!$A$3:$E$505,4,0)</f>
        <v>Producto</v>
      </c>
      <c r="C49" s="82" t="s">
        <v>1535</v>
      </c>
      <c r="D49" s="82" t="s">
        <v>1534</v>
      </c>
      <c r="E49" s="82" t="s">
        <v>475</v>
      </c>
      <c r="F49" s="82" t="s">
        <v>60</v>
      </c>
      <c r="G49" s="82" t="str">
        <f>VLOOKUP(A49,'PAI 2025 GPS rempl2)'!$E$4:$L$504,8,0)</f>
        <v>FUNCIONAMIENTO</v>
      </c>
      <c r="H49" s="82" t="str">
        <f>VLOOKUP(A49,'PAI 2025 GPS rempl2)'!$A$4:$V$504,15,0)</f>
        <v>Plan de Bienestar Social y Estímulos, elaborado y ejecutado (Informe semestral de la ejecución del plan / único entregable)</v>
      </c>
      <c r="I49" s="82">
        <f>VLOOKUP(A49,'PAI 2025 GPS rempl2)'!$A$4:$V$504,17,0)</f>
        <v>100</v>
      </c>
      <c r="J49" s="82" t="str">
        <f>VLOOKUP(A49,'PAI 2025 GPS rempl2)'!$A$4:$V$504,18,0)</f>
        <v>Porcentual</v>
      </c>
      <c r="K49" s="169" t="str">
        <f>VLOOKUP(A49,'PAI 2025 GPS rempl2)'!$A$4:$V$504,20,0)</f>
        <v>2025-01-13</v>
      </c>
      <c r="L49" s="169" t="str">
        <f>VLOOKUP(A49,'PAI 2025 GPS rempl2)'!$A$4:$V$504,21,0)</f>
        <v>2025-12-22</v>
      </c>
      <c r="M49" s="82" t="str">
        <f>VLOOKUP(A49,'PAI 2025 GPS rempl2)'!$A$4:$V$504,22,0)</f>
        <v>117-GRUPO DE TRABAJO DE DESARROLLO DE TALENTO HUMANO</v>
      </c>
      <c r="N49" s="82" t="s">
        <v>1753</v>
      </c>
      <c r="O49" s="82" t="s">
        <v>1410</v>
      </c>
      <c r="P49" s="82" t="s">
        <v>1558</v>
      </c>
      <c r="Q49" s="82" t="s">
        <v>1509</v>
      </c>
      <c r="S49" s="81" t="s">
        <v>562</v>
      </c>
      <c r="T49" s="81" t="str">
        <f>VLOOKUP(A49,'PAI 2025 GPS rempl2)'!$A$3:$E$505,4,0)</f>
        <v>Producto</v>
      </c>
      <c r="U49" s="82" t="s">
        <v>1535</v>
      </c>
      <c r="V49" s="31">
        <f>VLOOKUP(S49,'PAI 2025 GPS rempl2)'!$E$4:$P$504,12,0)</f>
        <v>17</v>
      </c>
      <c r="W49" s="31">
        <f>+(V49*100)/($V$3+$V$6+$V$9+$V$38+$V$43+$V$46+$V$49+$V$53+$V$57)</f>
        <v>8.5</v>
      </c>
    </row>
    <row r="50" spans="1:23" x14ac:dyDescent="0.25">
      <c r="A50" s="81" t="s">
        <v>564</v>
      </c>
      <c r="B50" s="81" t="str">
        <f>VLOOKUP(A50,'PAI 2025 GPS rempl2)'!$A$3:$E$505,4,0)</f>
        <v>Actividad propia</v>
      </c>
      <c r="C50" s="82" t="s">
        <v>1535</v>
      </c>
      <c r="D50" s="82" t="s">
        <v>1534</v>
      </c>
      <c r="E50" s="82" t="s">
        <v>475</v>
      </c>
      <c r="F50" s="82"/>
      <c r="G50" s="82" t="str">
        <f>VLOOKUP(A50,'PAI 2025 GPS rempl2)'!$E$4:$L$504,8,0)</f>
        <v>N/A</v>
      </c>
      <c r="H50" s="82" t="str">
        <f>VLOOKUP(A50,'PAI 2025 GPS rempl2)'!$A$4:$V$504,15,0)</f>
        <v>Elaborar y presentar para aprobación del Comité Institucional de Gestión y desempeño la propuesta de plan de bienestar social y estímulos (Acta de Comité Institucional de Gestión y Desempeño aprobando el Plan de Bienestar Social y Estímulos-único entregable)</v>
      </c>
      <c r="I50" s="82">
        <f>VLOOKUP(A50,'PAI 2025 GPS rempl2)'!$A$4:$V$504,17,0)</f>
        <v>1</v>
      </c>
      <c r="J50" s="82" t="str">
        <f>VLOOKUP(A50,'PAI 2025 GPS rempl2)'!$A$4:$V$504,18,0)</f>
        <v>Númerica</v>
      </c>
      <c r="K50" s="169" t="str">
        <f>VLOOKUP(A50,'PAI 2025 GPS rempl2)'!$A$4:$V$504,20,0)</f>
        <v>2025-01-13</v>
      </c>
      <c r="L50" s="169" t="str">
        <f>VLOOKUP(A50,'PAI 2025 GPS rempl2)'!$A$4:$V$504,21,0)</f>
        <v>2025-01-31</v>
      </c>
      <c r="M50" s="82" t="str">
        <f>VLOOKUP(A50,'PAI 2025 GPS rempl2)'!$A$4:$V$504,22,0)</f>
        <v>117-GRUPO DE TRABAJO DE DESARROLLO DE TALENTO HUMANO</v>
      </c>
      <c r="N50" s="82"/>
      <c r="O50" s="82"/>
      <c r="P50" s="82"/>
      <c r="Q50" s="82"/>
      <c r="S50" s="81" t="s">
        <v>564</v>
      </c>
      <c r="T50" s="81" t="str">
        <f>VLOOKUP(A50,'PAI 2025 GPS rempl2)'!$A$3:$E$505,4,0)</f>
        <v>Actividad propia</v>
      </c>
      <c r="U50" s="82" t="s">
        <v>1535</v>
      </c>
      <c r="V50" s="31">
        <f>VLOOKUP(S50,'PAI 2025 GPS rempl2)'!$E$4:$P$504,12,0)</f>
        <v>15</v>
      </c>
      <c r="W50" s="146">
        <f>+(V50*100)/($V$4+$V$5+$V$7+$V$8+$V$10+$V$11+$V$12+$V$39+$V$40+$V$41+$V$42+$V$44+$V$45+$V$47+$V$48+$V$50+$V$51+$V$52+$V$54+$V$55+$V$56+$V$58+$V$59)</f>
        <v>1.6666666666666667</v>
      </c>
    </row>
    <row r="51" spans="1:23" x14ac:dyDescent="0.25">
      <c r="A51" s="81" t="s">
        <v>566</v>
      </c>
      <c r="B51" s="81" t="str">
        <f>VLOOKUP(A51,'PAI 2025 GPS rempl2)'!$A$3:$E$505,4,0)</f>
        <v>Actividad propia</v>
      </c>
      <c r="C51" s="82" t="s">
        <v>1535</v>
      </c>
      <c r="D51" s="82" t="s">
        <v>1534</v>
      </c>
      <c r="E51" s="82" t="s">
        <v>475</v>
      </c>
      <c r="F51" s="82"/>
      <c r="G51" s="82" t="str">
        <f>VLOOKUP(A51,'PAI 2025 GPS rempl2)'!$E$4:$L$504,8,0)</f>
        <v>N/A</v>
      </c>
      <c r="H51" s="82" t="str">
        <f>VLOOKUP(A51,'PAI 2025 GPS rempl2)'!$A$4:$V$504,15,0)</f>
        <v>Realizar la Resolución de adopción del plan de bienestar social y Estímulos  y publicar el plan aprobado en la página web e intrasic (Resolución adoptando el Plan de Bienestar Social y Estímulos y  Soporte de publicación del plan)</v>
      </c>
      <c r="I51" s="82">
        <f>VLOOKUP(A51,'PAI 2025 GPS rempl2)'!$A$4:$V$504,17,0)</f>
        <v>1</v>
      </c>
      <c r="J51" s="82" t="str">
        <f>VLOOKUP(A51,'PAI 2025 GPS rempl2)'!$A$4:$V$504,18,0)</f>
        <v>Númerica</v>
      </c>
      <c r="K51" s="169" t="str">
        <f>VLOOKUP(A51,'PAI 2025 GPS rempl2)'!$A$4:$V$504,20,0)</f>
        <v>2025-01-13</v>
      </c>
      <c r="L51" s="169" t="str">
        <f>VLOOKUP(A51,'PAI 2025 GPS rempl2)'!$A$4:$V$504,21,0)</f>
        <v>2025-01-31</v>
      </c>
      <c r="M51" s="82" t="str">
        <f>VLOOKUP(A51,'PAI 2025 GPS rempl2)'!$A$4:$V$504,22,0)</f>
        <v>117-GRUPO DE TRABAJO DE DESARROLLO DE TALENTO HUMANO</v>
      </c>
      <c r="N51" s="82"/>
      <c r="O51" s="82"/>
      <c r="P51" s="82"/>
      <c r="Q51" s="82"/>
      <c r="S51" s="81" t="s">
        <v>566</v>
      </c>
      <c r="T51" s="81" t="str">
        <f>VLOOKUP(A51,'PAI 2025 GPS rempl2)'!$A$3:$E$505,4,0)</f>
        <v>Actividad propia</v>
      </c>
      <c r="U51" s="82" t="s">
        <v>1535</v>
      </c>
      <c r="V51" s="31">
        <f>VLOOKUP(S51,'PAI 2025 GPS rempl2)'!$E$4:$P$504,12,0)</f>
        <v>15</v>
      </c>
      <c r="W51" s="146">
        <f>+(V51*100)/($V$4+$V$5+$V$7+$V$8+$V$10+$V$11+$V$12+$V$39+$V$40+$V$41+$V$42+$V$44+$V$45+$V$47+$V$48+$V$50+$V$51+$V$52+$V$54+$V$55+$V$56+$V$58+$V$59)</f>
        <v>1.6666666666666667</v>
      </c>
    </row>
    <row r="52" spans="1:23" x14ac:dyDescent="0.25">
      <c r="A52" s="81" t="s">
        <v>568</v>
      </c>
      <c r="B52" s="81" t="str">
        <f>VLOOKUP(A52,'PAI 2025 GPS rempl2)'!$A$3:$E$505,4,0)</f>
        <v>Actividad propia</v>
      </c>
      <c r="C52" s="82" t="s">
        <v>1535</v>
      </c>
      <c r="D52" s="82" t="s">
        <v>1534</v>
      </c>
      <c r="E52" s="82" t="s">
        <v>475</v>
      </c>
      <c r="F52" s="82"/>
      <c r="G52" s="82" t="str">
        <f>VLOOKUP(A52,'PAI 2025 GPS rempl2)'!$E$4:$L$504,8,0)</f>
        <v>N/A</v>
      </c>
      <c r="H52" s="82" t="str">
        <f>VLOOKUP(A52,'PAI 2025 GPS rempl2)'!$A$4:$V$504,15,0)</f>
        <v>Ejecutar el  plan de Bienestar Social y Estímulos (Captura de pantalla de publicación de actividades de bienestar y Estímulos cuando aplique/ Listas de asistencia a actividades de Bienestar social y Estímulos, cuando aplique e informe semestral de las actividades realizadas)</v>
      </c>
      <c r="I52" s="82">
        <f>VLOOKUP(A52,'PAI 2025 GPS rempl2)'!$A$4:$V$504,17,0)</f>
        <v>100</v>
      </c>
      <c r="J52" s="82" t="str">
        <f>VLOOKUP(A52,'PAI 2025 GPS rempl2)'!$A$4:$V$504,18,0)</f>
        <v>Porcentual</v>
      </c>
      <c r="K52" s="169" t="str">
        <f>VLOOKUP(A52,'PAI 2025 GPS rempl2)'!$A$4:$V$504,20,0)</f>
        <v>2025-02-03</v>
      </c>
      <c r="L52" s="169" t="str">
        <f>VLOOKUP(A52,'PAI 2025 GPS rempl2)'!$A$4:$V$504,21,0)</f>
        <v>2025-12-22</v>
      </c>
      <c r="M52" s="82" t="str">
        <f>VLOOKUP(A52,'PAI 2025 GPS rempl2)'!$A$4:$V$504,22,0)</f>
        <v>117-GRUPO DE TRABAJO DE DESARROLLO DE TALENTO HUMANO</v>
      </c>
      <c r="N52" s="82"/>
      <c r="O52" s="82"/>
      <c r="P52" s="82"/>
      <c r="Q52" s="82"/>
      <c r="S52" s="81" t="s">
        <v>568</v>
      </c>
      <c r="T52" s="81" t="str">
        <f>VLOOKUP(A52,'PAI 2025 GPS rempl2)'!$A$3:$E$505,4,0)</f>
        <v>Actividad propia</v>
      </c>
      <c r="U52" s="82" t="s">
        <v>1535</v>
      </c>
      <c r="V52" s="31">
        <f>VLOOKUP(S52,'PAI 2025 GPS rempl2)'!$E$4:$P$504,12,0)</f>
        <v>70</v>
      </c>
      <c r="W52" s="146">
        <f>+(V52*100)/($V$4+$V$5+$V$7+$V$8+$V$10+$V$11+$V$12+$V$39+$V$40+$V$41+$V$42+$V$44+$V$45+$V$47+$V$48+$V$50+$V$51+$V$52+$V$54+$V$55+$V$56+$V$58+$V$59)</f>
        <v>7.7777777777777777</v>
      </c>
    </row>
    <row r="53" spans="1:23" x14ac:dyDescent="0.25">
      <c r="A53" s="81" t="s">
        <v>569</v>
      </c>
      <c r="B53" s="81" t="str">
        <f>VLOOKUP(A53,'PAI 2025 GPS rempl2)'!$A$3:$E$505,4,0)</f>
        <v>Producto</v>
      </c>
      <c r="C53" s="82" t="s">
        <v>1535</v>
      </c>
      <c r="D53" s="82" t="s">
        <v>1534</v>
      </c>
      <c r="E53" s="82" t="s">
        <v>475</v>
      </c>
      <c r="F53" s="82" t="s">
        <v>60</v>
      </c>
      <c r="G53" s="82" t="str">
        <f>VLOOKUP(A53,'PAI 2025 GPS rempl2)'!$E$4:$L$504,8,0)</f>
        <v>FUNCIONAMIENTO</v>
      </c>
      <c r="H53" s="82" t="str">
        <f>VLOOKUP(A53,'PAI 2025 GPS rempl2)'!$A$4:$V$504,15,0)</f>
        <v>Plan de Capacitación, elaborado y ejecutado  (Informe semestral de la ejecución del plan)</v>
      </c>
      <c r="I53" s="82">
        <f>VLOOKUP(A53,'PAI 2025 GPS rempl2)'!$A$4:$V$504,17,0)</f>
        <v>100</v>
      </c>
      <c r="J53" s="82" t="str">
        <f>VLOOKUP(A53,'PAI 2025 GPS rempl2)'!$A$4:$V$504,18,0)</f>
        <v>Porcentual</v>
      </c>
      <c r="K53" s="169" t="str">
        <f>VLOOKUP(A53,'PAI 2025 GPS rempl2)'!$A$4:$V$504,20,0)</f>
        <v>2025-01-13</v>
      </c>
      <c r="L53" s="169" t="str">
        <f>VLOOKUP(A53,'PAI 2025 GPS rempl2)'!$A$4:$V$504,21,0)</f>
        <v>2025-12-22</v>
      </c>
      <c r="M53" s="82" t="str">
        <f>VLOOKUP(A53,'PAI 2025 GPS rempl2)'!$A$4:$V$504,22,0)</f>
        <v>117-GRUPO DE TRABAJO DE DESARROLLO DE TALENTO HUMANO</v>
      </c>
      <c r="N53" s="82" t="s">
        <v>1753</v>
      </c>
      <c r="O53" s="82" t="s">
        <v>1410</v>
      </c>
      <c r="P53" s="82" t="s">
        <v>1558</v>
      </c>
      <c r="Q53" s="82" t="s">
        <v>1509</v>
      </c>
      <c r="S53" s="81" t="s">
        <v>569</v>
      </c>
      <c r="T53" s="81" t="str">
        <f>VLOOKUP(A53,'PAI 2025 GPS rempl2)'!$A$3:$E$505,4,0)</f>
        <v>Producto</v>
      </c>
      <c r="U53" s="82" t="s">
        <v>1535</v>
      </c>
      <c r="V53" s="31">
        <f>VLOOKUP(S53,'PAI 2025 GPS rempl2)'!$E$4:$P$504,12,0)</f>
        <v>17</v>
      </c>
      <c r="W53" s="31">
        <f>+(V53*100)/($V$3+$V$6+$V$9+$V$38+$V$43+$V$46+$V$49+$V$53+$V$57)</f>
        <v>8.5</v>
      </c>
    </row>
    <row r="54" spans="1:23" x14ac:dyDescent="0.25">
      <c r="A54" s="81" t="s">
        <v>571</v>
      </c>
      <c r="B54" s="81" t="str">
        <f>VLOOKUP(A54,'PAI 2025 GPS rempl2)'!$A$3:$E$505,4,0)</f>
        <v>Actividad propia</v>
      </c>
      <c r="C54" s="82" t="s">
        <v>1535</v>
      </c>
      <c r="D54" s="82" t="s">
        <v>1534</v>
      </c>
      <c r="E54" s="82" t="s">
        <v>475</v>
      </c>
      <c r="F54" s="82"/>
      <c r="G54" s="82" t="str">
        <f>VLOOKUP(A54,'PAI 2025 GPS rempl2)'!$E$4:$L$504,8,0)</f>
        <v>N/A</v>
      </c>
      <c r="H54" s="82" t="str">
        <f>VLOOKUP(A54,'PAI 2025 GPS rempl2)'!$A$4:$V$504,15,0)</f>
        <v>Elaborar y presentar para aprobación del Comité Institucional de Gestión y desempeño la propuesta de plan de capacitación (Acta de Comité Institucional de Gestión y Desempeño aprobando el Plan de Capacitación único entregable)</v>
      </c>
      <c r="I54" s="82">
        <f>VLOOKUP(A54,'PAI 2025 GPS rempl2)'!$A$4:$V$504,17,0)</f>
        <v>1</v>
      </c>
      <c r="J54" s="82" t="str">
        <f>VLOOKUP(A54,'PAI 2025 GPS rempl2)'!$A$4:$V$504,18,0)</f>
        <v>Númerica</v>
      </c>
      <c r="K54" s="169" t="str">
        <f>VLOOKUP(A54,'PAI 2025 GPS rempl2)'!$A$4:$V$504,20,0)</f>
        <v>2025-01-13</v>
      </c>
      <c r="L54" s="169" t="str">
        <f>VLOOKUP(A54,'PAI 2025 GPS rempl2)'!$A$4:$V$504,21,0)</f>
        <v>2025-01-31</v>
      </c>
      <c r="M54" s="82" t="str">
        <f>VLOOKUP(A54,'PAI 2025 GPS rempl2)'!$A$4:$V$504,22,0)</f>
        <v>117-GRUPO DE TRABAJO DE DESARROLLO DE TALENTO HUMANO</v>
      </c>
      <c r="N54" s="82"/>
      <c r="O54" s="82"/>
      <c r="P54" s="82"/>
      <c r="Q54" s="82"/>
      <c r="S54" s="81" t="s">
        <v>571</v>
      </c>
      <c r="T54" s="81" t="str">
        <f>VLOOKUP(A54,'PAI 2025 GPS rempl2)'!$A$3:$E$505,4,0)</f>
        <v>Actividad propia</v>
      </c>
      <c r="U54" s="82" t="s">
        <v>1535</v>
      </c>
      <c r="V54" s="31">
        <f>VLOOKUP(S54,'PAI 2025 GPS rempl2)'!$E$4:$P$504,12,0)</f>
        <v>15</v>
      </c>
      <c r="W54" s="146">
        <f>+(V54*100)/($V$4+$V$5+$V$7+$V$8+$V$10+$V$11+$V$12+$V$39+$V$40+$V$41+$V$42+$V$44+$V$45+$V$47+$V$48+$V$50+$V$51+$V$52+$V$54+$V$55+$V$56+$V$58+$V$59)</f>
        <v>1.6666666666666667</v>
      </c>
    </row>
    <row r="55" spans="1:23" x14ac:dyDescent="0.25">
      <c r="A55" s="81" t="s">
        <v>573</v>
      </c>
      <c r="B55" s="81" t="str">
        <f>VLOOKUP(A55,'PAI 2025 GPS rempl2)'!$A$3:$E$505,4,0)</f>
        <v>Actividad propia</v>
      </c>
      <c r="C55" s="82" t="s">
        <v>1535</v>
      </c>
      <c r="D55" s="82" t="s">
        <v>1534</v>
      </c>
      <c r="E55" s="82" t="s">
        <v>475</v>
      </c>
      <c r="F55" s="82"/>
      <c r="G55" s="82" t="str">
        <f>VLOOKUP(A55,'PAI 2025 GPS rempl2)'!$E$4:$L$504,8,0)</f>
        <v>N/A</v>
      </c>
      <c r="H55" s="82" t="str">
        <f>VLOOKUP(A55,'PAI 2025 GPS rempl2)'!$A$4:$V$504,15,0)</f>
        <v>Realizar la Resolución de adopción del plan de capacitación y publicar el plan aprobado en la página web e intrasic (Resolución adoptando el Plan de Capacitación-único entregable)</v>
      </c>
      <c r="I55" s="82">
        <f>VLOOKUP(A55,'PAI 2025 GPS rempl2)'!$A$4:$V$504,17,0)</f>
        <v>1</v>
      </c>
      <c r="J55" s="82" t="str">
        <f>VLOOKUP(A55,'PAI 2025 GPS rempl2)'!$A$4:$V$504,18,0)</f>
        <v>Númerica</v>
      </c>
      <c r="K55" s="169" t="str">
        <f>VLOOKUP(A55,'PAI 2025 GPS rempl2)'!$A$4:$V$504,20,0)</f>
        <v>2025-01-13</v>
      </c>
      <c r="L55" s="169" t="str">
        <f>VLOOKUP(A55,'PAI 2025 GPS rempl2)'!$A$4:$V$504,21,0)</f>
        <v>2025-01-31</v>
      </c>
      <c r="M55" s="82" t="str">
        <f>VLOOKUP(A55,'PAI 2025 GPS rempl2)'!$A$4:$V$504,22,0)</f>
        <v>117-GRUPO DE TRABAJO DE DESARROLLO DE TALENTO HUMANO</v>
      </c>
      <c r="N55" s="82"/>
      <c r="O55" s="82"/>
      <c r="P55" s="82"/>
      <c r="Q55" s="82"/>
      <c r="S55" s="81" t="s">
        <v>573</v>
      </c>
      <c r="T55" s="81" t="str">
        <f>VLOOKUP(A55,'PAI 2025 GPS rempl2)'!$A$3:$E$505,4,0)</f>
        <v>Actividad propia</v>
      </c>
      <c r="U55" s="82" t="s">
        <v>1535</v>
      </c>
      <c r="V55" s="31">
        <f>VLOOKUP(S55,'PAI 2025 GPS rempl2)'!$E$4:$P$504,12,0)</f>
        <v>15</v>
      </c>
      <c r="W55" s="146">
        <f>+(V55*100)/($V$4+$V$5+$V$7+$V$8+$V$10+$V$11+$V$12+$V$39+$V$40+$V$41+$V$42+$V$44+$V$45+$V$47+$V$48+$V$50+$V$51+$V$52+$V$54+$V$55+$V$56+$V$58+$V$59)</f>
        <v>1.6666666666666667</v>
      </c>
    </row>
    <row r="56" spans="1:23" x14ac:dyDescent="0.25">
      <c r="A56" s="81" t="s">
        <v>575</v>
      </c>
      <c r="B56" s="81" t="str">
        <f>VLOOKUP(A56,'PAI 2025 GPS rempl2)'!$A$3:$E$505,4,0)</f>
        <v>Actividad propia</v>
      </c>
      <c r="C56" s="82" t="s">
        <v>1535</v>
      </c>
      <c r="D56" s="82" t="s">
        <v>1534</v>
      </c>
      <c r="E56" s="82" t="s">
        <v>475</v>
      </c>
      <c r="F56" s="82"/>
      <c r="G56" s="82" t="str">
        <f>VLOOKUP(A56,'PAI 2025 GPS rempl2)'!$E$4:$L$504,8,0)</f>
        <v>N/A</v>
      </c>
      <c r="H56" s="82" t="str">
        <f>VLOOKUP(A56,'PAI 2025 GPS rempl2)'!$A$4:$V$504,15,0)</f>
        <v>Ejecutar el  plan de Capacitación (Listas de asistencia cuando aplique, captura de pantalla de la reunión de capacitaciones cuando aplique e informe semestral de las actividades realizadas)</v>
      </c>
      <c r="I56" s="82">
        <f>VLOOKUP(A56,'PAI 2025 GPS rempl2)'!$A$4:$V$504,17,0)</f>
        <v>100</v>
      </c>
      <c r="J56" s="82" t="str">
        <f>VLOOKUP(A56,'PAI 2025 GPS rempl2)'!$A$4:$V$504,18,0)</f>
        <v>Porcentual</v>
      </c>
      <c r="K56" s="169" t="str">
        <f>VLOOKUP(A56,'PAI 2025 GPS rempl2)'!$A$4:$V$504,20,0)</f>
        <v>2025-02-03</v>
      </c>
      <c r="L56" s="169" t="str">
        <f>VLOOKUP(A56,'PAI 2025 GPS rempl2)'!$A$4:$V$504,21,0)</f>
        <v>2025-12-22</v>
      </c>
      <c r="M56" s="82" t="str">
        <f>VLOOKUP(A56,'PAI 2025 GPS rempl2)'!$A$4:$V$504,22,0)</f>
        <v>117-GRUPO DE TRABAJO DE DESARROLLO DE TALENTO HUMANO</v>
      </c>
      <c r="N56" s="82"/>
      <c r="O56" s="82"/>
      <c r="P56" s="82"/>
      <c r="Q56" s="82"/>
      <c r="S56" s="81" t="s">
        <v>575</v>
      </c>
      <c r="T56" s="81" t="str">
        <f>VLOOKUP(A56,'PAI 2025 GPS rempl2)'!$A$3:$E$505,4,0)</f>
        <v>Actividad propia</v>
      </c>
      <c r="U56" s="82" t="s">
        <v>1535</v>
      </c>
      <c r="V56" s="31">
        <f>VLOOKUP(S56,'PAI 2025 GPS rempl2)'!$E$4:$P$504,12,0)</f>
        <v>70</v>
      </c>
      <c r="W56" s="146">
        <f>+(V56*100)/($V$4+$V$5+$V$7+$V$8+$V$10+$V$11+$V$12+$V$39+$V$40+$V$41+$V$42+$V$44+$V$45+$V$47+$V$48+$V$50+$V$51+$V$52+$V$54+$V$55+$V$56+$V$58+$V$59)</f>
        <v>7.7777777777777777</v>
      </c>
    </row>
    <row r="57" spans="1:23" x14ac:dyDescent="0.25">
      <c r="A57" s="81" t="s">
        <v>576</v>
      </c>
      <c r="B57" s="81" t="str">
        <f>VLOOKUP(A57,'PAI 2025 GPS rempl2)'!$A$3:$E$505,4,0)</f>
        <v>Producto</v>
      </c>
      <c r="C57" s="82" t="s">
        <v>1535</v>
      </c>
      <c r="D57" s="82" t="s">
        <v>1534</v>
      </c>
      <c r="E57" s="82" t="s">
        <v>475</v>
      </c>
      <c r="F57" s="82" t="s">
        <v>60</v>
      </c>
      <c r="G57" s="82" t="str">
        <f>VLOOKUP(A57,'PAI 2025 GPS rempl2)'!$E$4:$L$504,8,0)</f>
        <v>FUNCIONAMIENTO</v>
      </c>
      <c r="H57" s="82" t="str">
        <f>VLOOKUP(A57,'PAI 2025 GPS rempl2)'!$A$4:$V$504,15,0)</f>
        <v>Plan de Seguridad y salud en el Trabajo SST, elaborado y ejecutado  (Informe semestral de la ejecución del plan)</v>
      </c>
      <c r="I57" s="82">
        <f>VLOOKUP(A57,'PAI 2025 GPS rempl2)'!$A$4:$V$504,17,0)</f>
        <v>100</v>
      </c>
      <c r="J57" s="82" t="str">
        <f>VLOOKUP(A57,'PAI 2025 GPS rempl2)'!$A$4:$V$504,18,0)</f>
        <v>Porcentual</v>
      </c>
      <c r="K57" s="169" t="str">
        <f>VLOOKUP(A57,'PAI 2025 GPS rempl2)'!$A$4:$V$504,20,0)</f>
        <v>2025-01-13</v>
      </c>
      <c r="L57" s="169" t="str">
        <f>VLOOKUP(A57,'PAI 2025 GPS rempl2)'!$A$4:$V$504,21,0)</f>
        <v>2025-12-22</v>
      </c>
      <c r="M57" s="82" t="str">
        <f>VLOOKUP(A57,'PAI 2025 GPS rempl2)'!$A$4:$V$504,22,0)</f>
        <v>117-GRUPO DE TRABAJO DE DESARROLLO DE TALENTO HUMANO</v>
      </c>
      <c r="N57" s="82" t="s">
        <v>1753</v>
      </c>
      <c r="O57" s="82" t="s">
        <v>1410</v>
      </c>
      <c r="P57" s="82" t="s">
        <v>1558</v>
      </c>
      <c r="Q57" s="82" t="s">
        <v>1509</v>
      </c>
      <c r="S57" s="81" t="s">
        <v>576</v>
      </c>
      <c r="T57" s="81" t="str">
        <f>VLOOKUP(A57,'PAI 2025 GPS rempl2)'!$A$3:$E$505,4,0)</f>
        <v>Producto</v>
      </c>
      <c r="U57" s="82" t="s">
        <v>1535</v>
      </c>
      <c r="V57" s="31">
        <f>VLOOKUP(S57,'PAI 2025 GPS rempl2)'!$E$4:$P$504,12,0)</f>
        <v>17</v>
      </c>
      <c r="W57" s="31">
        <f>+(V57*100)/($V$3+$V$6+$V$9+$V$38+$V$43+$V$46+$V$49+$V$53+$V$57)</f>
        <v>8.5</v>
      </c>
    </row>
    <row r="58" spans="1:23" x14ac:dyDescent="0.25">
      <c r="A58" s="81" t="s">
        <v>578</v>
      </c>
      <c r="B58" s="81" t="str">
        <f>VLOOKUP(A58,'PAI 2025 GPS rempl2)'!$A$3:$E$505,4,0)</f>
        <v>Actividad propia</v>
      </c>
      <c r="C58" s="82" t="s">
        <v>1535</v>
      </c>
      <c r="D58" s="82" t="s">
        <v>1534</v>
      </c>
      <c r="E58" s="82" t="s">
        <v>475</v>
      </c>
      <c r="F58" s="82"/>
      <c r="G58" s="82" t="str">
        <f>VLOOKUP(A58,'PAI 2025 GPS rempl2)'!$E$4:$L$504,8,0)</f>
        <v>N/A</v>
      </c>
      <c r="H58" s="82" t="str">
        <f>VLOOKUP(A58,'PAI 2025 GPS rempl2)'!$A$4:$V$504,15,0)</f>
        <v>Realizar la resolución de adopción del Plan de SST  (Resolución adoptando el Plan de SST-único entregable)</v>
      </c>
      <c r="I58" s="82">
        <f>VLOOKUP(A58,'PAI 2025 GPS rempl2)'!$A$4:$V$504,17,0)</f>
        <v>1</v>
      </c>
      <c r="J58" s="82" t="str">
        <f>VLOOKUP(A58,'PAI 2025 GPS rempl2)'!$A$4:$V$504,18,0)</f>
        <v>Porcentual</v>
      </c>
      <c r="K58" s="169" t="str">
        <f>VLOOKUP(A58,'PAI 2025 GPS rempl2)'!$A$4:$V$504,20,0)</f>
        <v>2025-01-13</v>
      </c>
      <c r="L58" s="169" t="str">
        <f>VLOOKUP(A58,'PAI 2025 GPS rempl2)'!$A$4:$V$504,21,0)</f>
        <v>2025-01-31</v>
      </c>
      <c r="M58" s="82" t="str">
        <f>VLOOKUP(A58,'PAI 2025 GPS rempl2)'!$A$4:$V$504,22,0)</f>
        <v>117-GRUPO DE TRABAJO DE DESARROLLO DE TALENTO HUMANO</v>
      </c>
      <c r="N58" s="82"/>
      <c r="O58" s="82"/>
      <c r="P58" s="82"/>
      <c r="Q58" s="82"/>
      <c r="S58" s="81" t="s">
        <v>578</v>
      </c>
      <c r="T58" s="81" t="str">
        <f>VLOOKUP(A58,'PAI 2025 GPS rempl2)'!$A$3:$E$505,4,0)</f>
        <v>Actividad propia</v>
      </c>
      <c r="U58" s="82" t="s">
        <v>1535</v>
      </c>
      <c r="V58" s="31">
        <f>VLOOKUP(S58,'PAI 2025 GPS rempl2)'!$E$4:$P$504,12,0)</f>
        <v>30</v>
      </c>
      <c r="W58" s="146">
        <f>+(V58*100)/($V$4+$V$5+$V$7+$V$8+$V$10+$V$11+$V$12+$V$39+$V$40+$V$41+$V$42+$V$44+$V$45+$V$47+$V$48+$V$50+$V$51+$V$52+$V$54+$V$55+$V$56+$V$58+$V$59)</f>
        <v>3.3333333333333335</v>
      </c>
    </row>
    <row r="59" spans="1:23" x14ac:dyDescent="0.25">
      <c r="A59" s="81" t="s">
        <v>580</v>
      </c>
      <c r="B59" s="81" t="str">
        <f>VLOOKUP(A59,'PAI 2025 GPS rempl2)'!$A$3:$E$505,4,0)</f>
        <v>Actividad propia</v>
      </c>
      <c r="C59" s="82" t="s">
        <v>1535</v>
      </c>
      <c r="D59" s="82" t="s">
        <v>1534</v>
      </c>
      <c r="E59" s="82" t="s">
        <v>475</v>
      </c>
      <c r="F59" s="82"/>
      <c r="G59" s="82" t="str">
        <f>VLOOKUP(A59,'PAI 2025 GPS rempl2)'!$E$4:$L$504,8,0)</f>
        <v>N/A</v>
      </c>
      <c r="H59" s="82" t="str">
        <f>VLOOKUP(A59,'PAI 2025 GPS rempl2)'!$A$4:$V$504,15,0)</f>
        <v>Cumplir con la ejecución del plan de SST   (Captura  de publicación de actividades de Seguridad y Salud en el Trabajo, cuando aplique/ Listas de asistencia a actividades de Seguridad y Salud en el Trabajo, cuando aplique y informe semestral de las actividades realizadas)</v>
      </c>
      <c r="I59" s="82">
        <f>VLOOKUP(A59,'PAI 2025 GPS rempl2)'!$A$4:$V$504,17,0)</f>
        <v>100</v>
      </c>
      <c r="J59" s="82" t="str">
        <f>VLOOKUP(A59,'PAI 2025 GPS rempl2)'!$A$4:$V$504,18,0)</f>
        <v>Porcentual</v>
      </c>
      <c r="K59" s="169" t="str">
        <f>VLOOKUP(A59,'PAI 2025 GPS rempl2)'!$A$4:$V$504,20,0)</f>
        <v>2025-02-03</v>
      </c>
      <c r="L59" s="169" t="str">
        <f>VLOOKUP(A59,'PAI 2025 GPS rempl2)'!$A$4:$V$504,21,0)</f>
        <v>2025-12-22</v>
      </c>
      <c r="M59" s="82" t="str">
        <f>VLOOKUP(A59,'PAI 2025 GPS rempl2)'!$A$4:$V$504,22,0)</f>
        <v>117-GRUPO DE TRABAJO DE DESARROLLO DE TALENTO HUMANO</v>
      </c>
      <c r="N59" s="82"/>
      <c r="O59" s="82"/>
      <c r="P59" s="82"/>
      <c r="Q59" s="82"/>
      <c r="S59" s="81" t="s">
        <v>580</v>
      </c>
      <c r="T59" s="81" t="str">
        <f>VLOOKUP(A59,'PAI 2025 GPS rempl2)'!$A$3:$E$505,4,0)</f>
        <v>Actividad propia</v>
      </c>
      <c r="U59" s="82" t="s">
        <v>1535</v>
      </c>
      <c r="V59" s="31">
        <f>VLOOKUP(S59,'PAI 2025 GPS rempl2)'!$E$4:$P$504,12,0)</f>
        <v>70</v>
      </c>
      <c r="W59" s="146">
        <f>+(V59*100)/($V$4+$V$5+$V$7+$V$8+$V$10+$V$11+$V$12+$V$39+$V$40+$V$41+$V$42+$V$44+$V$45+$V$47+$V$48+$V$50+$V$51+$V$52+$V$54+$V$55+$V$56+$V$58+$V$59)</f>
        <v>7.7777777777777777</v>
      </c>
    </row>
    <row r="60" spans="1:23" x14ac:dyDescent="0.25">
      <c r="A60" s="81" t="s">
        <v>583</v>
      </c>
      <c r="B60" s="81" t="str">
        <f>VLOOKUP(A60,'PAI 2025 GPS rempl2)'!$A$3:$E$505,4,0)</f>
        <v>Producto</v>
      </c>
      <c r="C60" s="82" t="s">
        <v>1539</v>
      </c>
      <c r="D60" s="82" t="s">
        <v>1541</v>
      </c>
      <c r="E60" s="82" t="s">
        <v>585</v>
      </c>
      <c r="F60" s="82" t="s">
        <v>60</v>
      </c>
      <c r="G60" s="82" t="str">
        <f>VLOOKUP(A60,'PAI 2025 GPS rempl2)'!$E$4:$L$504,8,0)</f>
        <v>FUNCIONAMIENTO</v>
      </c>
      <c r="H60" s="82" t="str">
        <f>VLOOKUP(A60,'PAI 2025 GPS rempl2)'!$A$4:$V$504,15,0)</f>
        <v>Estrategia para la reducción de emisiones, adaptación al cambio climático y la transición energética y la protección del medio ambiente, ejecutada (Informe final)</v>
      </c>
      <c r="I60" s="82">
        <f>VLOOKUP(A60,'PAI 2025 GPS rempl2)'!$A$4:$V$504,17,0)</f>
        <v>100</v>
      </c>
      <c r="J60" s="82" t="str">
        <f>VLOOKUP(A60,'PAI 2025 GPS rempl2)'!$A$4:$V$504,18,0)</f>
        <v>Porcentual</v>
      </c>
      <c r="K60" s="169" t="str">
        <f>VLOOKUP(A60,'PAI 2025 GPS rempl2)'!$A$4:$V$504,20,0)</f>
        <v>2025-01-02</v>
      </c>
      <c r="L60" s="169" t="str">
        <f>VLOOKUP(A60,'PAI 2025 GPS rempl2)'!$A$4:$V$504,21,0)</f>
        <v>2025-12-22</v>
      </c>
      <c r="M60" s="82" t="str">
        <f>VLOOKUP(A60,'PAI 2025 GPS rempl2)'!$A$4:$V$504,22,0)</f>
        <v>142-GRUPO DE TRABAJO DE SERVICIOS ADMINISTRATIVOS Y RECURSOS FÍSICOS</v>
      </c>
      <c r="N60" s="82" t="s">
        <v>1753</v>
      </c>
      <c r="O60" s="82" t="s">
        <v>1410</v>
      </c>
      <c r="P60" s="82">
        <v>0</v>
      </c>
      <c r="Q60" s="82" t="s">
        <v>1509</v>
      </c>
      <c r="S60" s="81" t="s">
        <v>583</v>
      </c>
      <c r="T60" s="81" t="str">
        <f>VLOOKUP(A60,'PAI 2025 GPS rempl2)'!$A$3:$E$505,4,0)</f>
        <v>Producto</v>
      </c>
      <c r="U60" s="82" t="s">
        <v>1539</v>
      </c>
      <c r="V60" s="31">
        <f>VLOOKUP(S60,'PAI 2025 GPS rempl2)'!$E$4:$P$504,12,0)</f>
        <v>100</v>
      </c>
      <c r="W60" s="146">
        <f>(V60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4.4843049327354256</v>
      </c>
    </row>
    <row r="61" spans="1:23" x14ac:dyDescent="0.25">
      <c r="A61" s="81" t="s">
        <v>587</v>
      </c>
      <c r="B61" s="81" t="str">
        <f>VLOOKUP(A61,'PAI 2025 GPS rempl2)'!$A$3:$E$505,4,0)</f>
        <v>Actividad propia</v>
      </c>
      <c r="C61" s="82" t="s">
        <v>1539</v>
      </c>
      <c r="D61" s="82" t="s">
        <v>1541</v>
      </c>
      <c r="E61" s="82" t="s">
        <v>585</v>
      </c>
      <c r="F61" s="82"/>
      <c r="G61" s="82" t="str">
        <f>VLOOKUP(A61,'PAI 2025 GPS rempl2)'!$E$4:$L$504,8,0)</f>
        <v>N/A</v>
      </c>
      <c r="H61" s="82" t="str">
        <f>VLOOKUP(A61,'PAI 2025 GPS rempl2)'!$A$4:$V$504,15,0)</f>
        <v>Ejecutar las campañas ambientales  (a.  Cero Papel; b. Día cero impresiones; c.agua y energía; d. Jornada de siembra de árboles, e. Concurso de ahorro energético. f. Boletines energéticos, que faciliten y/o permitan aumentar la efectividad de la sensibilización ambiental ) articuladas con los resultados de la cuantificación de la emisión de gases efecto invernadero y los resultados de la matriz ambiental (Cronograma e informes de evidencias de acuerdo al cronograma)</v>
      </c>
      <c r="I61" s="82">
        <f>VLOOKUP(A61,'PAI 2025 GPS rempl2)'!$A$4:$V$504,17,0)</f>
        <v>100</v>
      </c>
      <c r="J61" s="82" t="str">
        <f>VLOOKUP(A61,'PAI 2025 GPS rempl2)'!$A$4:$V$504,18,0)</f>
        <v>Porcentual</v>
      </c>
      <c r="K61" s="169" t="str">
        <f>VLOOKUP(A61,'PAI 2025 GPS rempl2)'!$A$4:$V$504,20,0)</f>
        <v>2025-01-02</v>
      </c>
      <c r="L61" s="169" t="str">
        <f>VLOOKUP(A61,'PAI 2025 GPS rempl2)'!$A$4:$V$504,21,0)</f>
        <v>2025-12-22</v>
      </c>
      <c r="M61" s="82" t="str">
        <f>VLOOKUP(A61,'PAI 2025 GPS rempl2)'!$A$4:$V$504,22,0)</f>
        <v>142-GRUPO DE TRABAJO DE SERVICIOS ADMINISTRATIVOS Y RECURSOS FÍSICOS</v>
      </c>
      <c r="N61" s="82"/>
      <c r="O61" s="82"/>
      <c r="P61" s="82"/>
      <c r="Q61" s="82"/>
      <c r="S61" s="81" t="s">
        <v>587</v>
      </c>
      <c r="T61" s="81" t="str">
        <f>VLOOKUP(A61,'PAI 2025 GPS rempl2)'!$A$3:$E$505,4,0)</f>
        <v>Actividad propia</v>
      </c>
      <c r="U61" s="82" t="s">
        <v>1539</v>
      </c>
      <c r="V61" s="31">
        <f>VLOOKUP(S61,'PAI 2025 GPS rempl2)'!$E$4:$P$504,12,0)</f>
        <v>25</v>
      </c>
      <c r="W61" s="148" t="e">
        <f>+(V61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62" spans="1:23" x14ac:dyDescent="0.25">
      <c r="A62" s="81" t="s">
        <v>589</v>
      </c>
      <c r="B62" s="81" t="str">
        <f>VLOOKUP(A62,'PAI 2025 GPS rempl2)'!$A$3:$E$505,4,0)</f>
        <v>Actividad propia</v>
      </c>
      <c r="C62" s="82" t="s">
        <v>1539</v>
      </c>
      <c r="D62" s="82" t="s">
        <v>1541</v>
      </c>
      <c r="E62" s="82" t="s">
        <v>585</v>
      </c>
      <c r="F62" s="82"/>
      <c r="G62" s="82" t="str">
        <f>VLOOKUP(A62,'PAI 2025 GPS rempl2)'!$E$4:$L$504,8,0)</f>
        <v>N/A</v>
      </c>
      <c r="H62" s="82" t="str">
        <f>VLOOKUP(A62,'PAI 2025 GPS rempl2)'!$A$4:$V$504,15,0)</f>
        <v>Implementar medidas de transición energética que permitan la eficiencia y garanticen la reducción del impacto ambiental (a. transición al papel ecológico; b.Implementación de iluminación LED, c. Sustitución de productos desechables por reutilizables, d. Sustitución a Tóner y tintas ecológicas) articuladas con los resultados de la cuantificación de la emisión de gases efecto invernadero y los resultados de la matriz ambiental (Cronograma e informes de evidencias de acuerdo al cronograma)</v>
      </c>
      <c r="I62" s="82">
        <f>VLOOKUP(A62,'PAI 2025 GPS rempl2)'!$A$4:$V$504,17,0)</f>
        <v>100</v>
      </c>
      <c r="J62" s="82" t="str">
        <f>VLOOKUP(A62,'PAI 2025 GPS rempl2)'!$A$4:$V$504,18,0)</f>
        <v>Porcentual</v>
      </c>
      <c r="K62" s="169" t="str">
        <f>VLOOKUP(A62,'PAI 2025 GPS rempl2)'!$A$4:$V$504,20,0)</f>
        <v>2025-01-02</v>
      </c>
      <c r="L62" s="169" t="str">
        <f>VLOOKUP(A62,'PAI 2025 GPS rempl2)'!$A$4:$V$504,21,0)</f>
        <v>2025-12-22</v>
      </c>
      <c r="M62" s="82" t="str">
        <f>VLOOKUP(A62,'PAI 2025 GPS rempl2)'!$A$4:$V$504,22,0)</f>
        <v>142-GRUPO DE TRABAJO DE SERVICIOS ADMINISTRATIVOS Y RECURSOS FÍSICOS</v>
      </c>
      <c r="N62" s="82"/>
      <c r="O62" s="82"/>
      <c r="P62" s="82"/>
      <c r="Q62" s="82"/>
      <c r="S62" s="81" t="s">
        <v>589</v>
      </c>
      <c r="T62" s="81" t="str">
        <f>VLOOKUP(A62,'PAI 2025 GPS rempl2)'!$A$3:$E$505,4,0)</f>
        <v>Actividad propia</v>
      </c>
      <c r="U62" s="82" t="s">
        <v>1539</v>
      </c>
      <c r="V62" s="31">
        <f>VLOOKUP(S62,'PAI 2025 GPS rempl2)'!$E$4:$P$504,12,0)</f>
        <v>25</v>
      </c>
      <c r="W62" s="148" t="e">
        <f>+(V62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63" spans="1:23" x14ac:dyDescent="0.25">
      <c r="A63" s="81" t="s">
        <v>591</v>
      </c>
      <c r="B63" s="81" t="str">
        <f>VLOOKUP(A63,'PAI 2025 GPS rempl2)'!$A$3:$E$505,4,0)</f>
        <v>Actividad propia</v>
      </c>
      <c r="C63" s="82" t="s">
        <v>1539</v>
      </c>
      <c r="D63" s="82" t="s">
        <v>1541</v>
      </c>
      <c r="E63" s="82" t="s">
        <v>585</v>
      </c>
      <c r="F63" s="82"/>
      <c r="G63" s="82" t="str">
        <f>VLOOKUP(A63,'PAI 2025 GPS rempl2)'!$E$4:$L$504,8,0)</f>
        <v>N/A</v>
      </c>
      <c r="H63" s="82" t="str">
        <f>VLOOKUP(A63,'PAI 2025 GPS rempl2)'!$A$4:$V$504,15,0)</f>
        <v>Cuantificar las emisiones de gases efecto invernadero  para las actividades de operación de la Entidad en su sede Principal, definir las acciones de compensación requeridas y ejecutar las priorizadas en la vigencia 2025 (Informe de inventario de las fuentes de emisión de GEI de la sede principal)</v>
      </c>
      <c r="I63" s="82">
        <f>VLOOKUP(A63,'PAI 2025 GPS rempl2)'!$A$4:$V$504,17,0)</f>
        <v>1</v>
      </c>
      <c r="J63" s="82" t="str">
        <f>VLOOKUP(A63,'PAI 2025 GPS rempl2)'!$A$4:$V$504,18,0)</f>
        <v>Númerica</v>
      </c>
      <c r="K63" s="169" t="str">
        <f>VLOOKUP(A63,'PAI 2025 GPS rempl2)'!$A$4:$V$504,20,0)</f>
        <v>2025-03-01</v>
      </c>
      <c r="L63" s="169" t="str">
        <f>VLOOKUP(A63,'PAI 2025 GPS rempl2)'!$A$4:$V$504,21,0)</f>
        <v>2025-07-01</v>
      </c>
      <c r="M63" s="82" t="str">
        <f>VLOOKUP(A63,'PAI 2025 GPS rempl2)'!$A$4:$V$504,22,0)</f>
        <v>142-GRUPO DE TRABAJO DE SERVICIOS ADMINISTRATIVOS Y RECURSOS FÍSICOS</v>
      </c>
      <c r="N63" s="82"/>
      <c r="O63" s="82"/>
      <c r="P63" s="82"/>
      <c r="Q63" s="82"/>
      <c r="S63" s="81" t="s">
        <v>591</v>
      </c>
      <c r="T63" s="81" t="str">
        <f>VLOOKUP(A63,'PAI 2025 GPS rempl2)'!$A$3:$E$505,4,0)</f>
        <v>Actividad propia</v>
      </c>
      <c r="U63" s="82" t="s">
        <v>1539</v>
      </c>
      <c r="V63" s="31">
        <f>VLOOKUP(S63,'PAI 2025 GPS rempl2)'!$E$4:$P$504,12,0)</f>
        <v>10</v>
      </c>
      <c r="W63" s="148" t="e">
        <f>+(V63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64" spans="1:23" x14ac:dyDescent="0.25">
      <c r="A64" s="81" t="s">
        <v>593</v>
      </c>
      <c r="B64" s="81" t="str">
        <f>VLOOKUP(A64,'PAI 2025 GPS rempl2)'!$A$3:$E$505,4,0)</f>
        <v>Actividad propia</v>
      </c>
      <c r="C64" s="82" t="s">
        <v>1539</v>
      </c>
      <c r="D64" s="82" t="s">
        <v>1541</v>
      </c>
      <c r="E64" s="82" t="s">
        <v>585</v>
      </c>
      <c r="F64" s="82"/>
      <c r="G64" s="82" t="str">
        <f>VLOOKUP(A64,'PAI 2025 GPS rempl2)'!$E$4:$L$504,8,0)</f>
        <v>N/A</v>
      </c>
      <c r="H64" s="82" t="str">
        <f>VLOOKUP(A64,'PAI 2025 GPS rempl2)'!$A$4:$V$504,15,0)</f>
        <v>Elaborar matriz que permita identificar los aspectos más significativos y ejecutar las alternativas que conlleven a reducir los impactos ambientales de la SIC. (Matriz de aspectos ambientales)</v>
      </c>
      <c r="I64" s="82">
        <f>VLOOKUP(A64,'PAI 2025 GPS rempl2)'!$A$4:$V$504,17,0)</f>
        <v>1</v>
      </c>
      <c r="J64" s="82" t="str">
        <f>VLOOKUP(A64,'PAI 2025 GPS rempl2)'!$A$4:$V$504,18,0)</f>
        <v>Númerica</v>
      </c>
      <c r="K64" s="169" t="str">
        <f>VLOOKUP(A64,'PAI 2025 GPS rempl2)'!$A$4:$V$504,20,0)</f>
        <v>2025-05-02</v>
      </c>
      <c r="L64" s="169" t="str">
        <f>VLOOKUP(A64,'PAI 2025 GPS rempl2)'!$A$4:$V$504,21,0)</f>
        <v>2025-06-27</v>
      </c>
      <c r="M64" s="82" t="str">
        <f>VLOOKUP(A64,'PAI 2025 GPS rempl2)'!$A$4:$V$504,22,0)</f>
        <v>142-GRUPO DE TRABAJO DE SERVICIOS ADMINISTRATIVOS Y RECURSOS FÍSICOS</v>
      </c>
      <c r="N64" s="82"/>
      <c r="O64" s="82"/>
      <c r="P64" s="82"/>
      <c r="Q64" s="82"/>
      <c r="S64" s="81" t="s">
        <v>593</v>
      </c>
      <c r="T64" s="81" t="str">
        <f>VLOOKUP(A64,'PAI 2025 GPS rempl2)'!$A$3:$E$505,4,0)</f>
        <v>Actividad propia</v>
      </c>
      <c r="U64" s="82" t="s">
        <v>1539</v>
      </c>
      <c r="V64" s="31">
        <f>VLOOKUP(S64,'PAI 2025 GPS rempl2)'!$E$4:$P$504,12,0)</f>
        <v>20</v>
      </c>
      <c r="W64" s="148" t="e">
        <f>+(V64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65" spans="1:23" x14ac:dyDescent="0.25">
      <c r="A65" s="81" t="s">
        <v>595</v>
      </c>
      <c r="B65" s="81" t="str">
        <f>VLOOKUP(A65,'PAI 2025 GPS rempl2)'!$A$3:$E$505,4,0)</f>
        <v>Actividad propia</v>
      </c>
      <c r="C65" s="82" t="s">
        <v>1539</v>
      </c>
      <c r="D65" s="82" t="s">
        <v>1541</v>
      </c>
      <c r="E65" s="82" t="s">
        <v>585</v>
      </c>
      <c r="F65" s="82"/>
      <c r="G65" s="82" t="str">
        <f>VLOOKUP(A65,'PAI 2025 GPS rempl2)'!$E$4:$L$504,8,0)</f>
        <v>N/A</v>
      </c>
      <c r="H65" s="82" t="str">
        <f>VLOOKUP(A65,'PAI 2025 GPS rempl2)'!$A$4:$V$504,15,0)</f>
        <v>Certificar el cumplimiento de la ISO 14001  (Certificación de 1ra recertificación ISO 14001:2015) Reporte y/o informe final de auditoría de 1ra recertificación ISO 14001:2015)</v>
      </c>
      <c r="I65" s="82">
        <f>VLOOKUP(A65,'PAI 2025 GPS rempl2)'!$A$4:$V$504,17,0)</f>
        <v>1</v>
      </c>
      <c r="J65" s="82" t="str">
        <f>VLOOKUP(A65,'PAI 2025 GPS rempl2)'!$A$4:$V$504,18,0)</f>
        <v>Númerica</v>
      </c>
      <c r="K65" s="169" t="str">
        <f>VLOOKUP(A65,'PAI 2025 GPS rempl2)'!$A$4:$V$504,20,0)</f>
        <v>2025-10-01</v>
      </c>
      <c r="L65" s="169" t="str">
        <f>VLOOKUP(A65,'PAI 2025 GPS rempl2)'!$A$4:$V$504,21,0)</f>
        <v>2025-12-22</v>
      </c>
      <c r="M65" s="82" t="str">
        <f>VLOOKUP(A65,'PAI 2025 GPS rempl2)'!$A$4:$V$504,22,0)</f>
        <v>142-GRUPO DE TRABAJO DE SERVICIOS ADMINISTRATIVOS Y RECURSOS FÍSICOS</v>
      </c>
      <c r="N65" s="82"/>
      <c r="O65" s="82"/>
      <c r="P65" s="82"/>
      <c r="Q65" s="82"/>
      <c r="S65" s="81" t="s">
        <v>595</v>
      </c>
      <c r="T65" s="81" t="str">
        <f>VLOOKUP(A65,'PAI 2025 GPS rempl2)'!$A$3:$E$505,4,0)</f>
        <v>Actividad propia</v>
      </c>
      <c r="U65" s="82" t="s">
        <v>1539</v>
      </c>
      <c r="V65" s="31">
        <f>VLOOKUP(S65,'PAI 2025 GPS rempl2)'!$E$4:$P$504,12,0)</f>
        <v>20</v>
      </c>
      <c r="W65" s="148" t="e">
        <f>+(V65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66" spans="1:23" x14ac:dyDescent="0.25">
      <c r="A66" s="81" t="s">
        <v>598</v>
      </c>
      <c r="B66" s="81" t="str">
        <f>VLOOKUP(A66,'PAI 2025 GPS rempl2)'!$A$3:$E$505,4,0)</f>
        <v>Producto</v>
      </c>
      <c r="C66" s="82" t="s">
        <v>1539</v>
      </c>
      <c r="D66" s="82" t="s">
        <v>1542</v>
      </c>
      <c r="E66" s="82" t="s">
        <v>599</v>
      </c>
      <c r="F66" s="82" t="s">
        <v>12</v>
      </c>
      <c r="G66" s="82" t="str">
        <f>VLOOKUP(A66,'PAI 2025 GPS rempl2)'!$E$4:$L$504,8,0)</f>
        <v>C-3599-0200-0005-53105b</v>
      </c>
      <c r="H66" s="82" t="str">
        <f>VLOOKUP(A66,'PAI 2025 GPS rempl2)'!$A$4:$V$504,15,0)</f>
        <v>SIC alineada a la directriz de manejo de imágen y plan de medios de la Presidencia de la República, realizada. (Informe de contenidos producidos)</v>
      </c>
      <c r="I66" s="82">
        <f>VLOOKUP(A66,'PAI 2025 GPS rempl2)'!$A$4:$V$504,17,0)</f>
        <v>100</v>
      </c>
      <c r="J66" s="82" t="str">
        <f>VLOOKUP(A66,'PAI 2025 GPS rempl2)'!$A$4:$V$504,18,0)</f>
        <v>Porcentual</v>
      </c>
      <c r="K66" s="169" t="str">
        <f>VLOOKUP(A66,'PAI 2025 GPS rempl2)'!$A$4:$V$504,20,0)</f>
        <v>2025-02-03</v>
      </c>
      <c r="L66" s="169" t="str">
        <f>VLOOKUP(A66,'PAI 2025 GPS rempl2)'!$A$4:$V$504,21,0)</f>
        <v>2025-12-31</v>
      </c>
      <c r="M66" s="82" t="str">
        <f>VLOOKUP(A66,'PAI 2025 GPS rempl2)'!$A$4:$V$504,22,0)</f>
        <v>73-GRUPO DE TRABAJO DE COMUNICACION</v>
      </c>
      <c r="N66" s="82" t="s">
        <v>1411</v>
      </c>
      <c r="O66" s="82" t="s">
        <v>1412</v>
      </c>
      <c r="P66" s="82" t="s">
        <v>1562</v>
      </c>
      <c r="Q66" s="82" t="s">
        <v>1509</v>
      </c>
      <c r="S66" s="81" t="s">
        <v>598</v>
      </c>
      <c r="T66" s="81" t="str">
        <f>VLOOKUP(A66,'PAI 2025 GPS rempl2)'!$A$3:$E$505,4,0)</f>
        <v>Producto</v>
      </c>
      <c r="U66" s="82" t="s">
        <v>1539</v>
      </c>
      <c r="V66" s="31">
        <f>VLOOKUP(S66,'PAI 2025 GPS rempl2)'!$E$4:$P$504,12,0)</f>
        <v>30</v>
      </c>
      <c r="W66" s="146">
        <f>(V66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67" spans="1:23" x14ac:dyDescent="0.25">
      <c r="A67" s="81" t="s">
        <v>601</v>
      </c>
      <c r="B67" s="81" t="str">
        <f>VLOOKUP(A67,'PAI 2025 GPS rempl2)'!$A$3:$E$505,4,0)</f>
        <v>Actividad propia</v>
      </c>
      <c r="C67" s="82" t="s">
        <v>1539</v>
      </c>
      <c r="D67" s="82" t="s">
        <v>1542</v>
      </c>
      <c r="E67" s="82" t="s">
        <v>599</v>
      </c>
      <c r="F67" s="82"/>
      <c r="G67" s="82" t="str">
        <f>VLOOKUP(A67,'PAI 2025 GPS rempl2)'!$E$4:$L$504,8,0)</f>
        <v>N/A</v>
      </c>
      <c r="H67" s="82" t="str">
        <f>VLOOKUP(A67,'PAI 2025 GPS rempl2)'!$A$4:$V$504,15,0)</f>
        <v>Producir los boletines, foto noticias, videos y/o ruedas de prensa de conformidad con la directriz de Presidencia sobre el manejo de imágen (Documento con evidencias)</v>
      </c>
      <c r="I67" s="82">
        <f>VLOOKUP(A67,'PAI 2025 GPS rempl2)'!$A$4:$V$504,17,0)</f>
        <v>100</v>
      </c>
      <c r="J67" s="82" t="str">
        <f>VLOOKUP(A67,'PAI 2025 GPS rempl2)'!$A$4:$V$504,18,0)</f>
        <v>Porcentual</v>
      </c>
      <c r="K67" s="169" t="str">
        <f>VLOOKUP(A67,'PAI 2025 GPS rempl2)'!$A$4:$V$504,20,0)</f>
        <v>2025-02-03</v>
      </c>
      <c r="L67" s="169" t="str">
        <f>VLOOKUP(A67,'PAI 2025 GPS rempl2)'!$A$4:$V$504,21,0)</f>
        <v>2025-12-31</v>
      </c>
      <c r="M67" s="82" t="str">
        <f>VLOOKUP(A67,'PAI 2025 GPS rempl2)'!$A$4:$V$504,22,0)</f>
        <v>73-GRUPO DE TRABAJO DE COMUNICACION</v>
      </c>
      <c r="N67" s="82"/>
      <c r="O67" s="82"/>
      <c r="P67" s="82"/>
      <c r="Q67" s="82"/>
      <c r="S67" s="81" t="s">
        <v>601</v>
      </c>
      <c r="T67" s="81" t="str">
        <f>VLOOKUP(A67,'PAI 2025 GPS rempl2)'!$A$3:$E$505,4,0)</f>
        <v>Actividad propia</v>
      </c>
      <c r="U67" s="82" t="s">
        <v>1539</v>
      </c>
      <c r="V67" s="31">
        <f>VLOOKUP(S67,'PAI 2025 GPS rempl2)'!$E$4:$P$504,12,0)</f>
        <v>80</v>
      </c>
      <c r="W67" s="148" t="e">
        <f>+(V67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68" spans="1:23" x14ac:dyDescent="0.25">
      <c r="A68" s="81" t="s">
        <v>603</v>
      </c>
      <c r="B68" s="81" t="str">
        <f>VLOOKUP(A68,'PAI 2025 GPS rempl2)'!$A$3:$E$505,4,0)</f>
        <v>Actividad propia</v>
      </c>
      <c r="C68" s="82" t="s">
        <v>1539</v>
      </c>
      <c r="D68" s="82" t="s">
        <v>1542</v>
      </c>
      <c r="E68" s="82" t="s">
        <v>599</v>
      </c>
      <c r="F68" s="82"/>
      <c r="G68" s="82" t="str">
        <f>VLOOKUP(A68,'PAI 2025 GPS rempl2)'!$E$4:$L$504,8,0)</f>
        <v>N/A</v>
      </c>
      <c r="H68" s="82" t="str">
        <f>VLOOKUP(A68,'PAI 2025 GPS rempl2)'!$A$4:$V$504,15,0)</f>
        <v>Consolidar el informe final de los contenidos producidos por la SIC respecto a la directriz de manejo de imagen del gobierno nacional. (Informe consoldiado de los contenidos producidos)</v>
      </c>
      <c r="I68" s="82">
        <f>VLOOKUP(A68,'PAI 2025 GPS rempl2)'!$A$4:$V$504,17,0)</f>
        <v>100</v>
      </c>
      <c r="J68" s="82" t="str">
        <f>VLOOKUP(A68,'PAI 2025 GPS rempl2)'!$A$4:$V$504,18,0)</f>
        <v>Porcentual</v>
      </c>
      <c r="K68" s="169" t="str">
        <f>VLOOKUP(A68,'PAI 2025 GPS rempl2)'!$A$4:$V$504,20,0)</f>
        <v>2025-12-02</v>
      </c>
      <c r="L68" s="169" t="str">
        <f>VLOOKUP(A68,'PAI 2025 GPS rempl2)'!$A$4:$V$504,21,0)</f>
        <v>2025-12-31</v>
      </c>
      <c r="M68" s="82" t="str">
        <f>VLOOKUP(A68,'PAI 2025 GPS rempl2)'!$A$4:$V$504,22,0)</f>
        <v>73-GRUPO DE TRABAJO DE COMUNICACION</v>
      </c>
      <c r="N68" s="82"/>
      <c r="O68" s="82"/>
      <c r="P68" s="82"/>
      <c r="Q68" s="82"/>
      <c r="S68" s="81" t="s">
        <v>603</v>
      </c>
      <c r="T68" s="81" t="str">
        <f>VLOOKUP(A68,'PAI 2025 GPS rempl2)'!$A$3:$E$505,4,0)</f>
        <v>Actividad propia</v>
      </c>
      <c r="U68" s="82" t="s">
        <v>1539</v>
      </c>
      <c r="V68" s="31">
        <f>VLOOKUP(S68,'PAI 2025 GPS rempl2)'!$E$4:$P$504,12,0)</f>
        <v>20</v>
      </c>
      <c r="W68" s="148" t="e">
        <f>+(V68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69" spans="1:23" x14ac:dyDescent="0.25">
      <c r="A69" s="81" t="s">
        <v>605</v>
      </c>
      <c r="B69" s="81" t="str">
        <f>VLOOKUP(A69,'PAI 2025 GPS rempl2)'!$A$3:$E$505,4,0)</f>
        <v>Producto</v>
      </c>
      <c r="C69" s="82" t="s">
        <v>1539</v>
      </c>
      <c r="D69" s="82" t="s">
        <v>1542</v>
      </c>
      <c r="E69" s="82" t="s">
        <v>599</v>
      </c>
      <c r="F69" s="82" t="s">
        <v>12</v>
      </c>
      <c r="G69" s="82" t="str">
        <f>VLOOKUP(A69,'PAI 2025 GPS rempl2)'!$E$4:$L$504,8,0)</f>
        <v>C-3599-0200-0005-53105b</v>
      </c>
      <c r="H69" s="82" t="str">
        <f>VLOOKUP(A69,'PAI 2025 GPS rempl2)'!$A$4:$V$504,15,0)</f>
        <v>Estrategia para el fortalecimiento de los procesos de comunicación interna de la Entidad, asegurando el flujo efectivo de la información, el fomento de las interacciones y la motivación del personal que permita la alineación con los objetivos estratégicos institucionales, elaborada e implementada. (Informe de resultados de implementación)</v>
      </c>
      <c r="I69" s="82">
        <f>VLOOKUP(A69,'PAI 2025 GPS rempl2)'!$A$4:$V$504,17,0)</f>
        <v>100</v>
      </c>
      <c r="J69" s="82" t="str">
        <f>VLOOKUP(A69,'PAI 2025 GPS rempl2)'!$A$4:$V$504,18,0)</f>
        <v>Porcentual</v>
      </c>
      <c r="K69" s="169" t="str">
        <f>VLOOKUP(A69,'PAI 2025 GPS rempl2)'!$A$4:$V$504,20,0)</f>
        <v>2025-02-03</v>
      </c>
      <c r="L69" s="169" t="str">
        <f>VLOOKUP(A69,'PAI 2025 GPS rempl2)'!$A$4:$V$504,21,0)</f>
        <v>2025-12-12</v>
      </c>
      <c r="M69" s="82" t="str">
        <f>VLOOKUP(A69,'PAI 2025 GPS rempl2)'!$A$4:$V$504,22,0)</f>
        <v>100-SECRETARIA GENERAL;
73-GRUPO DE TRABAJO DE COMUNICACION</v>
      </c>
      <c r="N69" s="82" t="s">
        <v>1411</v>
      </c>
      <c r="O69" s="82" t="s">
        <v>1412</v>
      </c>
      <c r="P69" s="82">
        <v>0</v>
      </c>
      <c r="Q69" s="82" t="s">
        <v>1509</v>
      </c>
      <c r="S69" s="81" t="s">
        <v>605</v>
      </c>
      <c r="T69" s="81" t="str">
        <f>VLOOKUP(A69,'PAI 2025 GPS rempl2)'!$A$3:$E$505,4,0)</f>
        <v>Producto</v>
      </c>
      <c r="U69" s="82" t="s">
        <v>1539</v>
      </c>
      <c r="V69" s="31">
        <f>VLOOKUP(S69,'PAI 2025 GPS rempl2)'!$E$4:$P$504,12,0)</f>
        <v>20</v>
      </c>
      <c r="W69" s="146">
        <f>(V69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70" spans="1:23" x14ac:dyDescent="0.25">
      <c r="A70" s="81" t="s">
        <v>607</v>
      </c>
      <c r="B70" s="81" t="str">
        <f>VLOOKUP(A70,'PAI 2025 GPS rempl2)'!$A$3:$E$505,4,0)</f>
        <v>Actividad propia</v>
      </c>
      <c r="C70" s="82" t="s">
        <v>1539</v>
      </c>
      <c r="D70" s="82" t="s">
        <v>1542</v>
      </c>
      <c r="E70" s="82" t="s">
        <v>599</v>
      </c>
      <c r="F70" s="82"/>
      <c r="G70" s="82" t="str">
        <f>VLOOKUP(A70,'PAI 2025 GPS rempl2)'!$E$4:$L$504,8,0)</f>
        <v>N/A</v>
      </c>
      <c r="H70" s="82" t="str">
        <f>VLOOKUP(A70,'PAI 2025 GPS rempl2)'!$A$4:$V$504,15,0)</f>
        <v>Realizar un diagnóstico de las necesidades para la comunicaciones internas (Documento de diagnóstico)</v>
      </c>
      <c r="I70" s="82">
        <f>VLOOKUP(A70,'PAI 2025 GPS rempl2)'!$A$4:$V$504,17,0)</f>
        <v>1</v>
      </c>
      <c r="J70" s="82" t="str">
        <f>VLOOKUP(A70,'PAI 2025 GPS rempl2)'!$A$4:$V$504,18,0)</f>
        <v>Númerica</v>
      </c>
      <c r="K70" s="169" t="str">
        <f>VLOOKUP(A70,'PAI 2025 GPS rempl2)'!$A$4:$V$504,20,0)</f>
        <v>2025-02-03</v>
      </c>
      <c r="L70" s="169" t="str">
        <f>VLOOKUP(A70,'PAI 2025 GPS rempl2)'!$A$4:$V$504,21,0)</f>
        <v>2025-03-28</v>
      </c>
      <c r="M70" s="82" t="str">
        <f>VLOOKUP(A70,'PAI 2025 GPS rempl2)'!$A$4:$V$504,22,0)</f>
        <v>73-GRUPO DE TRABAJO DE COMUNICACION</v>
      </c>
      <c r="N70" s="82"/>
      <c r="O70" s="82"/>
      <c r="P70" s="82"/>
      <c r="Q70" s="82"/>
      <c r="S70" s="81" t="s">
        <v>607</v>
      </c>
      <c r="T70" s="81" t="str">
        <f>VLOOKUP(A70,'PAI 2025 GPS rempl2)'!$A$3:$E$505,4,0)</f>
        <v>Actividad propia</v>
      </c>
      <c r="U70" s="82" t="s">
        <v>1539</v>
      </c>
      <c r="V70" s="31">
        <f>VLOOKUP(S70,'PAI 2025 GPS rempl2)'!$E$4:$P$504,12,0)</f>
        <v>20</v>
      </c>
      <c r="W70" s="148" t="e">
        <f>+(V70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1" spans="1:23" x14ac:dyDescent="0.25">
      <c r="A71" s="81" t="s">
        <v>609</v>
      </c>
      <c r="B71" s="81" t="str">
        <f>VLOOKUP(A71,'PAI 2025 GPS rempl2)'!$A$3:$E$505,4,0)</f>
        <v>Actividad propia</v>
      </c>
      <c r="C71" s="82" t="s">
        <v>1539</v>
      </c>
      <c r="D71" s="82" t="s">
        <v>1542</v>
      </c>
      <c r="E71" s="82" t="s">
        <v>599</v>
      </c>
      <c r="F71" s="82"/>
      <c r="G71" s="82" t="str">
        <f>VLOOKUP(A71,'PAI 2025 GPS rempl2)'!$E$4:$L$504,8,0)</f>
        <v>N/A</v>
      </c>
      <c r="H71" s="82" t="str">
        <f>VLOOKUP(A71,'PAI 2025 GPS rempl2)'!$A$4:$V$504,15,0)</f>
        <v>Elaborar la estrategia de comunicaciones internas que incluya el plan de trabajo para su realización (Documento de estrategia que incluya plan de trabajo)</v>
      </c>
      <c r="I71" s="82">
        <f>VLOOKUP(A71,'PAI 2025 GPS rempl2)'!$A$4:$V$504,17,0)</f>
        <v>100</v>
      </c>
      <c r="J71" s="82" t="str">
        <f>VLOOKUP(A71,'PAI 2025 GPS rempl2)'!$A$4:$V$504,18,0)</f>
        <v>Porcentual</v>
      </c>
      <c r="K71" s="169" t="str">
        <f>VLOOKUP(A71,'PAI 2025 GPS rempl2)'!$A$4:$V$504,20,0)</f>
        <v>2025-04-01</v>
      </c>
      <c r="L71" s="169" t="str">
        <f>VLOOKUP(A71,'PAI 2025 GPS rempl2)'!$A$4:$V$504,21,0)</f>
        <v>2025-04-30</v>
      </c>
      <c r="M71" s="82" t="str">
        <f>VLOOKUP(A71,'PAI 2025 GPS rempl2)'!$A$4:$V$504,22,0)</f>
        <v>73-GRUPO DE TRABAJO DE COMUNICACION</v>
      </c>
      <c r="N71" s="82"/>
      <c r="O71" s="82"/>
      <c r="P71" s="82"/>
      <c r="Q71" s="82"/>
      <c r="S71" s="81" t="s">
        <v>609</v>
      </c>
      <c r="T71" s="81" t="str">
        <f>VLOOKUP(A71,'PAI 2025 GPS rempl2)'!$A$3:$E$505,4,0)</f>
        <v>Actividad propia</v>
      </c>
      <c r="U71" s="82" t="s">
        <v>1539</v>
      </c>
      <c r="V71" s="31">
        <f>VLOOKUP(S71,'PAI 2025 GPS rempl2)'!$E$4:$P$504,12,0)</f>
        <v>30</v>
      </c>
      <c r="W71" s="148" t="e">
        <f>+(V71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2" spans="1:23" x14ac:dyDescent="0.25">
      <c r="A72" s="81" t="s">
        <v>611</v>
      </c>
      <c r="B72" s="81" t="str">
        <f>VLOOKUP(A72,'PAI 2025 GPS rempl2)'!$A$3:$E$505,4,0)</f>
        <v>Actividad propia</v>
      </c>
      <c r="C72" s="82" t="s">
        <v>1539</v>
      </c>
      <c r="D72" s="82" t="s">
        <v>1542</v>
      </c>
      <c r="E72" s="82" t="s">
        <v>599</v>
      </c>
      <c r="F72" s="82"/>
      <c r="G72" s="82" t="str">
        <f>VLOOKUP(A72,'PAI 2025 GPS rempl2)'!$E$4:$L$504,8,0)</f>
        <v>N/A</v>
      </c>
      <c r="H72" s="82" t="str">
        <f>VLOOKUP(A72,'PAI 2025 GPS rempl2)'!$A$4:$V$504,15,0)</f>
        <v>Ejecutar el Plan de trabajo de la estrategia de comunicaciones internas (Documento de seguimiento trimestral)</v>
      </c>
      <c r="I72" s="82">
        <f>VLOOKUP(A72,'PAI 2025 GPS rempl2)'!$A$4:$V$504,17,0)</f>
        <v>3</v>
      </c>
      <c r="J72" s="82" t="str">
        <f>VLOOKUP(A72,'PAI 2025 GPS rempl2)'!$A$4:$V$504,18,0)</f>
        <v>Númerica</v>
      </c>
      <c r="K72" s="169" t="str">
        <f>VLOOKUP(A72,'PAI 2025 GPS rempl2)'!$A$4:$V$504,20,0)</f>
        <v>2025-04-01</v>
      </c>
      <c r="L72" s="169" t="str">
        <f>VLOOKUP(A72,'PAI 2025 GPS rempl2)'!$A$4:$V$504,21,0)</f>
        <v>2025-11-21</v>
      </c>
      <c r="M72" s="82" t="str">
        <f>VLOOKUP(A72,'PAI 2025 GPS rempl2)'!$A$4:$V$504,22,0)</f>
        <v>100-SECRETARIA GENERAL;
73-GRUPO DE TRABAJO DE COMUNICACION</v>
      </c>
      <c r="N72" s="82"/>
      <c r="O72" s="82"/>
      <c r="P72" s="82"/>
      <c r="Q72" s="82"/>
      <c r="S72" s="81" t="s">
        <v>611</v>
      </c>
      <c r="T72" s="81" t="str">
        <f>VLOOKUP(A72,'PAI 2025 GPS rempl2)'!$A$3:$E$505,4,0)</f>
        <v>Actividad propia</v>
      </c>
      <c r="U72" s="82" t="s">
        <v>1539</v>
      </c>
      <c r="V72" s="31">
        <f>VLOOKUP(S72,'PAI 2025 GPS rempl2)'!$E$4:$P$504,12,0)</f>
        <v>40</v>
      </c>
      <c r="W72" s="148" t="e">
        <f>+(V72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3" spans="1:23" x14ac:dyDescent="0.25">
      <c r="A73" s="81" t="s">
        <v>613</v>
      </c>
      <c r="B73" s="81" t="str">
        <f>VLOOKUP(A73,'PAI 2025 GPS rempl2)'!$A$3:$E$505,4,0)</f>
        <v>Actividad propia</v>
      </c>
      <c r="C73" s="82" t="s">
        <v>1539</v>
      </c>
      <c r="D73" s="82" t="s">
        <v>1542</v>
      </c>
      <c r="E73" s="82" t="s">
        <v>599</v>
      </c>
      <c r="F73" s="82"/>
      <c r="G73" s="82" t="str">
        <f>VLOOKUP(A73,'PAI 2025 GPS rempl2)'!$E$4:$L$504,8,0)</f>
        <v>N/A</v>
      </c>
      <c r="H73" s="82" t="str">
        <f>VLOOKUP(A73,'PAI 2025 GPS rempl2)'!$A$4:$V$504,15,0)</f>
        <v>Elaborar informe final de los resultados de la implementación de la estrategia de comunicaciones internas (Informe de resultados de implementación)</v>
      </c>
      <c r="I73" s="82">
        <f>VLOOKUP(A73,'PAI 2025 GPS rempl2)'!$A$4:$V$504,17,0)</f>
        <v>1</v>
      </c>
      <c r="J73" s="82" t="str">
        <f>VLOOKUP(A73,'PAI 2025 GPS rempl2)'!$A$4:$V$504,18,0)</f>
        <v>Númerica</v>
      </c>
      <c r="K73" s="169" t="str">
        <f>VLOOKUP(A73,'PAI 2025 GPS rempl2)'!$A$4:$V$504,20,0)</f>
        <v>2025-11-24</v>
      </c>
      <c r="L73" s="169" t="str">
        <f>VLOOKUP(A73,'PAI 2025 GPS rempl2)'!$A$4:$V$504,21,0)</f>
        <v>2025-12-12</v>
      </c>
      <c r="M73" s="82" t="str">
        <f>VLOOKUP(A73,'PAI 2025 GPS rempl2)'!$A$4:$V$504,22,0)</f>
        <v>100-SECRETARIA GENERAL;
73-GRUPO DE TRABAJO DE COMUNICACION</v>
      </c>
      <c r="N73" s="82"/>
      <c r="O73" s="82"/>
      <c r="P73" s="82"/>
      <c r="Q73" s="82"/>
      <c r="S73" s="81" t="s">
        <v>613</v>
      </c>
      <c r="T73" s="81" t="str">
        <f>VLOOKUP(A73,'PAI 2025 GPS rempl2)'!$A$3:$E$505,4,0)</f>
        <v>Actividad propia</v>
      </c>
      <c r="U73" s="82" t="s">
        <v>1539</v>
      </c>
      <c r="V73" s="31">
        <f>VLOOKUP(S73,'PAI 2025 GPS rempl2)'!$E$4:$P$504,12,0)</f>
        <v>10</v>
      </c>
      <c r="W73" s="148" t="e">
        <f>+(V73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4" spans="1:23" x14ac:dyDescent="0.25">
      <c r="A74" s="81" t="s">
        <v>615</v>
      </c>
      <c r="B74" s="81" t="str">
        <f>VLOOKUP(A74,'PAI 2025 GPS rempl2)'!$A$3:$E$505,4,0)</f>
        <v>Producto</v>
      </c>
      <c r="C74" s="82" t="s">
        <v>1539</v>
      </c>
      <c r="D74" s="82" t="s">
        <v>1542</v>
      </c>
      <c r="E74" s="82" t="s">
        <v>599</v>
      </c>
      <c r="F74" s="82" t="s">
        <v>10</v>
      </c>
      <c r="G74" s="82" t="str">
        <f>VLOOKUP(A74,'PAI 2025 GPS rempl2)'!$E$4:$L$504,8,0)</f>
        <v>C-3599-0200-0005-53105b</v>
      </c>
      <c r="H74" s="82" t="str">
        <f>VLOOKUP(A74,'PAI 2025 GPS rempl2)'!$A$4:$V$504,15,0)</f>
        <v>Estrategia de fortalecimiento de la difusión de la misionalidad de la Entidad a nivel nacional, elaborada e implementada (Informe de resultados de implementación)</v>
      </c>
      <c r="I74" s="82">
        <f>VLOOKUP(A74,'PAI 2025 GPS rempl2)'!$A$4:$V$504,17,0)</f>
        <v>100</v>
      </c>
      <c r="J74" s="82" t="str">
        <f>VLOOKUP(A74,'PAI 2025 GPS rempl2)'!$A$4:$V$504,18,0)</f>
        <v>Porcentual</v>
      </c>
      <c r="K74" s="169" t="str">
        <f>VLOOKUP(A74,'PAI 2025 GPS rempl2)'!$A$4:$V$504,20,0)</f>
        <v>2025-01-15</v>
      </c>
      <c r="L74" s="169" t="str">
        <f>VLOOKUP(A74,'PAI 2025 GPS rempl2)'!$A$4:$V$504,21,0)</f>
        <v>2025-12-31</v>
      </c>
      <c r="M74" s="82" t="str">
        <f>VLOOKUP(A74,'PAI 2025 GPS rempl2)'!$A$4:$V$504,22,0)</f>
        <v>73-GRUPO DE TRABAJO DE COMUNICACION</v>
      </c>
      <c r="N74" s="82" t="s">
        <v>1415</v>
      </c>
      <c r="O74" s="82" t="s">
        <v>1416</v>
      </c>
      <c r="P74" s="82">
        <v>0</v>
      </c>
      <c r="Q74" s="82" t="s">
        <v>1511</v>
      </c>
      <c r="S74" s="81" t="s">
        <v>615</v>
      </c>
      <c r="T74" s="81" t="str">
        <f>VLOOKUP(A74,'PAI 2025 GPS rempl2)'!$A$3:$E$505,4,0)</f>
        <v>Producto</v>
      </c>
      <c r="U74" s="82" t="s">
        <v>1539</v>
      </c>
      <c r="V74" s="31">
        <f>VLOOKUP(S74,'PAI 2025 GPS rempl2)'!$E$4:$P$504,12,0)</f>
        <v>30</v>
      </c>
      <c r="W74" s="146">
        <f>(V74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75" spans="1:23" x14ac:dyDescent="0.25">
      <c r="A75" s="81" t="s">
        <v>616</v>
      </c>
      <c r="B75" s="81" t="str">
        <f>VLOOKUP(A75,'PAI 2025 GPS rempl2)'!$A$3:$E$505,4,0)</f>
        <v>Actividad propia</v>
      </c>
      <c r="C75" s="82" t="s">
        <v>1539</v>
      </c>
      <c r="D75" s="82" t="s">
        <v>1542</v>
      </c>
      <c r="E75" s="82" t="s">
        <v>599</v>
      </c>
      <c r="F75" s="82"/>
      <c r="G75" s="82" t="str">
        <f>VLOOKUP(A75,'PAI 2025 GPS rempl2)'!$E$4:$L$504,8,0)</f>
        <v>N/A</v>
      </c>
      <c r="H75" s="82" t="str">
        <f>VLOOKUP(A75,'PAI 2025 GPS rempl2)'!$A$4:$V$504,15,0)</f>
        <v>Diseñar la estrategia de fortalecimiento de la difusión de la misionalidad de la Entidad a nivel nacional que incluya el plan de trabajo de ejecución  (Documento de estrategia que incluya plan de trabajo)</v>
      </c>
      <c r="I75" s="82">
        <f>VLOOKUP(A75,'PAI 2025 GPS rempl2)'!$A$4:$V$504,17,0)</f>
        <v>1</v>
      </c>
      <c r="J75" s="82" t="str">
        <f>VLOOKUP(A75,'PAI 2025 GPS rempl2)'!$A$4:$V$504,18,0)</f>
        <v>Númerica</v>
      </c>
      <c r="K75" s="169" t="str">
        <f>VLOOKUP(A75,'PAI 2025 GPS rempl2)'!$A$4:$V$504,20,0)</f>
        <v>2025-01-15</v>
      </c>
      <c r="L75" s="169" t="str">
        <f>VLOOKUP(A75,'PAI 2025 GPS rempl2)'!$A$4:$V$504,21,0)</f>
        <v>2025-02-28</v>
      </c>
      <c r="M75" s="82" t="str">
        <f>VLOOKUP(A75,'PAI 2025 GPS rempl2)'!$A$4:$V$504,22,0)</f>
        <v>73-GRUPO DE TRABAJO DE COMUNICACION</v>
      </c>
      <c r="N75" s="82"/>
      <c r="O75" s="82"/>
      <c r="P75" s="82"/>
      <c r="Q75" s="82"/>
      <c r="S75" s="81" t="s">
        <v>616</v>
      </c>
      <c r="T75" s="81" t="str">
        <f>VLOOKUP(A75,'PAI 2025 GPS rempl2)'!$A$3:$E$505,4,0)</f>
        <v>Actividad propia</v>
      </c>
      <c r="U75" s="82" t="s">
        <v>1539</v>
      </c>
      <c r="V75" s="31">
        <f>VLOOKUP(S75,'PAI 2025 GPS rempl2)'!$E$4:$P$504,12,0)</f>
        <v>30</v>
      </c>
      <c r="W75" s="148" t="e">
        <f>+(V75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6" spans="1:23" x14ac:dyDescent="0.25">
      <c r="A76" s="81" t="s">
        <v>618</v>
      </c>
      <c r="B76" s="81" t="str">
        <f>VLOOKUP(A76,'PAI 2025 GPS rempl2)'!$A$3:$E$505,4,0)</f>
        <v>Actividad propia</v>
      </c>
      <c r="C76" s="82" t="s">
        <v>1539</v>
      </c>
      <c r="D76" s="82" t="s">
        <v>1542</v>
      </c>
      <c r="E76" s="82" t="s">
        <v>599</v>
      </c>
      <c r="F76" s="82"/>
      <c r="G76" s="82" t="str">
        <f>VLOOKUP(A76,'PAI 2025 GPS rempl2)'!$E$4:$L$504,8,0)</f>
        <v>N/A</v>
      </c>
      <c r="H76" s="82" t="str">
        <f>VLOOKUP(A76,'PAI 2025 GPS rempl2)'!$A$4:$V$504,15,0)</f>
        <v>Ejecutar el plan de trabajo de la estrategia de comunicaciones externas (Informe de avance trimestral)</v>
      </c>
      <c r="I76" s="82">
        <f>VLOOKUP(A76,'PAI 2025 GPS rempl2)'!$A$4:$V$504,17,0)</f>
        <v>3</v>
      </c>
      <c r="J76" s="82" t="str">
        <f>VLOOKUP(A76,'PAI 2025 GPS rempl2)'!$A$4:$V$504,18,0)</f>
        <v>Númerica</v>
      </c>
      <c r="K76" s="169" t="str">
        <f>VLOOKUP(A76,'PAI 2025 GPS rempl2)'!$A$4:$V$504,20,0)</f>
        <v>2025-03-04</v>
      </c>
      <c r="L76" s="169" t="str">
        <f>VLOOKUP(A76,'PAI 2025 GPS rempl2)'!$A$4:$V$504,21,0)</f>
        <v>2025-12-19</v>
      </c>
      <c r="M76" s="82" t="str">
        <f>VLOOKUP(A76,'PAI 2025 GPS rempl2)'!$A$4:$V$504,22,0)</f>
        <v>73-GRUPO DE TRABAJO DE COMUNICACION</v>
      </c>
      <c r="N76" s="82"/>
      <c r="O76" s="82"/>
      <c r="P76" s="82"/>
      <c r="Q76" s="82"/>
      <c r="S76" s="81" t="s">
        <v>618</v>
      </c>
      <c r="T76" s="81" t="str">
        <f>VLOOKUP(A76,'PAI 2025 GPS rempl2)'!$A$3:$E$505,4,0)</f>
        <v>Actividad propia</v>
      </c>
      <c r="U76" s="82" t="s">
        <v>1539</v>
      </c>
      <c r="V76" s="31">
        <f>VLOOKUP(S76,'PAI 2025 GPS rempl2)'!$E$4:$P$504,12,0)</f>
        <v>40</v>
      </c>
      <c r="W76" s="148" t="e">
        <f>+(V76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7" spans="1:23" x14ac:dyDescent="0.25">
      <c r="A77" s="81" t="s">
        <v>620</v>
      </c>
      <c r="B77" s="81" t="str">
        <f>VLOOKUP(A77,'PAI 2025 GPS rempl2)'!$A$3:$E$505,4,0)</f>
        <v>Actividad propia</v>
      </c>
      <c r="C77" s="82" t="s">
        <v>1539</v>
      </c>
      <c r="D77" s="82" t="s">
        <v>1542</v>
      </c>
      <c r="E77" s="82" t="s">
        <v>599</v>
      </c>
      <c r="F77" s="82"/>
      <c r="G77" s="82" t="str">
        <f>VLOOKUP(A77,'PAI 2025 GPS rempl2)'!$E$4:$L$504,8,0)</f>
        <v>N/A</v>
      </c>
      <c r="H77" s="82" t="str">
        <f>VLOOKUP(A77,'PAI 2025 GPS rempl2)'!$A$4:$V$504,15,0)</f>
        <v>Elaborar informe trimestral de los resultados de la implementación de la estrategia de fortalecimiento (Informe de avance trimestral)</v>
      </c>
      <c r="I77" s="82">
        <f>VLOOKUP(A77,'PAI 2025 GPS rempl2)'!$A$4:$V$504,17,0)</f>
        <v>4</v>
      </c>
      <c r="J77" s="82" t="str">
        <f>VLOOKUP(A77,'PAI 2025 GPS rempl2)'!$A$4:$V$504,18,0)</f>
        <v>Númerica</v>
      </c>
      <c r="K77" s="169" t="str">
        <f>VLOOKUP(A77,'PAI 2025 GPS rempl2)'!$A$4:$V$504,20,0)</f>
        <v>2025-03-14</v>
      </c>
      <c r="L77" s="169" t="str">
        <f>VLOOKUP(A77,'PAI 2025 GPS rempl2)'!$A$4:$V$504,21,0)</f>
        <v>2025-12-31</v>
      </c>
      <c r="M77" s="82" t="str">
        <f>VLOOKUP(A77,'PAI 2025 GPS rempl2)'!$A$4:$V$504,22,0)</f>
        <v>73-GRUPO DE TRABAJO DE COMUNICACION</v>
      </c>
      <c r="N77" s="82"/>
      <c r="O77" s="82"/>
      <c r="P77" s="82"/>
      <c r="Q77" s="82"/>
      <c r="S77" s="81" t="s">
        <v>620</v>
      </c>
      <c r="T77" s="81" t="str">
        <f>VLOOKUP(A77,'PAI 2025 GPS rempl2)'!$A$3:$E$505,4,0)</f>
        <v>Actividad propia</v>
      </c>
      <c r="U77" s="82" t="s">
        <v>1539</v>
      </c>
      <c r="V77" s="31">
        <f>VLOOKUP(S77,'PAI 2025 GPS rempl2)'!$E$4:$P$504,12,0)</f>
        <v>20</v>
      </c>
      <c r="W77" s="148" t="e">
        <f>+(V77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8" spans="1:23" x14ac:dyDescent="0.25">
      <c r="A78" s="81" t="s">
        <v>622</v>
      </c>
      <c r="B78" s="81" t="str">
        <f>VLOOKUP(A78,'PAI 2025 GPS rempl2)'!$A$3:$E$505,4,0)</f>
        <v>Actividad propia</v>
      </c>
      <c r="C78" s="82" t="s">
        <v>1539</v>
      </c>
      <c r="D78" s="82" t="s">
        <v>1542</v>
      </c>
      <c r="E78" s="82" t="s">
        <v>599</v>
      </c>
      <c r="F78" s="82"/>
      <c r="G78" s="82" t="str">
        <f>VLOOKUP(A78,'PAI 2025 GPS rempl2)'!$E$4:$L$504,8,0)</f>
        <v>N/A</v>
      </c>
      <c r="H78" s="82" t="str">
        <f>VLOOKUP(A78,'PAI 2025 GPS rempl2)'!$A$4:$V$504,15,0)</f>
        <v>Realizar y consolidar informe de monitoreo de medios (Informe de avance trimestral)</v>
      </c>
      <c r="I78" s="82">
        <f>VLOOKUP(A78,'PAI 2025 GPS rempl2)'!$A$4:$V$504,17,0)</f>
        <v>2</v>
      </c>
      <c r="J78" s="82" t="str">
        <f>VLOOKUP(A78,'PAI 2025 GPS rempl2)'!$A$4:$V$504,18,0)</f>
        <v>Númerica</v>
      </c>
      <c r="K78" s="169" t="str">
        <f>VLOOKUP(A78,'PAI 2025 GPS rempl2)'!$A$4:$V$504,20,0)</f>
        <v>2025-07-01</v>
      </c>
      <c r="L78" s="169" t="str">
        <f>VLOOKUP(A78,'PAI 2025 GPS rempl2)'!$A$4:$V$504,21,0)</f>
        <v>2025-12-31</v>
      </c>
      <c r="M78" s="82" t="str">
        <f>VLOOKUP(A78,'PAI 2025 GPS rempl2)'!$A$4:$V$504,22,0)</f>
        <v>73-GRUPO DE TRABAJO DE COMUNICACION</v>
      </c>
      <c r="N78" s="82"/>
      <c r="O78" s="82"/>
      <c r="P78" s="82"/>
      <c r="Q78" s="82"/>
      <c r="S78" s="81" t="s">
        <v>622</v>
      </c>
      <c r="T78" s="81" t="str">
        <f>VLOOKUP(A78,'PAI 2025 GPS rempl2)'!$A$3:$E$505,4,0)</f>
        <v>Actividad propia</v>
      </c>
      <c r="U78" s="82" t="s">
        <v>1539</v>
      </c>
      <c r="V78" s="31">
        <f>VLOOKUP(S78,'PAI 2025 GPS rempl2)'!$E$4:$P$504,12,0)</f>
        <v>10</v>
      </c>
      <c r="W78" s="148" t="e">
        <f>+(V78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9" spans="1:23" x14ac:dyDescent="0.25">
      <c r="A79" s="81" t="s">
        <v>624</v>
      </c>
      <c r="B79" s="81" t="str">
        <f>VLOOKUP(A79,'PAI 2025 GPS rempl2)'!$A$3:$E$505,4,0)</f>
        <v>Producto</v>
      </c>
      <c r="C79" s="82" t="s">
        <v>1539</v>
      </c>
      <c r="D79" s="82" t="s">
        <v>1543</v>
      </c>
      <c r="E79" s="82" t="s">
        <v>625</v>
      </c>
      <c r="F79" s="82" t="s">
        <v>12</v>
      </c>
      <c r="G79" s="82" t="str">
        <f>VLOOKUP(A79,'PAI 2025 GPS rempl2)'!$E$4:$L$504,8,0)</f>
        <v>C-3599-0200-0005-53105b</v>
      </c>
      <c r="H79" s="82" t="str">
        <f>VLOOKUP(A79,'PAI 2025 GPS rempl2)'!$A$4:$V$504,15,0)</f>
        <v>Planeación, gestión y seguimiento de los eventos institucionales y procesos digital interno y externo liderados por el Grupo de Comunicación, sistematizados. (Informe de implementación de la sistematización)</v>
      </c>
      <c r="I79" s="82">
        <f>VLOOKUP(A79,'PAI 2025 GPS rempl2)'!$A$4:$V$504,17,0)</f>
        <v>100</v>
      </c>
      <c r="J79" s="82" t="str">
        <f>VLOOKUP(A79,'PAI 2025 GPS rempl2)'!$A$4:$V$504,18,0)</f>
        <v>Porcentual</v>
      </c>
      <c r="K79" s="169" t="str">
        <f>VLOOKUP(A79,'PAI 2025 GPS rempl2)'!$A$4:$V$504,20,0)</f>
        <v>2025-02-07</v>
      </c>
      <c r="L79" s="169" t="str">
        <f>VLOOKUP(A79,'PAI 2025 GPS rempl2)'!$A$4:$V$504,21,0)</f>
        <v>2025-12-19</v>
      </c>
      <c r="M79" s="82" t="str">
        <f>VLOOKUP(A79,'PAI 2025 GPS rempl2)'!$A$4:$V$504,22,0)</f>
        <v>73-GRUPO DE TRABAJO DE COMUNICACION</v>
      </c>
      <c r="N79" s="82" t="s">
        <v>1411</v>
      </c>
      <c r="O79" s="82" t="s">
        <v>1412</v>
      </c>
      <c r="P79" s="82">
        <v>0</v>
      </c>
      <c r="Q79" s="82" t="s">
        <v>1509</v>
      </c>
      <c r="S79" s="81" t="s">
        <v>624</v>
      </c>
      <c r="T79" s="81" t="str">
        <f>VLOOKUP(A79,'PAI 2025 GPS rempl2)'!$A$3:$E$505,4,0)</f>
        <v>Producto</v>
      </c>
      <c r="U79" s="82" t="s">
        <v>1539</v>
      </c>
      <c r="V79" s="31">
        <f>VLOOKUP(S79,'PAI 2025 GPS rempl2)'!$E$4:$P$504,12,0)</f>
        <v>20</v>
      </c>
      <c r="W79" s="146">
        <f>(V79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80" spans="1:23" x14ac:dyDescent="0.25">
      <c r="A80" s="81" t="s">
        <v>627</v>
      </c>
      <c r="B80" s="81" t="str">
        <f>VLOOKUP(A80,'PAI 2025 GPS rempl2)'!$A$3:$E$505,4,0)</f>
        <v>Actividad propia</v>
      </c>
      <c r="C80" s="82" t="s">
        <v>1539</v>
      </c>
      <c r="D80" s="82" t="s">
        <v>1543</v>
      </c>
      <c r="E80" s="82" t="s">
        <v>625</v>
      </c>
      <c r="F80" s="82"/>
      <c r="G80" s="82" t="str">
        <f>VLOOKUP(A80,'PAI 2025 GPS rempl2)'!$E$4:$L$504,8,0)</f>
        <v>N/A</v>
      </c>
      <c r="H80" s="82" t="str">
        <f>VLOOKUP(A80,'PAI 2025 GPS rempl2)'!$A$4:$V$504,15,0)</f>
        <v>Identificar las necesidades de sistematización de los procesos de planeación, ejecución y seguimiento a los eventos y elaborar la propuesta de implementación  (Documento de propuesta)</v>
      </c>
      <c r="I80" s="82">
        <f>VLOOKUP(A80,'PAI 2025 GPS rempl2)'!$A$4:$V$504,17,0)</f>
        <v>1</v>
      </c>
      <c r="J80" s="82" t="str">
        <f>VLOOKUP(A80,'PAI 2025 GPS rempl2)'!$A$4:$V$504,18,0)</f>
        <v>Númerica</v>
      </c>
      <c r="K80" s="169" t="str">
        <f>VLOOKUP(A80,'PAI 2025 GPS rempl2)'!$A$4:$V$504,20,0)</f>
        <v>2025-02-07</v>
      </c>
      <c r="L80" s="169" t="str">
        <f>VLOOKUP(A80,'PAI 2025 GPS rempl2)'!$A$4:$V$504,21,0)</f>
        <v>2025-04-11</v>
      </c>
      <c r="M80" s="82" t="str">
        <f>VLOOKUP(A80,'PAI 2025 GPS rempl2)'!$A$4:$V$504,22,0)</f>
        <v>73-GRUPO DE TRABAJO DE COMUNICACION</v>
      </c>
      <c r="N80" s="82"/>
      <c r="O80" s="82"/>
      <c r="P80" s="82"/>
      <c r="Q80" s="82"/>
      <c r="S80" s="81" t="s">
        <v>627</v>
      </c>
      <c r="T80" s="81" t="str">
        <f>VLOOKUP(A80,'PAI 2025 GPS rempl2)'!$A$3:$E$505,4,0)</f>
        <v>Actividad propia</v>
      </c>
      <c r="U80" s="82" t="s">
        <v>1539</v>
      </c>
      <c r="V80" s="31">
        <f>VLOOKUP(S80,'PAI 2025 GPS rempl2)'!$E$4:$P$504,12,0)</f>
        <v>10</v>
      </c>
      <c r="W80" s="148" t="e">
        <f>+(V80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1" spans="1:23" x14ac:dyDescent="0.25">
      <c r="A81" s="81" t="s">
        <v>629</v>
      </c>
      <c r="B81" s="81" t="str">
        <f>VLOOKUP(A81,'PAI 2025 GPS rempl2)'!$A$3:$E$505,4,0)</f>
        <v>Actividad propia</v>
      </c>
      <c r="C81" s="82" t="s">
        <v>1539</v>
      </c>
      <c r="D81" s="82" t="s">
        <v>1543</v>
      </c>
      <c r="E81" s="82" t="s">
        <v>625</v>
      </c>
      <c r="F81" s="82"/>
      <c r="G81" s="82" t="str">
        <f>VLOOKUP(A81,'PAI 2025 GPS rempl2)'!$E$4:$L$504,8,0)</f>
        <v>N/A</v>
      </c>
      <c r="H81" s="82" t="str">
        <f>VLOOKUP(A81,'PAI 2025 GPS rempl2)'!$A$4:$V$504,15,0)</f>
        <v>Identificar las necesidades de sistematización de los procesos de planeación, ejecución y seguimiento a los procesos digitales internos y externos y elaborar la propuesta de implementación  (Documento de propuesta)</v>
      </c>
      <c r="I81" s="82">
        <f>VLOOKUP(A81,'PAI 2025 GPS rempl2)'!$A$4:$V$504,17,0)</f>
        <v>1</v>
      </c>
      <c r="J81" s="82" t="str">
        <f>VLOOKUP(A81,'PAI 2025 GPS rempl2)'!$A$4:$V$504,18,0)</f>
        <v>Númerica</v>
      </c>
      <c r="K81" s="169" t="str">
        <f>VLOOKUP(A81,'PAI 2025 GPS rempl2)'!$A$4:$V$504,20,0)</f>
        <v>2025-02-07</v>
      </c>
      <c r="L81" s="169" t="str">
        <f>VLOOKUP(A81,'PAI 2025 GPS rempl2)'!$A$4:$V$504,21,0)</f>
        <v>2025-03-31</v>
      </c>
      <c r="M81" s="82" t="str">
        <f>VLOOKUP(A81,'PAI 2025 GPS rempl2)'!$A$4:$V$504,22,0)</f>
        <v>73-GRUPO DE TRABAJO DE COMUNICACION</v>
      </c>
      <c r="N81" s="82"/>
      <c r="O81" s="82"/>
      <c r="P81" s="82"/>
      <c r="Q81" s="82"/>
      <c r="S81" s="81" t="s">
        <v>629</v>
      </c>
      <c r="T81" s="81" t="str">
        <f>VLOOKUP(A81,'PAI 2025 GPS rempl2)'!$A$3:$E$505,4,0)</f>
        <v>Actividad propia</v>
      </c>
      <c r="U81" s="82" t="s">
        <v>1539</v>
      </c>
      <c r="V81" s="31">
        <f>VLOOKUP(S81,'PAI 2025 GPS rempl2)'!$E$4:$P$504,12,0)</f>
        <v>10</v>
      </c>
      <c r="W81" s="148" t="e">
        <f>+(V81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2" spans="1:23" x14ac:dyDescent="0.25">
      <c r="A82" s="81" t="s">
        <v>631</v>
      </c>
      <c r="B82" s="81" t="str">
        <f>VLOOKUP(A82,'PAI 2025 GPS rempl2)'!$A$3:$E$505,4,0)</f>
        <v>Actividad propia</v>
      </c>
      <c r="C82" s="82" t="s">
        <v>1539</v>
      </c>
      <c r="D82" s="82" t="s">
        <v>1543</v>
      </c>
      <c r="E82" s="82" t="s">
        <v>625</v>
      </c>
      <c r="F82" s="82"/>
      <c r="G82" s="82" t="str">
        <f>VLOOKUP(A82,'PAI 2025 GPS rempl2)'!$E$4:$L$504,8,0)</f>
        <v>N/A</v>
      </c>
      <c r="H82" s="82" t="str">
        <f>VLOOKUP(A82,'PAI 2025 GPS rempl2)'!$A$4:$V$504,15,0)</f>
        <v>Realizar la sistematización de los procesos planeación, ejecución y seguimiento a procesos digitales internos y externos  (Documento de evidencias de sistematización)</v>
      </c>
      <c r="I82" s="82">
        <f>VLOOKUP(A82,'PAI 2025 GPS rempl2)'!$A$4:$V$504,17,0)</f>
        <v>100</v>
      </c>
      <c r="J82" s="82" t="str">
        <f>VLOOKUP(A82,'PAI 2025 GPS rempl2)'!$A$4:$V$504,18,0)</f>
        <v>Porcentual</v>
      </c>
      <c r="K82" s="169" t="str">
        <f>VLOOKUP(A82,'PAI 2025 GPS rempl2)'!$A$4:$V$504,20,0)</f>
        <v>2025-04-01</v>
      </c>
      <c r="L82" s="169" t="str">
        <f>VLOOKUP(A82,'PAI 2025 GPS rempl2)'!$A$4:$V$504,21,0)</f>
        <v>2025-10-31</v>
      </c>
      <c r="M82" s="82" t="str">
        <f>VLOOKUP(A82,'PAI 2025 GPS rempl2)'!$A$4:$V$504,22,0)</f>
        <v>73-GRUPO DE TRABAJO DE COMUNICACION</v>
      </c>
      <c r="N82" s="82"/>
      <c r="O82" s="82"/>
      <c r="P82" s="82"/>
      <c r="Q82" s="82"/>
      <c r="S82" s="81" t="s">
        <v>631</v>
      </c>
      <c r="T82" s="81" t="str">
        <f>VLOOKUP(A82,'PAI 2025 GPS rempl2)'!$A$3:$E$505,4,0)</f>
        <v>Actividad propia</v>
      </c>
      <c r="U82" s="82" t="s">
        <v>1539</v>
      </c>
      <c r="V82" s="31">
        <f>VLOOKUP(S82,'PAI 2025 GPS rempl2)'!$E$4:$P$504,12,0)</f>
        <v>30</v>
      </c>
      <c r="W82" s="148" t="e">
        <f>+(V82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3" spans="1:23" x14ac:dyDescent="0.25">
      <c r="A83" s="81" t="s">
        <v>633</v>
      </c>
      <c r="B83" s="81" t="str">
        <f>VLOOKUP(A83,'PAI 2025 GPS rempl2)'!$A$3:$E$505,4,0)</f>
        <v>Actividad propia</v>
      </c>
      <c r="C83" s="82" t="s">
        <v>1539</v>
      </c>
      <c r="D83" s="82" t="s">
        <v>1543</v>
      </c>
      <c r="E83" s="82" t="s">
        <v>625</v>
      </c>
      <c r="F83" s="82"/>
      <c r="G83" s="82" t="str">
        <f>VLOOKUP(A83,'PAI 2025 GPS rempl2)'!$E$4:$L$504,8,0)</f>
        <v>N/A</v>
      </c>
      <c r="H83" s="82" t="str">
        <f>VLOOKUP(A83,'PAI 2025 GPS rempl2)'!$A$4:$V$504,15,0)</f>
        <v>Realizar la sistematización de los procesos planeación, ejecución y seguimiento a los eventos  (Documento de evidencias de sistematización)</v>
      </c>
      <c r="I83" s="82">
        <f>VLOOKUP(A83,'PAI 2025 GPS rempl2)'!$A$4:$V$504,17,0)</f>
        <v>100</v>
      </c>
      <c r="J83" s="82" t="str">
        <f>VLOOKUP(A83,'PAI 2025 GPS rempl2)'!$A$4:$V$504,18,0)</f>
        <v>Porcentual</v>
      </c>
      <c r="K83" s="169" t="str">
        <f>VLOOKUP(A83,'PAI 2025 GPS rempl2)'!$A$4:$V$504,20,0)</f>
        <v>2025-04-22</v>
      </c>
      <c r="L83" s="169" t="str">
        <f>VLOOKUP(A83,'PAI 2025 GPS rempl2)'!$A$4:$V$504,21,0)</f>
        <v>2025-11-21</v>
      </c>
      <c r="M83" s="82" t="str">
        <f>VLOOKUP(A83,'PAI 2025 GPS rempl2)'!$A$4:$V$504,22,0)</f>
        <v>73-GRUPO DE TRABAJO DE COMUNICACION</v>
      </c>
      <c r="N83" s="82"/>
      <c r="O83" s="82"/>
      <c r="P83" s="82"/>
      <c r="Q83" s="82"/>
      <c r="S83" s="81" t="s">
        <v>633</v>
      </c>
      <c r="T83" s="81" t="str">
        <f>VLOOKUP(A83,'PAI 2025 GPS rempl2)'!$A$3:$E$505,4,0)</f>
        <v>Actividad propia</v>
      </c>
      <c r="U83" s="82" t="s">
        <v>1539</v>
      </c>
      <c r="V83" s="31">
        <f>VLOOKUP(S83,'PAI 2025 GPS rempl2)'!$E$4:$P$504,12,0)</f>
        <v>30</v>
      </c>
      <c r="W83" s="148" t="e">
        <f>+(V83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4" spans="1:23" x14ac:dyDescent="0.25">
      <c r="A84" s="81" t="s">
        <v>635</v>
      </c>
      <c r="B84" s="81" t="str">
        <f>VLOOKUP(A84,'PAI 2025 GPS rempl2)'!$A$3:$E$505,4,0)</f>
        <v>Actividad propia</v>
      </c>
      <c r="C84" s="82" t="s">
        <v>1539</v>
      </c>
      <c r="D84" s="82" t="s">
        <v>1543</v>
      </c>
      <c r="E84" s="82" t="s">
        <v>625</v>
      </c>
      <c r="F84" s="82"/>
      <c r="G84" s="82" t="str">
        <f>VLOOKUP(A84,'PAI 2025 GPS rempl2)'!$E$4:$L$504,8,0)</f>
        <v>N/A</v>
      </c>
      <c r="H84" s="82" t="str">
        <f>VLOOKUP(A84,'PAI 2025 GPS rempl2)'!$A$4:$V$504,15,0)</f>
        <v>Realizar el informe de seguimiento a la implementación de la sistematización en los procesos digitales internos y externos (Informe trimestral de seguimiento elaborado)</v>
      </c>
      <c r="I84" s="82">
        <f>VLOOKUP(A84,'PAI 2025 GPS rempl2)'!$A$4:$V$504,17,0)</f>
        <v>3</v>
      </c>
      <c r="J84" s="82" t="str">
        <f>VLOOKUP(A84,'PAI 2025 GPS rempl2)'!$A$4:$V$504,18,0)</f>
        <v>Númerica</v>
      </c>
      <c r="K84" s="169" t="str">
        <f>VLOOKUP(A84,'PAI 2025 GPS rempl2)'!$A$4:$V$504,20,0)</f>
        <v>2025-11-04</v>
      </c>
      <c r="L84" s="169" t="str">
        <f>VLOOKUP(A84,'PAI 2025 GPS rempl2)'!$A$4:$V$504,21,0)</f>
        <v>2025-11-18</v>
      </c>
      <c r="M84" s="82" t="str">
        <f>VLOOKUP(A84,'PAI 2025 GPS rempl2)'!$A$4:$V$504,22,0)</f>
        <v>73-GRUPO DE TRABAJO DE COMUNICACION</v>
      </c>
      <c r="N84" s="82"/>
      <c r="O84" s="82"/>
      <c r="P84" s="82"/>
      <c r="Q84" s="82"/>
      <c r="S84" s="81" t="s">
        <v>635</v>
      </c>
      <c r="T84" s="81" t="str">
        <f>VLOOKUP(A84,'PAI 2025 GPS rempl2)'!$A$3:$E$505,4,0)</f>
        <v>Actividad propia</v>
      </c>
      <c r="U84" s="82" t="s">
        <v>1539</v>
      </c>
      <c r="V84" s="31">
        <f>VLOOKUP(S84,'PAI 2025 GPS rempl2)'!$E$4:$P$504,12,0)</f>
        <v>10</v>
      </c>
      <c r="W84" s="148" t="e">
        <f>+(V84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5" spans="1:23" x14ac:dyDescent="0.25">
      <c r="A85" s="81" t="s">
        <v>637</v>
      </c>
      <c r="B85" s="81" t="str">
        <f>VLOOKUP(A85,'PAI 2025 GPS rempl2)'!$A$3:$E$505,4,0)</f>
        <v>Actividad propia</v>
      </c>
      <c r="C85" s="82" t="s">
        <v>1539</v>
      </c>
      <c r="D85" s="82" t="s">
        <v>1543</v>
      </c>
      <c r="E85" s="82" t="s">
        <v>625</v>
      </c>
      <c r="F85" s="82"/>
      <c r="G85" s="82" t="str">
        <f>VLOOKUP(A85,'PAI 2025 GPS rempl2)'!$E$4:$L$504,8,0)</f>
        <v>N/A</v>
      </c>
      <c r="H85" s="82" t="str">
        <f>VLOOKUP(A85,'PAI 2025 GPS rempl2)'!$A$4:$V$504,15,0)</f>
        <v>Realizar el informe de seguimiento a la implementación de la sistematización de los eventos (Informe de seguimiento elaborado)</v>
      </c>
      <c r="I85" s="82">
        <f>VLOOKUP(A85,'PAI 2025 GPS rempl2)'!$A$4:$V$504,17,0)</f>
        <v>1</v>
      </c>
      <c r="J85" s="82" t="str">
        <f>VLOOKUP(A85,'PAI 2025 GPS rempl2)'!$A$4:$V$504,18,0)</f>
        <v>Númerica</v>
      </c>
      <c r="K85" s="169" t="str">
        <f>VLOOKUP(A85,'PAI 2025 GPS rempl2)'!$A$4:$V$504,20,0)</f>
        <v>2025-12-01</v>
      </c>
      <c r="L85" s="169" t="str">
        <f>VLOOKUP(A85,'PAI 2025 GPS rempl2)'!$A$4:$V$504,21,0)</f>
        <v>2025-12-19</v>
      </c>
      <c r="M85" s="82" t="str">
        <f>VLOOKUP(A85,'PAI 2025 GPS rempl2)'!$A$4:$V$504,22,0)</f>
        <v>73-GRUPO DE TRABAJO DE COMUNICACION</v>
      </c>
      <c r="N85" s="82"/>
      <c r="O85" s="82"/>
      <c r="P85" s="82"/>
      <c r="Q85" s="82"/>
      <c r="S85" s="81" t="s">
        <v>637</v>
      </c>
      <c r="T85" s="81" t="str">
        <f>VLOOKUP(A85,'PAI 2025 GPS rempl2)'!$A$3:$E$505,4,0)</f>
        <v>Actividad propia</v>
      </c>
      <c r="U85" s="82" t="s">
        <v>1539</v>
      </c>
      <c r="V85" s="31">
        <f>VLOOKUP(S85,'PAI 2025 GPS rempl2)'!$E$4:$P$504,12,0)</f>
        <v>10</v>
      </c>
      <c r="W85" s="148" t="e">
        <f>+(V85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6" spans="1:23" x14ac:dyDescent="0.25">
      <c r="A86" s="81" t="s">
        <v>639</v>
      </c>
      <c r="B86" s="81" t="str">
        <f>VLOOKUP(A86,'PAI 2025 GPS rempl2)'!$A$3:$E$505,4,0)</f>
        <v>Producto</v>
      </c>
      <c r="C86" s="82" t="s">
        <v>1539</v>
      </c>
      <c r="D86" s="82" t="s">
        <v>1543</v>
      </c>
      <c r="E86" s="82" t="s">
        <v>625</v>
      </c>
      <c r="F86" s="82" t="s">
        <v>10</v>
      </c>
      <c r="G86" s="82" t="str">
        <f>VLOOKUP(A86,'PAI 2025 GPS rempl2)'!$E$4:$L$504,8,0)</f>
        <v>FUNCIONAMIENTO</v>
      </c>
      <c r="H86" s="82" t="str">
        <f>VLOOKUP(A86,'PAI 2025 GPS rempl2)'!$A$4:$V$504,15,0)</f>
        <v>Actuaciones oficiosas de inspección y vigilancia en comercio electrónico, orientadas a detectar asimetrías de información o publicidad hacia el consumidor, como un mecanismo que contribuya al fortalecimiento de las relaciones de consumo, realizadas (Relación de los números de radicación de las actuaciones oficiosas de inspección y vigilancia realizadas)</v>
      </c>
      <c r="I86" s="82">
        <f>VLOOKUP(A86,'PAI 2025 GPS rempl2)'!$A$4:$V$504,17,0)</f>
        <v>1070</v>
      </c>
      <c r="J86" s="82" t="str">
        <f>VLOOKUP(A86,'PAI 2025 GPS rempl2)'!$A$4:$V$504,18,0)</f>
        <v>Númerica</v>
      </c>
      <c r="K86" s="169" t="str">
        <f>VLOOKUP(A86,'PAI 2025 GPS rempl2)'!$A$4:$V$504,20,0)</f>
        <v>2025-02-18</v>
      </c>
      <c r="L86" s="169" t="str">
        <f>VLOOKUP(A86,'PAI 2025 GPS rempl2)'!$A$4:$V$504,21,0)</f>
        <v>2025-11-28</v>
      </c>
      <c r="M86" s="82" t="str">
        <f>VLOOKUP(A86,'PAI 2025 GPS rempl2)'!$A$4:$V$504,22,0)</f>
        <v>3100-DIRECCION DE INVESTIGACIONES DE PROTECCION AL CONSUMIDOR</v>
      </c>
      <c r="N86" s="82" t="s">
        <v>1415</v>
      </c>
      <c r="O86" s="82" t="s">
        <v>1416</v>
      </c>
      <c r="P86" s="82" t="s">
        <v>1563</v>
      </c>
      <c r="Q86" s="82" t="s">
        <v>1754</v>
      </c>
      <c r="S86" s="81" t="s">
        <v>639</v>
      </c>
      <c r="T86" s="81" t="str">
        <f>VLOOKUP(A86,'PAI 2025 GPS rempl2)'!$A$3:$E$505,4,0)</f>
        <v>Producto</v>
      </c>
      <c r="U86" s="82" t="s">
        <v>1539</v>
      </c>
      <c r="V86" s="31">
        <f>VLOOKUP(S86,'PAI 2025 GPS rempl2)'!$E$4:$P$504,12,0)</f>
        <v>40</v>
      </c>
      <c r="W86" s="146">
        <f>(V86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1.7937219730941705</v>
      </c>
    </row>
    <row r="87" spans="1:23" x14ac:dyDescent="0.25">
      <c r="A87" s="81" t="s">
        <v>640</v>
      </c>
      <c r="B87" s="81" t="str">
        <f>VLOOKUP(A87,'PAI 2025 GPS rempl2)'!$A$3:$E$505,4,0)</f>
        <v>Actividad propia</v>
      </c>
      <c r="C87" s="82" t="s">
        <v>1539</v>
      </c>
      <c r="D87" s="82" t="s">
        <v>1543</v>
      </c>
      <c r="E87" s="82" t="s">
        <v>625</v>
      </c>
      <c r="F87" s="82"/>
      <c r="G87" s="82" t="str">
        <f>VLOOKUP(A87,'PAI 2025 GPS rempl2)'!$E$4:$L$504,8,0)</f>
        <v>N/A</v>
      </c>
      <c r="H87" s="82" t="str">
        <f>VLOOKUP(A87,'PAI 2025 GPS rempl2)'!$A$4:$V$504,15,0)</f>
        <v>Verificar las denuncias recibidas en 2024 para identificar a los denunciados en el comercio electrónico con el mayor número de quejas (Informe de la verificación realizada)</v>
      </c>
      <c r="I87" s="82">
        <f>VLOOKUP(A87,'PAI 2025 GPS rempl2)'!$A$4:$V$504,17,0)</f>
        <v>1</v>
      </c>
      <c r="J87" s="82" t="str">
        <f>VLOOKUP(A87,'PAI 2025 GPS rempl2)'!$A$4:$V$504,18,0)</f>
        <v>Númerica</v>
      </c>
      <c r="K87" s="169" t="str">
        <f>VLOOKUP(A87,'PAI 2025 GPS rempl2)'!$A$4:$V$504,20,0)</f>
        <v>2025-02-18</v>
      </c>
      <c r="L87" s="169" t="str">
        <f>VLOOKUP(A87,'PAI 2025 GPS rempl2)'!$A$4:$V$504,21,0)</f>
        <v>2025-03-31</v>
      </c>
      <c r="M87" s="82" t="str">
        <f>VLOOKUP(A87,'PAI 2025 GPS rempl2)'!$A$4:$V$504,22,0)</f>
        <v>3100-DIRECCION DE INVESTIGACIONES DE PROTECCION AL CONSUMIDOR</v>
      </c>
      <c r="N87" s="82"/>
      <c r="O87" s="82"/>
      <c r="P87" s="82"/>
      <c r="Q87" s="82"/>
      <c r="S87" s="81" t="s">
        <v>640</v>
      </c>
      <c r="T87" s="81" t="str">
        <f>VLOOKUP(A87,'PAI 2025 GPS rempl2)'!$A$3:$E$505,4,0)</f>
        <v>Actividad propia</v>
      </c>
      <c r="U87" s="82" t="s">
        <v>1539</v>
      </c>
      <c r="V87" s="31">
        <f>VLOOKUP(S87,'PAI 2025 GPS rempl2)'!$E$4:$P$504,12,0)</f>
        <v>15</v>
      </c>
      <c r="W87" s="148" t="e">
        <f>+(V87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8" spans="1:23" x14ac:dyDescent="0.25">
      <c r="A88" s="81" t="s">
        <v>642</v>
      </c>
      <c r="B88" s="81" t="str">
        <f>VLOOKUP(A88,'PAI 2025 GPS rempl2)'!$A$3:$E$505,4,0)</f>
        <v>Actividad propia</v>
      </c>
      <c r="C88" s="82" t="s">
        <v>1539</v>
      </c>
      <c r="D88" s="82" t="s">
        <v>1543</v>
      </c>
      <c r="E88" s="82" t="s">
        <v>625</v>
      </c>
      <c r="F88" s="82"/>
      <c r="G88" s="82" t="str">
        <f>VLOOKUP(A88,'PAI 2025 GPS rempl2)'!$E$4:$L$504,8,0)</f>
        <v>N/A</v>
      </c>
      <c r="H88" s="82" t="str">
        <f>VLOOKUP(A88,'PAI 2025 GPS rempl2)'!$A$4:$V$504,15,0)</f>
        <v>Definir el cronograma de las actuaciones de  inspección a realizar (Documentos con la programación)</v>
      </c>
      <c r="I88" s="82">
        <f>VLOOKUP(A88,'PAI 2025 GPS rempl2)'!$A$4:$V$504,17,0)</f>
        <v>1</v>
      </c>
      <c r="J88" s="82" t="str">
        <f>VLOOKUP(A88,'PAI 2025 GPS rempl2)'!$A$4:$V$504,18,0)</f>
        <v>Númerica</v>
      </c>
      <c r="K88" s="169" t="str">
        <f>VLOOKUP(A88,'PAI 2025 GPS rempl2)'!$A$4:$V$504,20,0)</f>
        <v>2025-04-01</v>
      </c>
      <c r="L88" s="169" t="str">
        <f>VLOOKUP(A88,'PAI 2025 GPS rempl2)'!$A$4:$V$504,21,0)</f>
        <v>2025-04-30</v>
      </c>
      <c r="M88" s="82" t="str">
        <f>VLOOKUP(A88,'PAI 2025 GPS rempl2)'!$A$4:$V$504,22,0)</f>
        <v>3100-DIRECCION DE INVESTIGACIONES DE PROTECCION AL CONSUMIDOR</v>
      </c>
      <c r="N88" s="82"/>
      <c r="O88" s="82"/>
      <c r="P88" s="82"/>
      <c r="Q88" s="82"/>
      <c r="S88" s="81" t="s">
        <v>642</v>
      </c>
      <c r="T88" s="81" t="str">
        <f>VLOOKUP(A88,'PAI 2025 GPS rempl2)'!$A$3:$E$505,4,0)</f>
        <v>Actividad propia</v>
      </c>
      <c r="U88" s="82" t="s">
        <v>1539</v>
      </c>
      <c r="V88" s="31">
        <f>VLOOKUP(S88,'PAI 2025 GPS rempl2)'!$E$4:$P$504,12,0)</f>
        <v>25</v>
      </c>
      <c r="W88" s="148" t="e">
        <f>+(V88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9" spans="1:23" x14ac:dyDescent="0.25">
      <c r="A89" s="81" t="s">
        <v>644</v>
      </c>
      <c r="B89" s="81" t="str">
        <f>VLOOKUP(A89,'PAI 2025 GPS rempl2)'!$A$3:$E$505,4,0)</f>
        <v>Actividad propia</v>
      </c>
      <c r="C89" s="82" t="s">
        <v>1539</v>
      </c>
      <c r="D89" s="82" t="s">
        <v>1543</v>
      </c>
      <c r="E89" s="82" t="s">
        <v>625</v>
      </c>
      <c r="F89" s="82"/>
      <c r="G89" s="82" t="str">
        <f>VLOOKUP(A89,'PAI 2025 GPS rempl2)'!$E$4:$L$504,8,0)</f>
        <v>N/A</v>
      </c>
      <c r="H89" s="82" t="str">
        <f>VLOOKUP(A89,'PAI 2025 GPS rempl2)'!$A$4:$V$504,15,0)</f>
        <v>Realizar visitas de inspección a personas naturales o jurídicas sujetas de inspección y vigilancia (Relación de los números de radicación de las visitas de inspección web realizadas)</v>
      </c>
      <c r="I89" s="82">
        <f>VLOOKUP(A89,'PAI 2025 GPS rempl2)'!$A$4:$V$504,17,0)</f>
        <v>1070</v>
      </c>
      <c r="J89" s="82" t="str">
        <f>VLOOKUP(A89,'PAI 2025 GPS rempl2)'!$A$4:$V$504,18,0)</f>
        <v>Númerica</v>
      </c>
      <c r="K89" s="169" t="str">
        <f>VLOOKUP(A89,'PAI 2025 GPS rempl2)'!$A$4:$V$504,20,0)</f>
        <v>2025-04-08</v>
      </c>
      <c r="L89" s="169" t="str">
        <f>VLOOKUP(A89,'PAI 2025 GPS rempl2)'!$A$4:$V$504,21,0)</f>
        <v>2025-11-28</v>
      </c>
      <c r="M89" s="82" t="str">
        <f>VLOOKUP(A89,'PAI 2025 GPS rempl2)'!$A$4:$V$504,22,0)</f>
        <v>3100-DIRECCION DE INVESTIGACIONES DE PROTECCION AL CONSUMIDOR</v>
      </c>
      <c r="N89" s="82"/>
      <c r="O89" s="82"/>
      <c r="P89" s="82"/>
      <c r="Q89" s="82"/>
      <c r="S89" s="81" t="s">
        <v>644</v>
      </c>
      <c r="T89" s="81" t="str">
        <f>VLOOKUP(A89,'PAI 2025 GPS rempl2)'!$A$3:$E$505,4,0)</f>
        <v>Actividad propia</v>
      </c>
      <c r="U89" s="82" t="s">
        <v>1539</v>
      </c>
      <c r="V89" s="31">
        <f>VLOOKUP(S89,'PAI 2025 GPS rempl2)'!$E$4:$P$504,12,0)</f>
        <v>60</v>
      </c>
      <c r="W89" s="148" t="e">
        <f>+(V89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90" spans="1:23" x14ac:dyDescent="0.25">
      <c r="A90" s="81" t="s">
        <v>645</v>
      </c>
      <c r="B90" s="81" t="str">
        <f>VLOOKUP(A90,'PAI 2025 GPS rempl2)'!$A$3:$E$505,4,0)</f>
        <v>Producto</v>
      </c>
      <c r="C90" s="82" t="s">
        <v>1539</v>
      </c>
      <c r="D90" s="82" t="s">
        <v>1543</v>
      </c>
      <c r="E90" s="82" t="s">
        <v>625</v>
      </c>
      <c r="F90" s="82" t="s">
        <v>10</v>
      </c>
      <c r="G90" s="82" t="str">
        <f>VLOOKUP(A90,'PAI 2025 GPS rempl2)'!$E$4:$L$504,8,0)</f>
        <v>C-3503-0200-0015-40401c</v>
      </c>
      <c r="H90" s="82" t="str">
        <f>VLOOKUP(A90,'PAI 2025 GPS rempl2)'!$A$4:$V$504,15,0)</f>
        <v>Visitas de acompañamiento a establecimientos de comercio ubicados en territorios turísticos, con el objetivo de promover la convergencia regional, realizadas  (Relación de los números de radicación de las visitas de inspección realizadas)</v>
      </c>
      <c r="I90" s="82">
        <f>VLOOKUP(A90,'PAI 2025 GPS rempl2)'!$A$4:$V$504,17,0)</f>
        <v>50</v>
      </c>
      <c r="J90" s="82" t="str">
        <f>VLOOKUP(A90,'PAI 2025 GPS rempl2)'!$A$4:$V$504,18,0)</f>
        <v>Númerica</v>
      </c>
      <c r="K90" s="169" t="str">
        <f>VLOOKUP(A90,'PAI 2025 GPS rempl2)'!$A$4:$V$504,20,0)</f>
        <v>2025-01-14</v>
      </c>
      <c r="L90" s="169" t="str">
        <f>VLOOKUP(A90,'PAI 2025 GPS rempl2)'!$A$4:$V$504,21,0)</f>
        <v>2025-11-28</v>
      </c>
      <c r="M90" s="82" t="str">
        <f>VLOOKUP(A90,'PAI 2025 GPS rempl2)'!$A$4:$V$504,22,0)</f>
        <v>3100-DIRECCION DE INVESTIGACIONES DE PROTECCION AL CONSUMIDOR</v>
      </c>
      <c r="N90" s="82" t="s">
        <v>1415</v>
      </c>
      <c r="O90" s="82" t="s">
        <v>1416</v>
      </c>
      <c r="P90" s="82" t="s">
        <v>1564</v>
      </c>
      <c r="Q90" s="82" t="s">
        <v>1511</v>
      </c>
      <c r="S90" s="81" t="s">
        <v>645</v>
      </c>
      <c r="T90" s="81" t="str">
        <f>VLOOKUP(A90,'PAI 2025 GPS rempl2)'!$A$3:$E$505,4,0)</f>
        <v>Producto</v>
      </c>
      <c r="U90" s="82" t="s">
        <v>1539</v>
      </c>
      <c r="V90" s="31">
        <f>VLOOKUP(S90,'PAI 2025 GPS rempl2)'!$E$4:$P$504,12,0)</f>
        <v>40</v>
      </c>
      <c r="W90" s="146">
        <f>(V90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1.7937219730941705</v>
      </c>
    </row>
    <row r="91" spans="1:23" x14ac:dyDescent="0.25">
      <c r="A91" s="81" t="s">
        <v>647</v>
      </c>
      <c r="B91" s="81" t="str">
        <f>VLOOKUP(A91,'PAI 2025 GPS rempl2)'!$A$3:$E$505,4,0)</f>
        <v>Actividad propia</v>
      </c>
      <c r="C91" s="82" t="s">
        <v>1539</v>
      </c>
      <c r="D91" s="82" t="s">
        <v>1543</v>
      </c>
      <c r="E91" s="82" t="s">
        <v>625</v>
      </c>
      <c r="F91" s="82"/>
      <c r="G91" s="82" t="str">
        <f>VLOOKUP(A91,'PAI 2025 GPS rempl2)'!$E$4:$L$504,8,0)</f>
        <v>N/A</v>
      </c>
      <c r="H91" s="82" t="str">
        <f>VLOOKUP(A91,'PAI 2025 GPS rempl2)'!$A$4:$V$504,15,0)</f>
        <v>Determinar los sectores en los cuales se llevarán a cabo las actuaciones administrativas de inspección, vigilancia y control. (Acta de reunión)</v>
      </c>
      <c r="I91" s="82">
        <f>VLOOKUP(A91,'PAI 2025 GPS rempl2)'!$A$4:$V$504,17,0)</f>
        <v>1</v>
      </c>
      <c r="J91" s="82" t="str">
        <f>VLOOKUP(A91,'PAI 2025 GPS rempl2)'!$A$4:$V$504,18,0)</f>
        <v>Númerica</v>
      </c>
      <c r="K91" s="169" t="str">
        <f>VLOOKUP(A91,'PAI 2025 GPS rempl2)'!$A$4:$V$504,20,0)</f>
        <v>2025-01-14</v>
      </c>
      <c r="L91" s="169" t="str">
        <f>VLOOKUP(A91,'PAI 2025 GPS rempl2)'!$A$4:$V$504,21,0)</f>
        <v>2025-02-07</v>
      </c>
      <c r="M91" s="82" t="str">
        <f>VLOOKUP(A91,'PAI 2025 GPS rempl2)'!$A$4:$V$504,22,0)</f>
        <v>3100-DIRECCION DE INVESTIGACIONES DE PROTECCION AL CONSUMIDOR</v>
      </c>
      <c r="N91" s="82"/>
      <c r="O91" s="82"/>
      <c r="P91" s="82"/>
      <c r="Q91" s="82"/>
      <c r="S91" s="81" t="s">
        <v>647</v>
      </c>
      <c r="T91" s="81" t="str">
        <f>VLOOKUP(A91,'PAI 2025 GPS rempl2)'!$A$3:$E$505,4,0)</f>
        <v>Actividad propia</v>
      </c>
      <c r="U91" s="82" t="s">
        <v>1539</v>
      </c>
      <c r="V91" s="31">
        <f>VLOOKUP(S91,'PAI 2025 GPS rempl2)'!$E$4:$P$504,12,0)</f>
        <v>15</v>
      </c>
      <c r="W91" s="148" t="e">
        <f>+(V91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92" spans="1:23" x14ac:dyDescent="0.25">
      <c r="A92" s="81" t="s">
        <v>649</v>
      </c>
      <c r="B92" s="81" t="str">
        <f>VLOOKUP(A92,'PAI 2025 GPS rempl2)'!$A$3:$E$505,4,0)</f>
        <v>Actividad propia</v>
      </c>
      <c r="C92" s="82" t="s">
        <v>1539</v>
      </c>
      <c r="D92" s="82" t="s">
        <v>1543</v>
      </c>
      <c r="E92" s="82" t="s">
        <v>625</v>
      </c>
      <c r="F92" s="82"/>
      <c r="G92" s="82" t="str">
        <f>VLOOKUP(A92,'PAI 2025 GPS rempl2)'!$E$4:$L$504,8,0)</f>
        <v>N/A</v>
      </c>
      <c r="H92" s="82" t="str">
        <f>VLOOKUP(A92,'PAI 2025 GPS rempl2)'!$A$4:$V$504,15,0)</f>
        <v>Programar las visitas de inspección a realizar (Programación trimestral de las actuaciones administrativas)</v>
      </c>
      <c r="I92" s="82">
        <f>VLOOKUP(A92,'PAI 2025 GPS rempl2)'!$A$4:$V$504,17,0)</f>
        <v>4</v>
      </c>
      <c r="J92" s="82" t="str">
        <f>VLOOKUP(A92,'PAI 2025 GPS rempl2)'!$A$4:$V$504,18,0)</f>
        <v>Númerica</v>
      </c>
      <c r="K92" s="169" t="str">
        <f>VLOOKUP(A92,'PAI 2025 GPS rempl2)'!$A$4:$V$504,20,0)</f>
        <v>2025-01-14</v>
      </c>
      <c r="L92" s="169" t="str">
        <f>VLOOKUP(A92,'PAI 2025 GPS rempl2)'!$A$4:$V$504,21,0)</f>
        <v>2025-10-31</v>
      </c>
      <c r="M92" s="82" t="str">
        <f>VLOOKUP(A92,'PAI 2025 GPS rempl2)'!$A$4:$V$504,22,0)</f>
        <v>3100-DIRECCION DE INVESTIGACIONES DE PROTECCION AL CONSUMIDOR</v>
      </c>
      <c r="N92" s="82"/>
      <c r="O92" s="82"/>
      <c r="P92" s="82"/>
      <c r="Q92" s="82"/>
      <c r="S92" s="81" t="s">
        <v>649</v>
      </c>
      <c r="T92" s="81" t="str">
        <f>VLOOKUP(A92,'PAI 2025 GPS rempl2)'!$A$3:$E$505,4,0)</f>
        <v>Actividad propia</v>
      </c>
      <c r="U92" s="82" t="s">
        <v>1539</v>
      </c>
      <c r="V92" s="31">
        <f>VLOOKUP(S92,'PAI 2025 GPS rempl2)'!$E$4:$P$504,12,0)</f>
        <v>15</v>
      </c>
      <c r="W92" s="148" t="e">
        <f>+(V92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93" spans="1:23" x14ac:dyDescent="0.25">
      <c r="A93" s="81" t="s">
        <v>651</v>
      </c>
      <c r="B93" s="81" t="str">
        <f>VLOOKUP(A93,'PAI 2025 GPS rempl2)'!$A$3:$E$505,4,0)</f>
        <v>Actividad propia</v>
      </c>
      <c r="C93" s="82" t="s">
        <v>1539</v>
      </c>
      <c r="D93" s="82" t="s">
        <v>1543</v>
      </c>
      <c r="E93" s="82" t="s">
        <v>625</v>
      </c>
      <c r="F93" s="82"/>
      <c r="G93" s="82" t="str">
        <f>VLOOKUP(A93,'PAI 2025 GPS rempl2)'!$E$4:$L$504,8,0)</f>
        <v>N/A</v>
      </c>
      <c r="H93" s="82" t="str">
        <f>VLOOKUP(A93,'PAI 2025 GPS rempl2)'!$A$4:$V$504,15,0)</f>
        <v>Realizar las visitas de inspección a las personas naturales o jurídicas sujetas de inspección y vigilancia (Relación de los números de radicación de las visitas de inspección realizados)</v>
      </c>
      <c r="I93" s="82">
        <f>VLOOKUP(A93,'PAI 2025 GPS rempl2)'!$A$4:$V$504,17,0)</f>
        <v>50</v>
      </c>
      <c r="J93" s="82" t="str">
        <f>VLOOKUP(A93,'PAI 2025 GPS rempl2)'!$A$4:$V$504,18,0)</f>
        <v>Númerica</v>
      </c>
      <c r="K93" s="169" t="str">
        <f>VLOOKUP(A93,'PAI 2025 GPS rempl2)'!$A$4:$V$504,20,0)</f>
        <v>2025-02-07</v>
      </c>
      <c r="L93" s="169" t="str">
        <f>VLOOKUP(A93,'PAI 2025 GPS rempl2)'!$A$4:$V$504,21,0)</f>
        <v>2025-11-28</v>
      </c>
      <c r="M93" s="82" t="str">
        <f>VLOOKUP(A93,'PAI 2025 GPS rempl2)'!$A$4:$V$504,22,0)</f>
        <v>3100-DIRECCION DE INVESTIGACIONES DE PROTECCION AL CONSUMIDOR</v>
      </c>
      <c r="N93" s="82"/>
      <c r="O93" s="82"/>
      <c r="P93" s="82"/>
      <c r="Q93" s="82"/>
      <c r="S93" s="81" t="s">
        <v>651</v>
      </c>
      <c r="T93" s="81" t="str">
        <f>VLOOKUP(A93,'PAI 2025 GPS rempl2)'!$A$3:$E$505,4,0)</f>
        <v>Actividad propia</v>
      </c>
      <c r="U93" s="82" t="s">
        <v>1539</v>
      </c>
      <c r="V93" s="31">
        <f>VLOOKUP(S93,'PAI 2025 GPS rempl2)'!$E$4:$P$504,12,0)</f>
        <v>70</v>
      </c>
      <c r="W93" s="148" t="e">
        <f>+(V93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94" spans="1:23" x14ac:dyDescent="0.25">
      <c r="A94" s="81" t="s">
        <v>652</v>
      </c>
      <c r="B94" s="81" t="str">
        <f>VLOOKUP(A94,'PAI 2025 GPS rempl2)'!$A$3:$E$505,4,0)</f>
        <v>Producto</v>
      </c>
      <c r="C94" s="82" t="s">
        <v>1539</v>
      </c>
      <c r="D94" s="82" t="s">
        <v>1543</v>
      </c>
      <c r="E94" s="82" t="s">
        <v>625</v>
      </c>
      <c r="F94" s="82" t="s">
        <v>9</v>
      </c>
      <c r="G94" s="82" t="str">
        <f>VLOOKUP(A94,'PAI 2025 GPS rempl2)'!$E$4:$L$504,8,0)</f>
        <v>FUNCIONAMIENTO</v>
      </c>
      <c r="H94" s="82" t="str">
        <f>VLOOKUP(A94,'PAI 2025 GPS rempl2)'!$A$4:$V$504,15,0)</f>
        <v>Recursos de reposición interpuestos, decididos dentro de los 6 meses siguientes a su presentación (Relación de los números de radicación de los recursos decididos, fecha de entrada y salida)</v>
      </c>
      <c r="I94" s="82">
        <f>VLOOKUP(A94,'PAI 2025 GPS rempl2)'!$A$4:$V$504,17,0)</f>
        <v>80</v>
      </c>
      <c r="J94" s="82" t="str">
        <f>VLOOKUP(A94,'PAI 2025 GPS rempl2)'!$A$4:$V$504,18,0)</f>
        <v>Porcentual</v>
      </c>
      <c r="K94" s="169" t="str">
        <f>VLOOKUP(A94,'PAI 2025 GPS rempl2)'!$A$4:$V$504,20,0)</f>
        <v>2025-01-02</v>
      </c>
      <c r="L94" s="169" t="str">
        <f>VLOOKUP(A94,'PAI 2025 GPS rempl2)'!$A$4:$V$504,21,0)</f>
        <v>2025-12-31</v>
      </c>
      <c r="M94" s="82" t="str">
        <f>VLOOKUP(A94,'PAI 2025 GPS rempl2)'!$A$4:$V$504,22,0)</f>
        <v>3100-DIRECCION DE INVESTIGACIONES DE PROTECCION AL CONSUMIDOR</v>
      </c>
      <c r="N94" s="82" t="s">
        <v>1417</v>
      </c>
      <c r="O94" s="82" t="s">
        <v>1455</v>
      </c>
      <c r="P94" s="82">
        <v>0</v>
      </c>
      <c r="Q94" s="82" t="s">
        <v>1509</v>
      </c>
      <c r="S94" s="81" t="s">
        <v>652</v>
      </c>
      <c r="T94" s="81" t="str">
        <f>VLOOKUP(A94,'PAI 2025 GPS rempl2)'!$A$3:$E$505,4,0)</f>
        <v>Producto</v>
      </c>
      <c r="U94" s="82" t="s">
        <v>1539</v>
      </c>
      <c r="V94" s="31">
        <f>VLOOKUP(S94,'PAI 2025 GPS rempl2)'!$E$4:$P$504,12,0)</f>
        <v>20</v>
      </c>
      <c r="W94" s="146">
        <f>(V94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95" spans="1:23" x14ac:dyDescent="0.25">
      <c r="A95" s="81" t="s">
        <v>655</v>
      </c>
      <c r="B95" s="81" t="str">
        <f>VLOOKUP(A95,'PAI 2025 GPS rempl2)'!$A$3:$E$505,4,0)</f>
        <v>Actividad propia</v>
      </c>
      <c r="C95" s="82" t="s">
        <v>1539</v>
      </c>
      <c r="D95" s="82" t="s">
        <v>1543</v>
      </c>
      <c r="E95" s="82" t="s">
        <v>625</v>
      </c>
      <c r="F95" s="82"/>
      <c r="G95" s="82" t="str">
        <f>VLOOKUP(A95,'PAI 2025 GPS rempl2)'!$E$4:$L$504,8,0)</f>
        <v>N/A</v>
      </c>
      <c r="H95" s="82" t="str">
        <f>VLOOKUP(A95,'PAI 2025 GPS rempl2)'!$A$4:$V$504,15,0)</f>
        <v>Crear y actualizar periódicamente el listado de los recursos de reposición que ingresan a partir del 1° de enero hasta el 30 de septiembre de 2025, incluyendo la información necesaria para verificar su cumplimiento (Listado de recursos interpuestos)</v>
      </c>
      <c r="I95" s="82">
        <f>VLOOKUP(A95,'PAI 2025 GPS rempl2)'!$A$4:$V$504,17,0)</f>
        <v>1</v>
      </c>
      <c r="J95" s="82" t="str">
        <f>VLOOKUP(A95,'PAI 2025 GPS rempl2)'!$A$4:$V$504,18,0)</f>
        <v>Númerica</v>
      </c>
      <c r="K95" s="169" t="str">
        <f>VLOOKUP(A95,'PAI 2025 GPS rempl2)'!$A$4:$V$504,20,0)</f>
        <v>2025-01-02</v>
      </c>
      <c r="L95" s="169" t="str">
        <f>VLOOKUP(A95,'PAI 2025 GPS rempl2)'!$A$4:$V$504,21,0)</f>
        <v>2025-09-30</v>
      </c>
      <c r="M95" s="82" t="str">
        <f>VLOOKUP(A95,'PAI 2025 GPS rempl2)'!$A$4:$V$504,22,0)</f>
        <v>3100-DIRECCION DE INVESTIGACIONES DE PROTECCION AL CONSUMIDOR</v>
      </c>
      <c r="N95" s="82"/>
      <c r="O95" s="82"/>
      <c r="P95" s="82"/>
      <c r="Q95" s="82"/>
      <c r="S95" s="81" t="s">
        <v>655</v>
      </c>
      <c r="T95" s="81" t="str">
        <f>VLOOKUP(A95,'PAI 2025 GPS rempl2)'!$A$3:$E$505,4,0)</f>
        <v>Actividad propia</v>
      </c>
      <c r="U95" s="82" t="s">
        <v>1539</v>
      </c>
      <c r="V95" s="31">
        <f>VLOOKUP(S95,'PAI 2025 GPS rempl2)'!$E$4:$P$504,12,0)</f>
        <v>30</v>
      </c>
      <c r="W95" s="148" t="e">
        <f>+(V95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96" spans="1:23" x14ac:dyDescent="0.25">
      <c r="A96" s="81" t="s">
        <v>657</v>
      </c>
      <c r="B96" s="81" t="str">
        <f>VLOOKUP(A96,'PAI 2025 GPS rempl2)'!$A$3:$E$505,4,0)</f>
        <v>Actividad propia</v>
      </c>
      <c r="C96" s="82" t="s">
        <v>1539</v>
      </c>
      <c r="D96" s="82" t="s">
        <v>1543</v>
      </c>
      <c r="E96" s="82" t="s">
        <v>625</v>
      </c>
      <c r="F96" s="82"/>
      <c r="G96" s="82" t="str">
        <f>VLOOKUP(A96,'PAI 2025 GPS rempl2)'!$E$4:$L$504,8,0)</f>
        <v>N/A</v>
      </c>
      <c r="H96" s="82" t="str">
        <f>VLOOKUP(A96,'PAI 2025 GPS rempl2)'!$A$4:$V$504,15,0)</f>
        <v>Decidir los recursos de reposición interpuestos dentro de los términos definidos. (Relación de los números de radicación de los recursos decididos)</v>
      </c>
      <c r="I96" s="82">
        <f>VLOOKUP(A96,'PAI 2025 GPS rempl2)'!$A$4:$V$504,17,0)</f>
        <v>80</v>
      </c>
      <c r="J96" s="82" t="str">
        <f>VLOOKUP(A96,'PAI 2025 GPS rempl2)'!$A$4:$V$504,18,0)</f>
        <v>Porcentual</v>
      </c>
      <c r="K96" s="169" t="str">
        <f>VLOOKUP(A96,'PAI 2025 GPS rempl2)'!$A$4:$V$504,20,0)</f>
        <v>2025-01-02</v>
      </c>
      <c r="L96" s="169" t="str">
        <f>VLOOKUP(A96,'PAI 2025 GPS rempl2)'!$A$4:$V$504,21,0)</f>
        <v>2025-12-31</v>
      </c>
      <c r="M96" s="82" t="str">
        <f>VLOOKUP(A96,'PAI 2025 GPS rempl2)'!$A$4:$V$504,22,0)</f>
        <v>3100-DIRECCION DE INVESTIGACIONES DE PROTECCION AL CONSUMIDOR</v>
      </c>
      <c r="N96" s="82"/>
      <c r="O96" s="82"/>
      <c r="P96" s="82"/>
      <c r="Q96" s="82"/>
      <c r="S96" s="81" t="s">
        <v>657</v>
      </c>
      <c r="T96" s="81" t="str">
        <f>VLOOKUP(A96,'PAI 2025 GPS rempl2)'!$A$3:$E$505,4,0)</f>
        <v>Actividad propia</v>
      </c>
      <c r="U96" s="82" t="s">
        <v>1539</v>
      </c>
      <c r="V96" s="31">
        <f>VLOOKUP(S96,'PAI 2025 GPS rempl2)'!$E$4:$P$504,12,0)</f>
        <v>70</v>
      </c>
      <c r="W96" s="148" t="e">
        <f>+(V96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97" spans="1:23" x14ac:dyDescent="0.25">
      <c r="A97" s="81" t="s">
        <v>659</v>
      </c>
      <c r="B97" s="81" t="str">
        <f>VLOOKUP(A97,'PAI 2025 GPS rempl2)'!$A$3:$E$505,4,0)</f>
        <v>Producto</v>
      </c>
      <c r="C97" s="82" t="s">
        <v>1539</v>
      </c>
      <c r="D97" s="82" t="s">
        <v>1544</v>
      </c>
      <c r="E97" s="82" t="s">
        <v>1456</v>
      </c>
      <c r="F97" s="82" t="s">
        <v>60</v>
      </c>
      <c r="G97" s="82" t="str">
        <f>VLOOKUP(A97,'PAI 2025 GPS rempl2)'!$E$4:$L$504,8,0)</f>
        <v>N/A</v>
      </c>
      <c r="H97" s="82" t="str">
        <f>VLOOKUP(A97,'PAI 2025 GPS rempl2)'!$A$4:$V$504,15,0)</f>
        <v>Política de prevención del Daño Antijurídico, implementada y presentada al Comité (Informe de implementación de la PPDA y acta de comité)</v>
      </c>
      <c r="I97" s="82">
        <f>VLOOKUP(A97,'PAI 2025 GPS rempl2)'!$A$4:$V$504,17,0)</f>
        <v>1</v>
      </c>
      <c r="J97" s="82" t="str">
        <f>VLOOKUP(A97,'PAI 2025 GPS rempl2)'!$A$4:$V$504,18,0)</f>
        <v>Númerica</v>
      </c>
      <c r="K97" s="169" t="str">
        <f>VLOOKUP(A97,'PAI 2025 GPS rempl2)'!$A$4:$V$504,20,0)</f>
        <v>2025-02-03</v>
      </c>
      <c r="L97" s="169" t="str">
        <f>VLOOKUP(A97,'PAI 2025 GPS rempl2)'!$A$4:$V$504,21,0)</f>
        <v>2025-12-19</v>
      </c>
      <c r="M97" s="82" t="str">
        <f>VLOOKUP(A97,'PAI 2025 GPS rempl2)'!$A$4:$V$504,22,0)</f>
        <v>60-GRUPO DE TRABAJO DE GESTIÓN JUDICIAL ADSCRITO A LA OFICINA ASESORA JURÍDICA</v>
      </c>
      <c r="N97" s="82" t="s">
        <v>1753</v>
      </c>
      <c r="O97" s="82" t="s">
        <v>1410</v>
      </c>
      <c r="P97" s="82">
        <v>0</v>
      </c>
      <c r="Q97" s="82" t="s">
        <v>1509</v>
      </c>
      <c r="S97" s="81" t="s">
        <v>659</v>
      </c>
      <c r="T97" s="81" t="str">
        <f>VLOOKUP(A97,'PAI 2025 GPS rempl2)'!$A$3:$E$505,4,0)</f>
        <v>Producto</v>
      </c>
      <c r="U97" s="82" t="s">
        <v>1539</v>
      </c>
      <c r="V97" s="31">
        <f>VLOOKUP(S97,'PAI 2025 GPS rempl2)'!$E$4:$P$504,12,0)</f>
        <v>35</v>
      </c>
      <c r="W97" s="146">
        <f>(V97*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1.5695067264573992</v>
      </c>
    </row>
    <row r="98" spans="1:23" x14ac:dyDescent="0.25">
      <c r="A98" s="81" t="s">
        <v>661</v>
      </c>
      <c r="B98" s="81" t="str">
        <f>VLOOKUP(A98,'PAI 2025 GPS rempl2)'!$A$3:$E$505,4,0)</f>
        <v>Actividad propia</v>
      </c>
      <c r="C98" s="82" t="s">
        <v>1539</v>
      </c>
      <c r="D98" s="82" t="s">
        <v>1544</v>
      </c>
      <c r="E98" s="82" t="s">
        <v>1456</v>
      </c>
      <c r="F98" s="82"/>
      <c r="G98" s="82" t="str">
        <f>VLOOKUP(A98,'PAI 2025 GPS rempl2)'!$E$4:$L$504,8,0)</f>
        <v>N/A</v>
      </c>
      <c r="H98" s="82" t="str">
        <f>VLOOKUP(A98,'PAI 2025 GPS rempl2)'!$A$4:$V$504,15,0)</f>
        <v>Informar a las Delegaturas mediante memorando y/o correo electrónico, las actividades previstas para la ejecución de la Política de Prevención del Daño Antijurídico de la vigencia 2025. (Memorandos y/o correos electrónicos de los recordatorios)</v>
      </c>
      <c r="I98" s="82">
        <f>VLOOKUP(A98,'PAI 2025 GPS rempl2)'!$A$4:$V$504,17,0)</f>
        <v>1</v>
      </c>
      <c r="J98" s="82" t="str">
        <f>VLOOKUP(A98,'PAI 2025 GPS rempl2)'!$A$4:$V$504,18,0)</f>
        <v>Númerica</v>
      </c>
      <c r="K98" s="169" t="str">
        <f>VLOOKUP(A98,'PAI 2025 GPS rempl2)'!$A$4:$V$504,20,0)</f>
        <v>2025-02-03</v>
      </c>
      <c r="L98" s="169" t="str">
        <f>VLOOKUP(A98,'PAI 2025 GPS rempl2)'!$A$4:$V$504,21,0)</f>
        <v>2025-03-31</v>
      </c>
      <c r="M98" s="82" t="str">
        <f>VLOOKUP(A98,'PAI 2025 GPS rempl2)'!$A$4:$V$504,22,0)</f>
        <v>60-GRUPO DE TRABAJO DE GESTIÓN JUDICIAL ADSCRITO A LA OFICINA ASESORA JURÍDICA</v>
      </c>
      <c r="N98" s="82"/>
      <c r="O98" s="82"/>
      <c r="P98" s="82"/>
      <c r="Q98" s="82"/>
      <c r="S98" s="81" t="s">
        <v>661</v>
      </c>
      <c r="T98" s="81" t="str">
        <f>VLOOKUP(A98,'PAI 2025 GPS rempl2)'!$A$3:$E$505,4,0)</f>
        <v>Actividad propia</v>
      </c>
      <c r="U98" s="82" t="s">
        <v>1539</v>
      </c>
      <c r="V98" s="31">
        <f>VLOOKUP(S98,'PAI 2025 GPS rempl2)'!$E$4:$P$504,12,0)</f>
        <v>20</v>
      </c>
      <c r="W98" s="148" t="e">
        <f>+(V98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99" spans="1:23" x14ac:dyDescent="0.25">
      <c r="A99" s="81" t="s">
        <v>663</v>
      </c>
      <c r="B99" s="81" t="str">
        <f>VLOOKUP(A99,'PAI 2025 GPS rempl2)'!$A$3:$E$505,4,0)</f>
        <v>Actividad propia</v>
      </c>
      <c r="C99" s="82" t="s">
        <v>1539</v>
      </c>
      <c r="D99" s="82" t="s">
        <v>1544</v>
      </c>
      <c r="E99" s="82" t="s">
        <v>1456</v>
      </c>
      <c r="F99" s="82"/>
      <c r="G99" s="82" t="str">
        <f>VLOOKUP(A99,'PAI 2025 GPS rempl2)'!$E$4:$L$504,8,0)</f>
        <v>N/A</v>
      </c>
      <c r="H99" s="82" t="str">
        <f>VLOOKUP(A99,'PAI 2025 GPS rempl2)'!$A$4:$V$504,15,0)</f>
        <v>Requerir mediante memorando y/o correo electrónico a las Delegaturas el informe final de cumplimiento de las actividades previstas en la Política de Prevención del Daño Antijurídico de la vigencia 2025.(Memorandos y/o correos electrónicos de los requerimientos)</v>
      </c>
      <c r="I99" s="82">
        <f>VLOOKUP(A99,'PAI 2025 GPS rempl2)'!$A$4:$V$504,17,0)</f>
        <v>1</v>
      </c>
      <c r="J99" s="82" t="str">
        <f>VLOOKUP(A99,'PAI 2025 GPS rempl2)'!$A$4:$V$504,18,0)</f>
        <v>Númerica</v>
      </c>
      <c r="K99" s="169" t="str">
        <f>VLOOKUP(A99,'PAI 2025 GPS rempl2)'!$A$4:$V$504,20,0)</f>
        <v>2025-07-01</v>
      </c>
      <c r="L99" s="169" t="str">
        <f>VLOOKUP(A99,'PAI 2025 GPS rempl2)'!$A$4:$V$504,21,0)</f>
        <v>2025-07-31</v>
      </c>
      <c r="M99" s="82" t="str">
        <f>VLOOKUP(A99,'PAI 2025 GPS rempl2)'!$A$4:$V$504,22,0)</f>
        <v>60-GRUPO DE TRABAJO DE GESTIÓN JUDICIAL ADSCRITO A LA OFICINA ASESORA JURÍDICA</v>
      </c>
      <c r="N99" s="82"/>
      <c r="O99" s="82"/>
      <c r="P99" s="82"/>
      <c r="Q99" s="82"/>
      <c r="S99" s="81" t="s">
        <v>663</v>
      </c>
      <c r="T99" s="81" t="str">
        <f>VLOOKUP(A99,'PAI 2025 GPS rempl2)'!$A$3:$E$505,4,0)</f>
        <v>Actividad propia</v>
      </c>
      <c r="U99" s="82" t="s">
        <v>1539</v>
      </c>
      <c r="V99" s="31">
        <f>VLOOKUP(S99,'PAI 2025 GPS rempl2)'!$E$4:$P$504,12,0)</f>
        <v>20</v>
      </c>
      <c r="W99" s="148" t="e">
        <f>+(V99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0" spans="1:23" x14ac:dyDescent="0.25">
      <c r="A100" s="81" t="s">
        <v>665</v>
      </c>
      <c r="B100" s="81" t="str">
        <f>VLOOKUP(A100,'PAI 2025 GPS rempl2)'!$A$3:$E$505,4,0)</f>
        <v>Actividad propia</v>
      </c>
      <c r="C100" s="82" t="s">
        <v>1539</v>
      </c>
      <c r="D100" s="82" t="s">
        <v>1544</v>
      </c>
      <c r="E100" s="82" t="s">
        <v>1456</v>
      </c>
      <c r="F100" s="82"/>
      <c r="G100" s="82" t="str">
        <f>VLOOKUP(A100,'PAI 2025 GPS rempl2)'!$E$4:$L$504,8,0)</f>
        <v>N/A</v>
      </c>
      <c r="H100" s="82" t="str">
        <f>VLOOKUP(A100,'PAI 2025 GPS rempl2)'!$A$4:$V$504,15,0)</f>
        <v>Consolidar información remitida por las Delegaturas y/o áreas encargadas, con las actividades ejecutadas para el cumplimiento de la Política (Documento en Word o Excel con consolidado de la Delegaturas y/o áreas encargadas del cumplimiento de la Política /único entregable)</v>
      </c>
      <c r="I100" s="82">
        <f>VLOOKUP(A100,'PAI 2025 GPS rempl2)'!$A$4:$V$504,17,0)</f>
        <v>1</v>
      </c>
      <c r="J100" s="82" t="str">
        <f>VLOOKUP(A100,'PAI 2025 GPS rempl2)'!$A$4:$V$504,18,0)</f>
        <v>Númerica</v>
      </c>
      <c r="K100" s="169" t="str">
        <f>VLOOKUP(A100,'PAI 2025 GPS rempl2)'!$A$4:$V$504,20,0)</f>
        <v>2025-10-01</v>
      </c>
      <c r="L100" s="169" t="str">
        <f>VLOOKUP(A100,'PAI 2025 GPS rempl2)'!$A$4:$V$504,21,0)</f>
        <v>2025-11-28</v>
      </c>
      <c r="M100" s="82" t="str">
        <f>VLOOKUP(A100,'PAI 2025 GPS rempl2)'!$A$4:$V$504,22,0)</f>
        <v>60-GRUPO DE TRABAJO DE GESTIÓN JUDICIAL ADSCRITO A LA OFICINA ASESORA JURÍDICA</v>
      </c>
      <c r="N100" s="82"/>
      <c r="O100" s="82"/>
      <c r="P100" s="82"/>
      <c r="Q100" s="82"/>
      <c r="S100" s="81" t="s">
        <v>665</v>
      </c>
      <c r="T100" s="81" t="str">
        <f>VLOOKUP(A100,'PAI 2025 GPS rempl2)'!$A$3:$E$505,4,0)</f>
        <v>Actividad propia</v>
      </c>
      <c r="U100" s="82" t="s">
        <v>1539</v>
      </c>
      <c r="V100" s="31">
        <f>VLOOKUP(S100,'PAI 2025 GPS rempl2)'!$E$4:$P$504,12,0)</f>
        <v>30</v>
      </c>
      <c r="W100" s="148" t="e">
        <f>+(V100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1" spans="1:23" x14ac:dyDescent="0.25">
      <c r="A101" s="81" t="s">
        <v>667</v>
      </c>
      <c r="B101" s="81" t="str">
        <f>VLOOKUP(A101,'PAI 2025 GPS rempl2)'!$A$3:$E$505,4,0)</f>
        <v>Actividad propia</v>
      </c>
      <c r="C101" s="82" t="s">
        <v>1539</v>
      </c>
      <c r="D101" s="82" t="s">
        <v>1544</v>
      </c>
      <c r="E101" s="82" t="s">
        <v>1456</v>
      </c>
      <c r="F101" s="82"/>
      <c r="G101" s="82" t="str">
        <f>VLOOKUP(A101,'PAI 2025 GPS rempl2)'!$E$4:$L$504,8,0)</f>
        <v>N/A</v>
      </c>
      <c r="H101" s="82" t="str">
        <f>VLOOKUP(A101,'PAI 2025 GPS rempl2)'!$A$4:$V$504,15,0)</f>
        <v>Presentar al Comité de Conciliación, los resultados del cumplimiento del segundo año de implementación de la  Política de Prevención del Daño Antijurídico (Acta del comité de conciliación e informe de implementación /único entregable)</v>
      </c>
      <c r="I101" s="82">
        <f>VLOOKUP(A101,'PAI 2025 GPS rempl2)'!$A$4:$V$504,17,0)</f>
        <v>1</v>
      </c>
      <c r="J101" s="82" t="str">
        <f>VLOOKUP(A101,'PAI 2025 GPS rempl2)'!$A$4:$V$504,18,0)</f>
        <v>Númerica</v>
      </c>
      <c r="K101" s="169" t="str">
        <f>VLOOKUP(A101,'PAI 2025 GPS rempl2)'!$A$4:$V$504,20,0)</f>
        <v>2025-12-01</v>
      </c>
      <c r="L101" s="169" t="str">
        <f>VLOOKUP(A101,'PAI 2025 GPS rempl2)'!$A$4:$V$504,21,0)</f>
        <v>2025-12-19</v>
      </c>
      <c r="M101" s="82" t="str">
        <f>VLOOKUP(A101,'PAI 2025 GPS rempl2)'!$A$4:$V$504,22,0)</f>
        <v>60-GRUPO DE TRABAJO DE GESTIÓN JUDICIAL ADSCRITO A LA OFICINA ASESORA JURÍDICA</v>
      </c>
      <c r="N101" s="82"/>
      <c r="O101" s="82"/>
      <c r="P101" s="82"/>
      <c r="Q101" s="82"/>
      <c r="S101" s="81" t="s">
        <v>667</v>
      </c>
      <c r="T101" s="81" t="str">
        <f>VLOOKUP(A101,'PAI 2025 GPS rempl2)'!$A$3:$E$505,4,0)</f>
        <v>Actividad propia</v>
      </c>
      <c r="U101" s="82" t="s">
        <v>1539</v>
      </c>
      <c r="V101" s="31">
        <f>VLOOKUP(S101,'PAI 2025 GPS rempl2)'!$E$4:$P$504,12,0)</f>
        <v>30</v>
      </c>
      <c r="W101" s="148" t="e">
        <f>+(V101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2" spans="1:23" x14ac:dyDescent="0.25">
      <c r="A102" s="81" t="s">
        <v>669</v>
      </c>
      <c r="B102" s="81" t="str">
        <f>VLOOKUP(A102,'PAI 2025 GPS rempl2)'!$A$3:$E$505,4,0)</f>
        <v>Producto</v>
      </c>
      <c r="C102" s="82" t="s">
        <v>1539</v>
      </c>
      <c r="D102" s="82" t="s">
        <v>1544</v>
      </c>
      <c r="E102" s="82" t="s">
        <v>1456</v>
      </c>
      <c r="F102" s="82" t="s">
        <v>60</v>
      </c>
      <c r="G102" s="82" t="str">
        <f>VLOOKUP(A102,'PAI 2025 GPS rempl2)'!$E$4:$L$504,8,0)</f>
        <v>N/A</v>
      </c>
      <c r="H102" s="82" t="str">
        <f>VLOOKUP(A102,'PAI 2025 GPS rempl2)'!$A$4:$V$504,15,0)</f>
        <v>Política de Prevención del Daño Antijurídico para la bianulidad 2026-2027, formulada (Documento con la Política de prevención del Daño Antijurídico formulada)</v>
      </c>
      <c r="I102" s="82">
        <f>VLOOKUP(A102,'PAI 2025 GPS rempl2)'!$A$4:$V$504,17,0)</f>
        <v>1</v>
      </c>
      <c r="J102" s="82" t="str">
        <f>VLOOKUP(A102,'PAI 2025 GPS rempl2)'!$A$4:$V$504,18,0)</f>
        <v>Númerica</v>
      </c>
      <c r="K102" s="169" t="str">
        <f>VLOOKUP(A102,'PAI 2025 GPS rempl2)'!$A$4:$V$504,20,0)</f>
        <v>2025-06-03</v>
      </c>
      <c r="L102" s="169" t="str">
        <f>VLOOKUP(A102,'PAI 2025 GPS rempl2)'!$A$4:$V$504,21,0)</f>
        <v>2025-12-31</v>
      </c>
      <c r="M102" s="82" t="str">
        <f>VLOOKUP(A102,'PAI 2025 GPS rempl2)'!$A$4:$V$504,22,0)</f>
        <v>60-GRUPO DE TRABAJO DE GESTIÓN JUDICIAL ADSCRITO A LA OFICINA ASESORA JURÍDICA</v>
      </c>
      <c r="N102" s="82" t="s">
        <v>1753</v>
      </c>
      <c r="O102" s="82" t="s">
        <v>1410</v>
      </c>
      <c r="P102" s="82" t="s">
        <v>1565</v>
      </c>
      <c r="Q102" s="82" t="s">
        <v>1509</v>
      </c>
      <c r="S102" s="81" t="s">
        <v>669</v>
      </c>
      <c r="T102" s="81" t="str">
        <f>VLOOKUP(A102,'PAI 2025 GPS rempl2)'!$A$3:$E$505,4,0)</f>
        <v>Producto</v>
      </c>
      <c r="U102" s="82" t="s">
        <v>1539</v>
      </c>
      <c r="V102" s="31">
        <f>VLOOKUP(S102,'PAI 2025 GPS rempl2)'!$E$4:$P$504,12,0)</f>
        <v>35</v>
      </c>
      <c r="W102" s="146">
        <f>(V102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1.5695067264573992</v>
      </c>
    </row>
    <row r="103" spans="1:23" x14ac:dyDescent="0.25">
      <c r="A103" s="81" t="s">
        <v>671</v>
      </c>
      <c r="B103" s="81" t="str">
        <f>VLOOKUP(A103,'PAI 2025 GPS rempl2)'!$A$3:$E$505,4,0)</f>
        <v>Actividad propia</v>
      </c>
      <c r="C103" s="82" t="s">
        <v>1539</v>
      </c>
      <c r="D103" s="82" t="s">
        <v>1544</v>
      </c>
      <c r="E103" s="82" t="s">
        <v>1456</v>
      </c>
      <c r="F103" s="82"/>
      <c r="G103" s="82" t="str">
        <f>VLOOKUP(A103,'PAI 2025 GPS rempl2)'!$E$4:$L$504,8,0)</f>
        <v>N/A</v>
      </c>
      <c r="H103" s="82" t="str">
        <f>VLOOKUP(A103,'PAI 2025 GPS rempl2)'!$A$4:$V$504,15,0)</f>
        <v>Realizar informe de análisis de causas de demanda y condena para la formulación de la Política de Prevención del Daño Antijurídico. (Informe de análisis de causas de demanda y condena/único entregable)</v>
      </c>
      <c r="I103" s="82">
        <f>VLOOKUP(A103,'PAI 2025 GPS rempl2)'!$A$4:$V$504,17,0)</f>
        <v>1</v>
      </c>
      <c r="J103" s="82" t="str">
        <f>VLOOKUP(A103,'PAI 2025 GPS rempl2)'!$A$4:$V$504,18,0)</f>
        <v>Númerica</v>
      </c>
      <c r="K103" s="169" t="str">
        <f>VLOOKUP(A103,'PAI 2025 GPS rempl2)'!$A$4:$V$504,20,0)</f>
        <v>2025-06-03</v>
      </c>
      <c r="L103" s="169" t="str">
        <f>VLOOKUP(A103,'PAI 2025 GPS rempl2)'!$A$4:$V$504,21,0)</f>
        <v>2025-09-30</v>
      </c>
      <c r="M103" s="82" t="str">
        <f>VLOOKUP(A103,'PAI 2025 GPS rempl2)'!$A$4:$V$504,22,0)</f>
        <v>60-GRUPO DE TRABAJO DE GESTIÓN JUDICIAL ADSCRITO A LA OFICINA ASESORA JURÍDICA</v>
      </c>
      <c r="N103" s="82"/>
      <c r="O103" s="82"/>
      <c r="P103" s="82"/>
      <c r="Q103" s="82"/>
      <c r="S103" s="81" t="s">
        <v>671</v>
      </c>
      <c r="T103" s="81" t="str">
        <f>VLOOKUP(A103,'PAI 2025 GPS rempl2)'!$A$3:$E$505,4,0)</f>
        <v>Actividad propia</v>
      </c>
      <c r="U103" s="82" t="s">
        <v>1539</v>
      </c>
      <c r="V103" s="31">
        <f>VLOOKUP(S103,'PAI 2025 GPS rempl2)'!$E$4:$P$504,12,0)</f>
        <v>15</v>
      </c>
      <c r="W103" s="148" t="e">
        <f>+(V103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4" spans="1:23" x14ac:dyDescent="0.25">
      <c r="A104" s="81" t="s">
        <v>673</v>
      </c>
      <c r="B104" s="81" t="str">
        <f>VLOOKUP(A104,'PAI 2025 GPS rempl2)'!$A$3:$E$505,4,0)</f>
        <v>Actividad propia</v>
      </c>
      <c r="C104" s="82" t="s">
        <v>1539</v>
      </c>
      <c r="D104" s="82" t="s">
        <v>1544</v>
      </c>
      <c r="E104" s="82" t="s">
        <v>1456</v>
      </c>
      <c r="F104" s="82"/>
      <c r="G104" s="82" t="str">
        <f>VLOOKUP(A104,'PAI 2025 GPS rempl2)'!$E$4:$L$504,8,0)</f>
        <v>N/A</v>
      </c>
      <c r="H104" s="82" t="str">
        <f>VLOOKUP(A104,'PAI 2025 GPS rempl2)'!$A$4:$V$504,15,0)</f>
        <v>Presentar y socializar informe de análisis de causas de demanda y condena A las áreas misionales de la Entidad.	 (Acta de reunión y/o capturas de pantalla de la reunión)</v>
      </c>
      <c r="I104" s="82">
        <f>VLOOKUP(A104,'PAI 2025 GPS rempl2)'!$A$4:$V$504,17,0)</f>
        <v>1</v>
      </c>
      <c r="J104" s="82" t="str">
        <f>VLOOKUP(A104,'PAI 2025 GPS rempl2)'!$A$4:$V$504,18,0)</f>
        <v>Númerica</v>
      </c>
      <c r="K104" s="169" t="str">
        <f>VLOOKUP(A104,'PAI 2025 GPS rempl2)'!$A$4:$V$504,20,0)</f>
        <v>2025-10-01</v>
      </c>
      <c r="L104" s="169" t="str">
        <f>VLOOKUP(A104,'PAI 2025 GPS rempl2)'!$A$4:$V$504,21,0)</f>
        <v>2025-10-31</v>
      </c>
      <c r="M104" s="82" t="str">
        <f>VLOOKUP(A104,'PAI 2025 GPS rempl2)'!$A$4:$V$504,22,0)</f>
        <v>60-GRUPO DE TRABAJO DE GESTIÓN JUDICIAL ADSCRITO A LA OFICINA ASESORA JURÍDICA</v>
      </c>
      <c r="N104" s="82"/>
      <c r="O104" s="82"/>
      <c r="P104" s="82"/>
      <c r="Q104" s="82"/>
      <c r="S104" s="81" t="s">
        <v>673</v>
      </c>
      <c r="T104" s="81" t="str">
        <f>VLOOKUP(A104,'PAI 2025 GPS rempl2)'!$A$3:$E$505,4,0)</f>
        <v>Actividad propia</v>
      </c>
      <c r="U104" s="82" t="s">
        <v>1539</v>
      </c>
      <c r="V104" s="31">
        <f>VLOOKUP(S104,'PAI 2025 GPS rempl2)'!$E$4:$P$504,12,0)</f>
        <v>20</v>
      </c>
      <c r="W104" s="148" t="e">
        <f>+(V104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5" spans="1:23" x14ac:dyDescent="0.25">
      <c r="A105" s="81" t="s">
        <v>675</v>
      </c>
      <c r="B105" s="81" t="str">
        <f>VLOOKUP(A105,'PAI 2025 GPS rempl2)'!$A$3:$E$505,4,0)</f>
        <v>Actividad propia</v>
      </c>
      <c r="C105" s="82" t="s">
        <v>1539</v>
      </c>
      <c r="D105" s="82" t="s">
        <v>1544</v>
      </c>
      <c r="E105" s="82" t="s">
        <v>1456</v>
      </c>
      <c r="F105" s="82"/>
      <c r="G105" s="82" t="str">
        <f>VLOOKUP(A105,'PAI 2025 GPS rempl2)'!$E$4:$L$504,8,0)</f>
        <v>N/A</v>
      </c>
      <c r="H105" s="82" t="str">
        <f>VLOOKUP(A105,'PAI 2025 GPS rempl2)'!$A$4:$V$504,15,0)</f>
        <v>Formular proyecto de la Política de Prevención del Daño Antijurídico de acuerdo con los lineamientos de la ANDJE (Documento de formulación/único entregable)</v>
      </c>
      <c r="I105" s="82">
        <f>VLOOKUP(A105,'PAI 2025 GPS rempl2)'!$A$4:$V$504,17,0)</f>
        <v>1</v>
      </c>
      <c r="J105" s="82" t="str">
        <f>VLOOKUP(A105,'PAI 2025 GPS rempl2)'!$A$4:$V$504,18,0)</f>
        <v>Númerica</v>
      </c>
      <c r="K105" s="169" t="str">
        <f>VLOOKUP(A105,'PAI 2025 GPS rempl2)'!$A$4:$V$504,20,0)</f>
        <v>2025-11-04</v>
      </c>
      <c r="L105" s="169" t="str">
        <f>VLOOKUP(A105,'PAI 2025 GPS rempl2)'!$A$4:$V$504,21,0)</f>
        <v>2025-11-28</v>
      </c>
      <c r="M105" s="82" t="str">
        <f>VLOOKUP(A105,'PAI 2025 GPS rempl2)'!$A$4:$V$504,22,0)</f>
        <v>60-GRUPO DE TRABAJO DE GESTIÓN JUDICIAL ADSCRITO A LA OFICINA ASESORA JURÍDICA</v>
      </c>
      <c r="N105" s="82"/>
      <c r="O105" s="82"/>
      <c r="P105" s="82"/>
      <c r="Q105" s="82"/>
      <c r="S105" s="81" t="s">
        <v>675</v>
      </c>
      <c r="T105" s="81" t="str">
        <f>VLOOKUP(A105,'PAI 2025 GPS rempl2)'!$A$3:$E$505,4,0)</f>
        <v>Actividad propia</v>
      </c>
      <c r="U105" s="82" t="s">
        <v>1539</v>
      </c>
      <c r="V105" s="31">
        <f>VLOOKUP(S105,'PAI 2025 GPS rempl2)'!$E$4:$P$504,12,0)</f>
        <v>25</v>
      </c>
      <c r="W105" s="148" t="e">
        <f>+(V105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6" spans="1:23" x14ac:dyDescent="0.25">
      <c r="A106" s="81" t="s">
        <v>677</v>
      </c>
      <c r="B106" s="81" t="str">
        <f>VLOOKUP(A106,'PAI 2025 GPS rempl2)'!$A$3:$E$505,4,0)</f>
        <v>Actividad propia</v>
      </c>
      <c r="C106" s="82" t="s">
        <v>1539</v>
      </c>
      <c r="D106" s="82" t="s">
        <v>1544</v>
      </c>
      <c r="E106" s="82" t="s">
        <v>1456</v>
      </c>
      <c r="F106" s="82"/>
      <c r="G106" s="82" t="str">
        <f>VLOOKUP(A106,'PAI 2025 GPS rempl2)'!$E$4:$L$504,8,0)</f>
        <v>N/A</v>
      </c>
      <c r="H106" s="82" t="str">
        <f>VLOOKUP(A106,'PAI 2025 GPS rempl2)'!$A$4:$V$504,15,0)</f>
        <v>Presentar la formulación de la Política de Prevención del Daño Antijurídico al Comité de Conciliación. (Acta del comité de conciliación y/o documento de la presentación)</v>
      </c>
      <c r="I106" s="82">
        <f>VLOOKUP(A106,'PAI 2025 GPS rempl2)'!$A$4:$V$504,17,0)</f>
        <v>1</v>
      </c>
      <c r="J106" s="82" t="str">
        <f>VLOOKUP(A106,'PAI 2025 GPS rempl2)'!$A$4:$V$504,18,0)</f>
        <v>Númerica</v>
      </c>
      <c r="K106" s="169" t="str">
        <f>VLOOKUP(A106,'PAI 2025 GPS rempl2)'!$A$4:$V$504,20,0)</f>
        <v>2025-12-01</v>
      </c>
      <c r="L106" s="169" t="str">
        <f>VLOOKUP(A106,'PAI 2025 GPS rempl2)'!$A$4:$V$504,21,0)</f>
        <v>2025-12-15</v>
      </c>
      <c r="M106" s="82" t="str">
        <f>VLOOKUP(A106,'PAI 2025 GPS rempl2)'!$A$4:$V$504,22,0)</f>
        <v>60-GRUPO DE TRABAJO DE GESTIÓN JUDICIAL ADSCRITO A LA OFICINA ASESORA JURÍDICA</v>
      </c>
      <c r="N106" s="82"/>
      <c r="O106" s="82"/>
      <c r="P106" s="82"/>
      <c r="Q106" s="82"/>
      <c r="S106" s="81" t="s">
        <v>677</v>
      </c>
      <c r="T106" s="81" t="str">
        <f>VLOOKUP(A106,'PAI 2025 GPS rempl2)'!$A$3:$E$505,4,0)</f>
        <v>Actividad propia</v>
      </c>
      <c r="U106" s="82" t="s">
        <v>1539</v>
      </c>
      <c r="V106" s="31">
        <f>VLOOKUP(S106,'PAI 2025 GPS rempl2)'!$E$4:$P$504,12,0)</f>
        <v>20</v>
      </c>
      <c r="W106" s="148" t="e">
        <f>+(V106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7" spans="1:23" x14ac:dyDescent="0.25">
      <c r="A107" s="81" t="s">
        <v>679</v>
      </c>
      <c r="B107" s="81" t="str">
        <f>VLOOKUP(A107,'PAI 2025 GPS rempl2)'!$A$3:$E$505,4,0)</f>
        <v>Actividad propia</v>
      </c>
      <c r="C107" s="82" t="s">
        <v>1539</v>
      </c>
      <c r="D107" s="82" t="s">
        <v>1544</v>
      </c>
      <c r="E107" s="82" t="s">
        <v>1456</v>
      </c>
      <c r="F107" s="82"/>
      <c r="G107" s="82" t="str">
        <f>VLOOKUP(A107,'PAI 2025 GPS rempl2)'!$E$4:$L$504,8,0)</f>
        <v>N/A</v>
      </c>
      <c r="H107" s="82" t="str">
        <f>VLOOKUP(A107,'PAI 2025 GPS rempl2)'!$A$4:$V$504,15,0)</f>
        <v>Enviar a la ANDJE la formulación de la Política de Prevención del Daño Antijurídico para aprobación. (Soporte de envío del documento a la ANDJE/único entregable)</v>
      </c>
      <c r="I107" s="82">
        <f>VLOOKUP(A107,'PAI 2025 GPS rempl2)'!$A$4:$V$504,17,0)</f>
        <v>1</v>
      </c>
      <c r="J107" s="82" t="str">
        <f>VLOOKUP(A107,'PAI 2025 GPS rempl2)'!$A$4:$V$504,18,0)</f>
        <v>Númerica</v>
      </c>
      <c r="K107" s="169" t="str">
        <f>VLOOKUP(A107,'PAI 2025 GPS rempl2)'!$A$4:$V$504,20,0)</f>
        <v>2025-12-16</v>
      </c>
      <c r="L107" s="169" t="str">
        <f>VLOOKUP(A107,'PAI 2025 GPS rempl2)'!$A$4:$V$504,21,0)</f>
        <v>2025-12-31</v>
      </c>
      <c r="M107" s="82" t="str">
        <f>VLOOKUP(A107,'PAI 2025 GPS rempl2)'!$A$4:$V$504,22,0)</f>
        <v>60-GRUPO DE TRABAJO DE GESTIÓN JUDICIAL ADSCRITO A LA OFICINA ASESORA JURÍDICA</v>
      </c>
      <c r="N107" s="82"/>
      <c r="O107" s="82"/>
      <c r="P107" s="82"/>
      <c r="Q107" s="82"/>
      <c r="S107" s="81" t="s">
        <v>679</v>
      </c>
      <c r="T107" s="81" t="str">
        <f>VLOOKUP(A107,'PAI 2025 GPS rempl2)'!$A$3:$E$505,4,0)</f>
        <v>Actividad propia</v>
      </c>
      <c r="U107" s="82" t="s">
        <v>1539</v>
      </c>
      <c r="V107" s="31">
        <f>VLOOKUP(S107,'PAI 2025 GPS rempl2)'!$E$4:$P$504,12,0)</f>
        <v>20</v>
      </c>
      <c r="W107" s="148" t="e">
        <f>+(V107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8" spans="1:23" x14ac:dyDescent="0.25">
      <c r="A108" s="81" t="s">
        <v>681</v>
      </c>
      <c r="B108" s="81" t="str">
        <f>VLOOKUP(A108,'PAI 2025 GPS rempl2)'!$A$3:$E$505,4,0)</f>
        <v>Producto</v>
      </c>
      <c r="C108" s="82" t="s">
        <v>1539</v>
      </c>
      <c r="D108" s="82" t="s">
        <v>1544</v>
      </c>
      <c r="E108" s="82" t="s">
        <v>1456</v>
      </c>
      <c r="F108" s="82" t="s">
        <v>12</v>
      </c>
      <c r="G108" s="82" t="str">
        <f>VLOOKUP(A108,'PAI 2025 GPS rempl2)'!$E$4:$L$504,8,0)</f>
        <v>N/A</v>
      </c>
      <c r="H108" s="82" t="str">
        <f>VLOOKUP(A108,'PAI 2025 GPS rempl2)'!$A$4:$V$504,15,0)</f>
        <v>Equipo jurídico del Grupo de Gestión Judicial , fortalecido (Listas de asistencia y/o capturas de pantalla/único entregable)</v>
      </c>
      <c r="I108" s="82">
        <f>VLOOKUP(A108,'PAI 2025 GPS rempl2)'!$A$4:$V$504,17,0)</f>
        <v>2</v>
      </c>
      <c r="J108" s="82" t="str">
        <f>VLOOKUP(A108,'PAI 2025 GPS rempl2)'!$A$4:$V$504,18,0)</f>
        <v>Númerica</v>
      </c>
      <c r="K108" s="169" t="str">
        <f>VLOOKUP(A108,'PAI 2025 GPS rempl2)'!$A$4:$V$504,20,0)</f>
        <v>2025-01-27</v>
      </c>
      <c r="L108" s="169" t="str">
        <f>VLOOKUP(A108,'PAI 2025 GPS rempl2)'!$A$4:$V$504,21,0)</f>
        <v>2025-11-28</v>
      </c>
      <c r="M108" s="82" t="str">
        <f>VLOOKUP(A108,'PAI 2025 GPS rempl2)'!$A$4:$V$504,22,0)</f>
        <v>60-GRUPO DE TRABAJO DE GESTIÓN JUDICIAL ADSCRITO A LA OFICINA ASESORA JURÍDICA</v>
      </c>
      <c r="N108" s="82" t="s">
        <v>1411</v>
      </c>
      <c r="O108" s="82" t="s">
        <v>1412</v>
      </c>
      <c r="P108" s="82" t="s">
        <v>1566</v>
      </c>
      <c r="Q108" s="82" t="s">
        <v>1509</v>
      </c>
      <c r="S108" s="81" t="s">
        <v>681</v>
      </c>
      <c r="T108" s="81" t="str">
        <f>VLOOKUP(A108,'PAI 2025 GPS rempl2)'!$A$3:$E$505,4,0)</f>
        <v>Producto</v>
      </c>
      <c r="U108" s="82" t="s">
        <v>1539</v>
      </c>
      <c r="V108" s="31">
        <f>VLOOKUP(S108,'PAI 2025 GPS rempl2)'!$E$4:$P$504,12,0)</f>
        <v>30</v>
      </c>
      <c r="W108" s="146">
        <f>(V108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109" spans="1:23" x14ac:dyDescent="0.25">
      <c r="A109" s="81" t="s">
        <v>683</v>
      </c>
      <c r="B109" s="81" t="str">
        <f>VLOOKUP(A109,'PAI 2025 GPS rempl2)'!$A$3:$E$505,4,0)</f>
        <v>Actividad propia</v>
      </c>
      <c r="C109" s="82" t="s">
        <v>1539</v>
      </c>
      <c r="D109" s="82" t="s">
        <v>1544</v>
      </c>
      <c r="E109" s="82" t="s">
        <v>1456</v>
      </c>
      <c r="F109" s="82"/>
      <c r="G109" s="82" t="str">
        <f>VLOOKUP(A109,'PAI 2025 GPS rempl2)'!$E$4:$L$504,8,0)</f>
        <v>N/A</v>
      </c>
      <c r="H109" s="82" t="str">
        <f>VLOOKUP(A109,'PAI 2025 GPS rempl2)'!$A$4:$V$504,15,0)</f>
        <v>Solicitar mediante correo electrónico a la ANDJE que se realicen dos jornadas de capacitación. (Correo electrónico a la ANDJE/único entregable)</v>
      </c>
      <c r="I109" s="82">
        <f>VLOOKUP(A109,'PAI 2025 GPS rempl2)'!$A$4:$V$504,17,0)</f>
        <v>1</v>
      </c>
      <c r="J109" s="82" t="str">
        <f>VLOOKUP(A109,'PAI 2025 GPS rempl2)'!$A$4:$V$504,18,0)</f>
        <v>Númerica</v>
      </c>
      <c r="K109" s="169" t="str">
        <f>VLOOKUP(A109,'PAI 2025 GPS rempl2)'!$A$4:$V$504,20,0)</f>
        <v>2025-01-27</v>
      </c>
      <c r="L109" s="169" t="str">
        <f>VLOOKUP(A109,'PAI 2025 GPS rempl2)'!$A$4:$V$504,21,0)</f>
        <v>2025-02-28</v>
      </c>
      <c r="M109" s="82" t="str">
        <f>VLOOKUP(A109,'PAI 2025 GPS rempl2)'!$A$4:$V$504,22,0)</f>
        <v>60-GRUPO DE TRABAJO DE GESTIÓN JUDICIAL ADSCRITO A LA OFICINA ASESORA JURÍDICA</v>
      </c>
      <c r="N109" s="82"/>
      <c r="O109" s="82"/>
      <c r="P109" s="82"/>
      <c r="Q109" s="82"/>
      <c r="S109" s="81" t="s">
        <v>683</v>
      </c>
      <c r="T109" s="81" t="str">
        <f>VLOOKUP(A109,'PAI 2025 GPS rempl2)'!$A$3:$E$505,4,0)</f>
        <v>Actividad propia</v>
      </c>
      <c r="U109" s="82" t="s">
        <v>1539</v>
      </c>
      <c r="V109" s="31">
        <f>VLOOKUP(S109,'PAI 2025 GPS rempl2)'!$E$4:$P$504,12,0)</f>
        <v>30</v>
      </c>
      <c r="W109" s="148" t="e">
        <f>+(V109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10" spans="1:23" x14ac:dyDescent="0.25">
      <c r="A110" s="81" t="s">
        <v>685</v>
      </c>
      <c r="B110" s="81" t="str">
        <f>VLOOKUP(A110,'PAI 2025 GPS rempl2)'!$A$3:$E$505,4,0)</f>
        <v>Actividad propia</v>
      </c>
      <c r="C110" s="82" t="s">
        <v>1539</v>
      </c>
      <c r="D110" s="82" t="s">
        <v>1544</v>
      </c>
      <c r="E110" s="82" t="s">
        <v>1456</v>
      </c>
      <c r="F110" s="82"/>
      <c r="G110" s="82" t="str">
        <f>VLOOKUP(A110,'PAI 2025 GPS rempl2)'!$E$4:$L$504,8,0)</f>
        <v>N/A</v>
      </c>
      <c r="H110" s="82" t="str">
        <f>VLOOKUP(A110,'PAI 2025 GPS rempl2)'!$A$4:$V$504,15,0)</f>
        <v>Participar en capacitaciones desarrolladas por la Agencia Nacional de Defensa Jurídica del Estado (Capturas de pantalla de las capacitaciones y/o listado de asistencia)</v>
      </c>
      <c r="I110" s="82">
        <f>VLOOKUP(A110,'PAI 2025 GPS rempl2)'!$A$4:$V$504,17,0)</f>
        <v>2</v>
      </c>
      <c r="J110" s="82" t="str">
        <f>VLOOKUP(A110,'PAI 2025 GPS rempl2)'!$A$4:$V$504,18,0)</f>
        <v>Númerica</v>
      </c>
      <c r="K110" s="169" t="str">
        <f>VLOOKUP(A110,'PAI 2025 GPS rempl2)'!$A$4:$V$504,20,0)</f>
        <v>2025-03-03</v>
      </c>
      <c r="L110" s="169" t="str">
        <f>VLOOKUP(A110,'PAI 2025 GPS rempl2)'!$A$4:$V$504,21,0)</f>
        <v>2025-09-30</v>
      </c>
      <c r="M110" s="82" t="str">
        <f>VLOOKUP(A110,'PAI 2025 GPS rempl2)'!$A$4:$V$504,22,0)</f>
        <v>60-GRUPO DE TRABAJO DE GESTIÓN JUDICIAL ADSCRITO A LA OFICINA ASESORA JURÍDICA</v>
      </c>
      <c r="N110" s="82"/>
      <c r="O110" s="82"/>
      <c r="P110" s="82"/>
      <c r="Q110" s="82"/>
      <c r="S110" s="81" t="s">
        <v>685</v>
      </c>
      <c r="T110" s="81" t="str">
        <f>VLOOKUP(A110,'PAI 2025 GPS rempl2)'!$A$3:$E$505,4,0)</f>
        <v>Actividad propia</v>
      </c>
      <c r="U110" s="82" t="s">
        <v>1539</v>
      </c>
      <c r="V110" s="31">
        <f>VLOOKUP(S110,'PAI 2025 GPS rempl2)'!$E$4:$P$504,12,0)</f>
        <v>40</v>
      </c>
      <c r="W110" s="148" t="e">
        <f>+(V110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11" spans="1:23" x14ac:dyDescent="0.25">
      <c r="A111" s="81" t="s">
        <v>686</v>
      </c>
      <c r="B111" s="81" t="str">
        <f>VLOOKUP(A111,'PAI 2025 GPS rempl2)'!$A$3:$E$505,4,0)</f>
        <v>Actividad propia</v>
      </c>
      <c r="C111" s="82" t="s">
        <v>1539</v>
      </c>
      <c r="D111" s="82" t="s">
        <v>1544</v>
      </c>
      <c r="E111" s="82" t="s">
        <v>1456</v>
      </c>
      <c r="F111" s="82"/>
      <c r="G111" s="82" t="str">
        <f>VLOOKUP(A111,'PAI 2025 GPS rempl2)'!$E$4:$L$504,8,0)</f>
        <v>N/A</v>
      </c>
      <c r="H111" s="82" t="str">
        <f>VLOOKUP(A111,'PAI 2025 GPS rempl2)'!$A$4:$V$504,15,0)</f>
        <v>Realizar conversatorios para fomentar el intercambio de ideas, experiencias y aprendizajes entre los integrantes del Grupo de Trabajo de Gestión Judicial, aplicando los conocimientos adquiridos en las capacitaciones impartidas por la ANDJE. (Listados de Asistencia/registros fotográficos/capturas de pantallas  y informes con las conclusiones de los conversatorios)</v>
      </c>
      <c r="I111" s="82">
        <f>VLOOKUP(A111,'PAI 2025 GPS rempl2)'!$A$4:$V$504,17,0)</f>
        <v>2</v>
      </c>
      <c r="J111" s="82" t="str">
        <f>VLOOKUP(A111,'PAI 2025 GPS rempl2)'!$A$4:$V$504,18,0)</f>
        <v>Númerica</v>
      </c>
      <c r="K111" s="169" t="str">
        <f>VLOOKUP(A111,'PAI 2025 GPS rempl2)'!$A$4:$V$504,20,0)</f>
        <v>2025-04-01</v>
      </c>
      <c r="L111" s="169" t="str">
        <f>VLOOKUP(A111,'PAI 2025 GPS rempl2)'!$A$4:$V$504,21,0)</f>
        <v>2025-11-28</v>
      </c>
      <c r="M111" s="82" t="str">
        <f>VLOOKUP(A111,'PAI 2025 GPS rempl2)'!$A$4:$V$504,22,0)</f>
        <v>60-GRUPO DE TRABAJO DE GESTIÓN JUDICIAL ADSCRITO A LA OFICINA ASESORA JURÍDICA</v>
      </c>
      <c r="N111" s="82"/>
      <c r="O111" s="82"/>
      <c r="P111" s="82"/>
      <c r="Q111" s="82"/>
      <c r="S111" s="81" t="s">
        <v>686</v>
      </c>
      <c r="T111" s="81" t="str">
        <f>VLOOKUP(A111,'PAI 2025 GPS rempl2)'!$A$3:$E$505,4,0)</f>
        <v>Actividad propia</v>
      </c>
      <c r="U111" s="82" t="s">
        <v>1539</v>
      </c>
      <c r="V111" s="31">
        <f>VLOOKUP(S111,'PAI 2025 GPS rempl2)'!$E$4:$P$504,12,0)</f>
        <v>30</v>
      </c>
      <c r="W111" s="148" t="e">
        <f>+(V111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12" spans="1:23" x14ac:dyDescent="0.25">
      <c r="A112" s="81" t="s">
        <v>689</v>
      </c>
      <c r="B112" s="81" t="str">
        <f>VLOOKUP(A112,'PAI 2025 GPS rempl2)'!$A$3:$E$505,4,0)</f>
        <v>Producto</v>
      </c>
      <c r="C112" s="82" t="s">
        <v>1546</v>
      </c>
      <c r="D112" s="82" t="s">
        <v>1545</v>
      </c>
      <c r="E112" s="82" t="s">
        <v>1409</v>
      </c>
      <c r="F112" s="82" t="s">
        <v>60</v>
      </c>
      <c r="G112" s="82" t="str">
        <f>VLOOKUP(A112,'PAI 2025 GPS rempl2)'!$E$4:$L$504,8,0)</f>
        <v>N/A</v>
      </c>
      <c r="H112" s="82" t="str">
        <f>VLOOKUP(A112,'PAI 2025 GPS rempl2)'!$A$4:$V$504,15,0)</f>
        <v>Diagnóstico de necesidades que permita realizar el seguimiento del ciclo de contratación, elaborado  (Documento diagnostico )</v>
      </c>
      <c r="I112" s="82">
        <f>VLOOKUP(A112,'PAI 2025 GPS rempl2)'!$A$4:$V$504,17,0)</f>
        <v>1</v>
      </c>
      <c r="J112" s="82" t="str">
        <f>VLOOKUP(A112,'PAI 2025 GPS rempl2)'!$A$4:$V$504,18,0)</f>
        <v>Númerica</v>
      </c>
      <c r="K112" s="169" t="str">
        <f>VLOOKUP(A112,'PAI 2025 GPS rempl2)'!$A$4:$V$504,20,0)</f>
        <v>2025-07-01</v>
      </c>
      <c r="L112" s="169" t="str">
        <f>VLOOKUP(A112,'PAI 2025 GPS rempl2)'!$A$4:$V$504,21,0)</f>
        <v>2025-11-28</v>
      </c>
      <c r="M112" s="82" t="str">
        <f>VLOOKUP(A112,'PAI 2025 GPS rempl2)'!$A$4:$V$504,22,0)</f>
        <v>105-GRUPO DE TRABAJO DE CONTRATACIÓN;
20-OFICINA DE TECNOLOGÍA E INFORMÁTICA</v>
      </c>
      <c r="N112" s="82" t="s">
        <v>1753</v>
      </c>
      <c r="O112" s="82" t="s">
        <v>1410</v>
      </c>
      <c r="P112" s="82">
        <v>0</v>
      </c>
      <c r="Q112" s="82" t="s">
        <v>1509</v>
      </c>
      <c r="S112" s="81" t="s">
        <v>689</v>
      </c>
      <c r="T112" s="81" t="str">
        <f>VLOOKUP(A112,'PAI 2025 GPS rempl2)'!$A$3:$E$505,4,0)</f>
        <v>Producto</v>
      </c>
      <c r="U112" s="82" t="s">
        <v>1546</v>
      </c>
      <c r="V112" s="31">
        <f>VLOOKUP(S112,'PAI 2025 GPS rempl2)'!$E$4:$P$504,12,0)</f>
        <v>100</v>
      </c>
      <c r="W112" s="31" t="e">
        <f>+(V112*100)/($V$112+#REF!+$V$321+$V$330+$V$371)</f>
        <v>#REF!</v>
      </c>
    </row>
    <row r="113" spans="1:23" x14ac:dyDescent="0.25">
      <c r="A113" s="81" t="s">
        <v>693</v>
      </c>
      <c r="B113" s="81" t="str">
        <f>VLOOKUP(A113,'PAI 2025 GPS rempl2)'!$A$3:$E$505,4,0)</f>
        <v>Actividad propia</v>
      </c>
      <c r="C113" s="82" t="s">
        <v>1546</v>
      </c>
      <c r="D113" s="82" t="s">
        <v>1545</v>
      </c>
      <c r="E113" s="82" t="s">
        <v>1409</v>
      </c>
      <c r="F113" s="82"/>
      <c r="G113" s="82" t="str">
        <f>VLOOKUP(A113,'PAI 2025 GPS rempl2)'!$E$4:$L$504,8,0)</f>
        <v>N/A</v>
      </c>
      <c r="H113" s="82" t="str">
        <f>VLOOKUP(A113,'PAI 2025 GPS rempl2)'!$A$4:$V$504,15,0)</f>
        <v>Identificar las necesidades de  ajuste a herramientas tecnológicas para el seguimiento del ciclo  de contratción (Documento con las necesidades identificadas)</v>
      </c>
      <c r="I113" s="82">
        <f>VLOOKUP(A113,'PAI 2025 GPS rempl2)'!$A$4:$V$504,17,0)</f>
        <v>1</v>
      </c>
      <c r="J113" s="82" t="str">
        <f>VLOOKUP(A113,'PAI 2025 GPS rempl2)'!$A$4:$V$504,18,0)</f>
        <v>Númerica</v>
      </c>
      <c r="K113" s="169" t="str">
        <f>VLOOKUP(A113,'PAI 2025 GPS rempl2)'!$A$4:$V$504,20,0)</f>
        <v>2025-07-01</v>
      </c>
      <c r="L113" s="169" t="str">
        <f>VLOOKUP(A113,'PAI 2025 GPS rempl2)'!$A$4:$V$504,21,0)</f>
        <v>2025-09-30</v>
      </c>
      <c r="M113" s="82" t="str">
        <f>VLOOKUP(A113,'PAI 2025 GPS rempl2)'!$A$4:$V$504,22,0)</f>
        <v>105-GRUPO DE TRABAJO DE CONTRATACIÓN;
20-OFICINA DE TECNOLOGÍA E INFORMÁTICA</v>
      </c>
      <c r="N113" s="82"/>
      <c r="O113" s="82"/>
      <c r="P113" s="82"/>
      <c r="Q113" s="82"/>
      <c r="S113" s="81" t="s">
        <v>693</v>
      </c>
      <c r="T113" s="81" t="str">
        <f>VLOOKUP(A113,'PAI 2025 GPS rempl2)'!$A$3:$E$505,4,0)</f>
        <v>Actividad propia</v>
      </c>
      <c r="U113" s="82" t="s">
        <v>1546</v>
      </c>
      <c r="V113" s="31">
        <f>VLOOKUP(S113,'PAI 2025 GPS rempl2)'!$E$4:$P$504,12,0)</f>
        <v>100</v>
      </c>
      <c r="W113" s="31" t="e">
        <f>+(V113*100)/($V$113+#REF!+#REF!+$V$322+$V$323+$V$324+$V$325+$V$331+$V$332+$V$372+$V$373+$V$375+$V$376)</f>
        <v>#REF!</v>
      </c>
    </row>
    <row r="114" spans="1:23" x14ac:dyDescent="0.25">
      <c r="A114" s="81" t="s">
        <v>695</v>
      </c>
      <c r="B114" s="81" t="str">
        <f>VLOOKUP(A114,'PAI 2025 GPS rempl2)'!$A$3:$E$505,4,0)</f>
        <v>Actividad sin participación</v>
      </c>
      <c r="C114" s="82" t="s">
        <v>1546</v>
      </c>
      <c r="D114" s="82" t="s">
        <v>1545</v>
      </c>
      <c r="E114" s="82" t="s">
        <v>1409</v>
      </c>
      <c r="F114" s="82"/>
      <c r="G114" s="82" t="str">
        <f>VLOOKUP(A114,'PAI 2025 GPS rempl2)'!$E$4:$L$504,8,0)</f>
        <v>N/A</v>
      </c>
      <c r="H114" s="82" t="str">
        <f>VLOOKUP(A114,'PAI 2025 GPS rempl2)'!$A$4:$V$504,15,0)</f>
        <v>Emitir concepto de viabilidad técnica con base en las necesidades identificadas (Concepto diagnóstico entregado)</v>
      </c>
      <c r="I114" s="82">
        <f>VLOOKUP(A114,'PAI 2025 GPS rempl2)'!$A$4:$V$504,17,0)</f>
        <v>1</v>
      </c>
      <c r="J114" s="82" t="str">
        <f>VLOOKUP(A114,'PAI 2025 GPS rempl2)'!$A$4:$V$504,18,0)</f>
        <v>Númerica</v>
      </c>
      <c r="K114" s="169" t="str">
        <f>VLOOKUP(A114,'PAI 2025 GPS rempl2)'!$A$4:$V$504,20,0)</f>
        <v>2025-10-01</v>
      </c>
      <c r="L114" s="169" t="str">
        <f>VLOOKUP(A114,'PAI 2025 GPS rempl2)'!$A$4:$V$504,21,0)</f>
        <v>2025-11-28</v>
      </c>
      <c r="M114" s="82" t="str">
        <f>VLOOKUP(A114,'PAI 2025 GPS rempl2)'!$A$4:$V$504,22,0)</f>
        <v>20-OFICINA DE TECNOLOGÍA E INFORMÁTICA</v>
      </c>
      <c r="N114" s="82"/>
      <c r="O114" s="82"/>
      <c r="P114" s="82"/>
      <c r="Q114" s="82"/>
      <c r="S114" s="81" t="s">
        <v>695</v>
      </c>
      <c r="T114" s="81" t="str">
        <f>VLOOKUP(A114,'PAI 2025 GPS rempl2)'!$A$3:$E$505,4,0)</f>
        <v>Actividad sin participación</v>
      </c>
      <c r="U114" s="82" t="s">
        <v>1546</v>
      </c>
      <c r="V114" s="31">
        <f>VLOOKUP(S114,'PAI 2025 GPS rempl2)'!$E$4:$P$504,12,0)</f>
        <v>0</v>
      </c>
      <c r="W114" s="31">
        <f>+V114</f>
        <v>0</v>
      </c>
    </row>
    <row r="115" spans="1:23" x14ac:dyDescent="0.25">
      <c r="A115" s="81" t="s">
        <v>698</v>
      </c>
      <c r="B115" s="81" t="str">
        <f>VLOOKUP(A115,'PAI 2025 GPS rempl2)'!$A$3:$E$505,4,0)</f>
        <v>Producto</v>
      </c>
      <c r="C115" s="82" t="s">
        <v>1539</v>
      </c>
      <c r="D115" s="82" t="s">
        <v>1543</v>
      </c>
      <c r="E115" s="82" t="s">
        <v>625</v>
      </c>
      <c r="F115" s="82" t="s">
        <v>10</v>
      </c>
      <c r="G115" s="82" t="str">
        <f>VLOOKUP(A115,'PAI 2025 GPS rempl2)'!$E$4:$L$504,8,0)</f>
        <v>C-3503-0200-0014-20309b</v>
      </c>
      <c r="H115" s="82" t="str">
        <f>VLOOKUP(A115,'PAI 2025 GPS rempl2)'!$A$4:$V$504,15,0)</f>
        <v>Programas de fomento al uso estratégico de la propiedad industrial como herramienta de competitividad para empresarios, ejecutados.  (Matriz de seguimiento e informe final de ejecución de los programas)</v>
      </c>
      <c r="I115" s="82">
        <f>VLOOKUP(A115,'PAI 2025 GPS rempl2)'!$A$4:$V$504,17,0)</f>
        <v>100</v>
      </c>
      <c r="J115" s="82" t="str">
        <f>VLOOKUP(A115,'PAI 2025 GPS rempl2)'!$A$4:$V$504,18,0)</f>
        <v>Porcentual</v>
      </c>
      <c r="K115" s="169" t="str">
        <f>VLOOKUP(A115,'PAI 2025 GPS rempl2)'!$A$4:$V$504,20,0)</f>
        <v>2025-01-13</v>
      </c>
      <c r="L115" s="169" t="str">
        <f>VLOOKUP(A115,'PAI 2025 GPS rempl2)'!$A$4:$V$504,21,0)</f>
        <v>2025-11-28</v>
      </c>
      <c r="M115" s="82" t="str">
        <f>VLOOKUP(A115,'PAI 2025 GPS rempl2)'!$A$4:$V$504,22,0)</f>
        <v>2023-GRUPO DE TRABAJO DE CENTRO DE INFORMACIÓN TECNOLÓGICA Y APOYO A LA GESTIÓN DE PROPIEDAD LA INDUSTRIAL</v>
      </c>
      <c r="N115" s="82" t="s">
        <v>1415</v>
      </c>
      <c r="O115" s="82" t="s">
        <v>1416</v>
      </c>
      <c r="P115" s="82" t="s">
        <v>1567</v>
      </c>
      <c r="Q115" s="82" t="s">
        <v>1755</v>
      </c>
      <c r="S115" s="81" t="s">
        <v>698</v>
      </c>
      <c r="T115" s="81" t="str">
        <f>VLOOKUP(A115,'PAI 2025 GPS rempl2)'!$A$3:$E$505,4,0)</f>
        <v>Producto</v>
      </c>
      <c r="U115" s="82" t="s">
        <v>1539</v>
      </c>
      <c r="V115" s="31">
        <f>VLOOKUP(S115,'PAI 2025 GPS rempl2)'!$E$4:$P$504,12,0)</f>
        <v>30</v>
      </c>
      <c r="W115" s="146">
        <f>(V115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116" spans="1:23" x14ac:dyDescent="0.25">
      <c r="A116" s="81" t="s">
        <v>700</v>
      </c>
      <c r="B116" s="81" t="str">
        <f>VLOOKUP(A116,'PAI 2025 GPS rempl2)'!$A$3:$E$505,4,0)</f>
        <v>Actividad propia</v>
      </c>
      <c r="C116" s="82" t="s">
        <v>1539</v>
      </c>
      <c r="D116" s="82" t="s">
        <v>1543</v>
      </c>
      <c r="E116" s="82" t="s">
        <v>625</v>
      </c>
      <c r="F116" s="82"/>
      <c r="G116" s="82" t="str">
        <f>VLOOKUP(A116,'PAI 2025 GPS rempl2)'!$E$4:$L$504,8,0)</f>
        <v>N/A</v>
      </c>
      <c r="H116" s="82" t="str">
        <f>VLOOKUP(A116,'PAI 2025 GPS rempl2)'!$A$4:$V$504,15,0)</f>
        <v>Elaborar matriz de metas y seguimiento de ejecución del programa</v>
      </c>
      <c r="I116" s="82">
        <f>VLOOKUP(A116,'PAI 2025 GPS rempl2)'!$A$4:$V$504,17,0)</f>
        <v>1</v>
      </c>
      <c r="J116" s="82" t="str">
        <f>VLOOKUP(A116,'PAI 2025 GPS rempl2)'!$A$4:$V$504,18,0)</f>
        <v>Númerica</v>
      </c>
      <c r="K116" s="169" t="str">
        <f>VLOOKUP(A116,'PAI 2025 GPS rempl2)'!$A$4:$V$504,20,0)</f>
        <v>2025-01-13</v>
      </c>
      <c r="L116" s="169" t="str">
        <f>VLOOKUP(A116,'PAI 2025 GPS rempl2)'!$A$4:$V$504,21,0)</f>
        <v>2025-02-28</v>
      </c>
      <c r="M116" s="82" t="str">
        <f>VLOOKUP(A116,'PAI 2025 GPS rempl2)'!$A$4:$V$504,22,0)</f>
        <v>2023-GRUPO DE TRABAJO DE CENTRO DE INFORMACIÓN TECNOLÓGICA Y APOYO A LA GESTIÓN DE PROPIEDAD LA INDUSTRIAL</v>
      </c>
      <c r="N116" s="82"/>
      <c r="O116" s="82"/>
      <c r="P116" s="82"/>
      <c r="Q116" s="82"/>
      <c r="S116" s="81" t="s">
        <v>700</v>
      </c>
      <c r="T116" s="81" t="str">
        <f>VLOOKUP(A116,'PAI 2025 GPS rempl2)'!$A$3:$E$505,4,0)</f>
        <v>Actividad propia</v>
      </c>
      <c r="U116" s="82" t="s">
        <v>1539</v>
      </c>
      <c r="V116" s="31">
        <f>VLOOKUP(S116,'PAI 2025 GPS rempl2)'!$E$4:$P$504,12,0)</f>
        <v>10</v>
      </c>
      <c r="W116" s="148" t="e">
        <f>+(V116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17" spans="1:23" x14ac:dyDescent="0.25">
      <c r="A117" s="81" t="s">
        <v>702</v>
      </c>
      <c r="B117" s="81" t="str">
        <f>VLOOKUP(A117,'PAI 2025 GPS rempl2)'!$A$3:$E$505,4,0)</f>
        <v>Actividad propia</v>
      </c>
      <c r="C117" s="82" t="s">
        <v>1539</v>
      </c>
      <c r="D117" s="82" t="s">
        <v>1543</v>
      </c>
      <c r="E117" s="82" t="s">
        <v>625</v>
      </c>
      <c r="F117" s="82"/>
      <c r="G117" s="82" t="str">
        <f>VLOOKUP(A117,'PAI 2025 GPS rempl2)'!$E$4:$L$504,8,0)</f>
        <v>N/A</v>
      </c>
      <c r="H117" s="82" t="str">
        <f>VLOOKUP(A117,'PAI 2025 GPS rempl2)'!$A$4:$V$504,15,0)</f>
        <v>Ejecutar el programa Centros de Apoyo a la Tecnología y la Innovación CATI. (Matriz de seguimiento e Informe final del programa)</v>
      </c>
      <c r="I117" s="82">
        <f>VLOOKUP(A117,'PAI 2025 GPS rempl2)'!$A$4:$V$504,17,0)</f>
        <v>100</v>
      </c>
      <c r="J117" s="82" t="str">
        <f>VLOOKUP(A117,'PAI 2025 GPS rempl2)'!$A$4:$V$504,18,0)</f>
        <v>Porcentual</v>
      </c>
      <c r="K117" s="169" t="str">
        <f>VLOOKUP(A117,'PAI 2025 GPS rempl2)'!$A$4:$V$504,20,0)</f>
        <v>2025-02-03</v>
      </c>
      <c r="L117" s="169" t="str">
        <f>VLOOKUP(A117,'PAI 2025 GPS rempl2)'!$A$4:$V$504,21,0)</f>
        <v>2025-11-28</v>
      </c>
      <c r="M117" s="82" t="str">
        <f>VLOOKUP(A117,'PAI 2025 GPS rempl2)'!$A$4:$V$504,22,0)</f>
        <v>2023-GRUPO DE TRABAJO DE CENTRO DE INFORMACIÓN TECNOLÓGICA Y APOYO A LA GESTIÓN DE PROPIEDAD LA INDUSTRIAL</v>
      </c>
      <c r="N117" s="82"/>
      <c r="O117" s="82"/>
      <c r="P117" s="82"/>
      <c r="Q117" s="82"/>
      <c r="S117" s="81" t="s">
        <v>702</v>
      </c>
      <c r="T117" s="81" t="str">
        <f>VLOOKUP(A117,'PAI 2025 GPS rempl2)'!$A$3:$E$505,4,0)</f>
        <v>Actividad propia</v>
      </c>
      <c r="U117" s="82" t="s">
        <v>1539</v>
      </c>
      <c r="V117" s="31">
        <f>VLOOKUP(S117,'PAI 2025 GPS rempl2)'!$E$4:$P$504,12,0)</f>
        <v>60</v>
      </c>
      <c r="W117" s="148" t="e">
        <f>+(V117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18" spans="1:23" x14ac:dyDescent="0.25">
      <c r="A118" s="81" t="s">
        <v>703</v>
      </c>
      <c r="B118" s="81" t="str">
        <f>VLOOKUP(A118,'PAI 2025 GPS rempl2)'!$A$3:$E$505,4,0)</f>
        <v>Actividad propia</v>
      </c>
      <c r="C118" s="82" t="s">
        <v>1539</v>
      </c>
      <c r="D118" s="82" t="s">
        <v>1543</v>
      </c>
      <c r="E118" s="82" t="s">
        <v>625</v>
      </c>
      <c r="F118" s="82"/>
      <c r="G118" s="82" t="str">
        <f>VLOOKUP(A118,'PAI 2025 GPS rempl2)'!$E$4:$L$504,8,0)</f>
        <v>N/A</v>
      </c>
      <c r="H118" s="82" t="str">
        <f>VLOOKUP(A118,'PAI 2025 GPS rempl2)'!$A$4:$V$504,15,0)</f>
        <v>Elaborar matriz de fases y etapas para el seguimiento de ejecución del programa</v>
      </c>
      <c r="I118" s="82">
        <f>VLOOKUP(A118,'PAI 2025 GPS rempl2)'!$A$4:$V$504,17,0)</f>
        <v>1</v>
      </c>
      <c r="J118" s="82" t="str">
        <f>VLOOKUP(A118,'PAI 2025 GPS rempl2)'!$A$4:$V$504,18,0)</f>
        <v>Númerica</v>
      </c>
      <c r="K118" s="169" t="str">
        <f>VLOOKUP(A118,'PAI 2025 GPS rempl2)'!$A$4:$V$504,20,0)</f>
        <v>2025-02-03</v>
      </c>
      <c r="L118" s="169" t="str">
        <f>VLOOKUP(A118,'PAI 2025 GPS rempl2)'!$A$4:$V$504,21,0)</f>
        <v>2025-02-28</v>
      </c>
      <c r="M118" s="82" t="str">
        <f>VLOOKUP(A118,'PAI 2025 GPS rempl2)'!$A$4:$V$504,22,0)</f>
        <v>2023-GRUPO DE TRABAJO DE CENTRO DE INFORMACIÓN TECNOLÓGICA Y APOYO A LA GESTIÓN DE PROPIEDAD LA INDUSTRIAL</v>
      </c>
      <c r="N118" s="82"/>
      <c r="O118" s="82"/>
      <c r="P118" s="82"/>
      <c r="Q118" s="82"/>
      <c r="S118" s="81" t="s">
        <v>703</v>
      </c>
      <c r="T118" s="81" t="str">
        <f>VLOOKUP(A118,'PAI 2025 GPS rempl2)'!$A$3:$E$505,4,0)</f>
        <v>Actividad propia</v>
      </c>
      <c r="U118" s="82" t="s">
        <v>1539</v>
      </c>
      <c r="V118" s="31">
        <f>VLOOKUP(S118,'PAI 2025 GPS rempl2)'!$E$4:$P$504,12,0)</f>
        <v>10</v>
      </c>
      <c r="W118" s="148" t="e">
        <f>+(V118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19" spans="1:23" x14ac:dyDescent="0.25">
      <c r="A119" s="81" t="s">
        <v>704</v>
      </c>
      <c r="B119" s="81" t="str">
        <f>VLOOKUP(A119,'PAI 2025 GPS rempl2)'!$A$3:$E$505,4,0)</f>
        <v>Actividad propia</v>
      </c>
      <c r="C119" s="82" t="s">
        <v>1539</v>
      </c>
      <c r="D119" s="82" t="s">
        <v>1543</v>
      </c>
      <c r="E119" s="82" t="s">
        <v>625</v>
      </c>
      <c r="F119" s="82"/>
      <c r="G119" s="82" t="str">
        <f>VLOOKUP(A119,'PAI 2025 GPS rempl2)'!$E$4:$L$504,8,0)</f>
        <v>N/A</v>
      </c>
      <c r="H119" s="82" t="str">
        <f>VLOOKUP(A119,'PAI 2025 GPS rempl2)'!$A$4:$V$504,15,0)</f>
        <v>Ejecutar el programa Propiedad Industrial para MIPYMES. (Matriz de seguimiento e Informe final del programa)</v>
      </c>
      <c r="I119" s="82">
        <f>VLOOKUP(A119,'PAI 2025 GPS rempl2)'!$A$4:$V$504,17,0)</f>
        <v>100</v>
      </c>
      <c r="J119" s="82" t="str">
        <f>VLOOKUP(A119,'PAI 2025 GPS rempl2)'!$A$4:$V$504,18,0)</f>
        <v>Porcentual</v>
      </c>
      <c r="K119" s="169" t="str">
        <f>VLOOKUP(A119,'PAI 2025 GPS rempl2)'!$A$4:$V$504,20,0)</f>
        <v>2025-03-03</v>
      </c>
      <c r="L119" s="169" t="str">
        <f>VLOOKUP(A119,'PAI 2025 GPS rempl2)'!$A$4:$V$504,21,0)</f>
        <v>2025-11-28</v>
      </c>
      <c r="M119" s="82" t="str">
        <f>VLOOKUP(A119,'PAI 2025 GPS rempl2)'!$A$4:$V$504,22,0)</f>
        <v>2023-GRUPO DE TRABAJO DE CENTRO DE INFORMACIÓN TECNOLÓGICA Y APOYO A LA GESTIÓN DE PROPIEDAD LA INDUSTRIAL</v>
      </c>
      <c r="N119" s="82"/>
      <c r="O119" s="82"/>
      <c r="P119" s="82"/>
      <c r="Q119" s="82"/>
      <c r="S119" s="81" t="s">
        <v>704</v>
      </c>
      <c r="T119" s="81" t="str">
        <f>VLOOKUP(A119,'PAI 2025 GPS rempl2)'!$A$3:$E$505,4,0)</f>
        <v>Actividad propia</v>
      </c>
      <c r="U119" s="82" t="s">
        <v>1539</v>
      </c>
      <c r="V119" s="31">
        <f>VLOOKUP(S119,'PAI 2025 GPS rempl2)'!$E$4:$P$504,12,0)</f>
        <v>20</v>
      </c>
      <c r="W119" s="148" t="e">
        <f>+(V119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20" spans="1:23" x14ac:dyDescent="0.25">
      <c r="A120" s="81" t="s">
        <v>705</v>
      </c>
      <c r="B120" s="81" t="str">
        <f>VLOOKUP(A120,'PAI 2025 GPS rempl2)'!$A$3:$E$505,4,0)</f>
        <v>Producto</v>
      </c>
      <c r="C120" s="82" t="s">
        <v>1539</v>
      </c>
      <c r="D120" s="82" t="s">
        <v>1547</v>
      </c>
      <c r="E120" s="82" t="s">
        <v>706</v>
      </c>
      <c r="F120" s="82" t="s">
        <v>13</v>
      </c>
      <c r="G120" s="82" t="str">
        <f>VLOOKUP(A120,'PAI 2025 GPS rempl2)'!$E$4:$L$504,8,0)</f>
        <v>N/A</v>
      </c>
      <c r="H120" s="82" t="str">
        <f>VLOOKUP(A120,'PAI 2025 GPS rempl2)'!$A$4:$V$504,15,0)</f>
        <v>Mesas de integración para la conexión de actores del ecosistema de innovación involucrados en temas de Propiedad Industrial y transferencia tecnológica, realizadas  (Actas de reunión firmadas)</v>
      </c>
      <c r="I120" s="82">
        <f>VLOOKUP(A120,'PAI 2025 GPS rempl2)'!$A$4:$V$504,17,0)</f>
        <v>2</v>
      </c>
      <c r="J120" s="82" t="str">
        <f>VLOOKUP(A120,'PAI 2025 GPS rempl2)'!$A$4:$V$504,18,0)</f>
        <v>Númerica</v>
      </c>
      <c r="K120" s="169" t="str">
        <f>VLOOKUP(A120,'PAI 2025 GPS rempl2)'!$A$4:$V$504,20,0)</f>
        <v>2025-01-13</v>
      </c>
      <c r="L120" s="169" t="str">
        <f>VLOOKUP(A120,'PAI 2025 GPS rempl2)'!$A$4:$V$504,21,0)</f>
        <v>2025-11-28</v>
      </c>
      <c r="M120" s="82" t="str">
        <f>VLOOKUP(A120,'PAI 2025 GPS rempl2)'!$A$4:$V$504,22,0)</f>
        <v>2023-GRUPO DE TRABAJO DE CENTRO DE INFORMACIÓN TECNOLÓGICA Y APOYO A LA GESTIÓN DE PROPIEDAD LA INDUSTRIAL</v>
      </c>
      <c r="N120" s="82" t="s">
        <v>1418</v>
      </c>
      <c r="O120" s="82" t="s">
        <v>1457</v>
      </c>
      <c r="P120" s="82" t="s">
        <v>1568</v>
      </c>
      <c r="Q120" s="82" t="s">
        <v>1512</v>
      </c>
      <c r="S120" s="81" t="s">
        <v>705</v>
      </c>
      <c r="T120" s="81" t="str">
        <f>VLOOKUP(A120,'PAI 2025 GPS rempl2)'!$A$3:$E$505,4,0)</f>
        <v>Producto</v>
      </c>
      <c r="U120" s="82" t="s">
        <v>1539</v>
      </c>
      <c r="V120" s="31">
        <f>VLOOKUP(S120,'PAI 2025 GPS rempl2)'!$E$4:$P$504,12,0)</f>
        <v>10</v>
      </c>
      <c r="W120" s="146">
        <f>(V120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121" spans="1:23" x14ac:dyDescent="0.25">
      <c r="A121" s="81" t="s">
        <v>708</v>
      </c>
      <c r="B121" s="81" t="str">
        <f>VLOOKUP(A121,'PAI 2025 GPS rempl2)'!$A$3:$E$505,4,0)</f>
        <v>Actividad propia</v>
      </c>
      <c r="C121" s="82" t="s">
        <v>1539</v>
      </c>
      <c r="D121" s="82" t="s">
        <v>1547</v>
      </c>
      <c r="E121" s="82" t="s">
        <v>706</v>
      </c>
      <c r="F121" s="82"/>
      <c r="G121" s="82" t="str">
        <f>VLOOKUP(A121,'PAI 2025 GPS rempl2)'!$E$4:$L$504,8,0)</f>
        <v>N/A</v>
      </c>
      <c r="H121" s="82" t="str">
        <f>VLOOKUP(A121,'PAI 2025 GPS rempl2)'!$A$4:$V$504,15,0)</f>
        <v>Elaborar la propuesta de estructura para la realización de las mesas de integración para la conexión de actores del ecosistema de innovación involucrados en temas de Propiedad Industrial y transferencia tecnológica. (Documento con la propuesta elaborado)</v>
      </c>
      <c r="I121" s="82">
        <f>VLOOKUP(A121,'PAI 2025 GPS rempl2)'!$A$4:$V$504,17,0)</f>
        <v>1</v>
      </c>
      <c r="J121" s="82" t="str">
        <f>VLOOKUP(A121,'PAI 2025 GPS rempl2)'!$A$4:$V$504,18,0)</f>
        <v>Númerica</v>
      </c>
      <c r="K121" s="169" t="str">
        <f>VLOOKUP(A121,'PAI 2025 GPS rempl2)'!$A$4:$V$504,20,0)</f>
        <v>2025-01-13</v>
      </c>
      <c r="L121" s="169" t="str">
        <f>VLOOKUP(A121,'PAI 2025 GPS rempl2)'!$A$4:$V$504,21,0)</f>
        <v>2025-03-31</v>
      </c>
      <c r="M121" s="82" t="str">
        <f>VLOOKUP(A121,'PAI 2025 GPS rempl2)'!$A$4:$V$504,22,0)</f>
        <v>2023-GRUPO DE TRABAJO DE CENTRO DE INFORMACIÓN TECNOLÓGICA Y APOYO A LA GESTIÓN DE PROPIEDAD LA INDUSTRIAL</v>
      </c>
      <c r="N121" s="82"/>
      <c r="O121" s="82"/>
      <c r="P121" s="82"/>
      <c r="Q121" s="82"/>
      <c r="S121" s="81" t="s">
        <v>708</v>
      </c>
      <c r="T121" s="81" t="str">
        <f>VLOOKUP(A121,'PAI 2025 GPS rempl2)'!$A$3:$E$505,4,0)</f>
        <v>Actividad propia</v>
      </c>
      <c r="U121" s="82" t="s">
        <v>1539</v>
      </c>
      <c r="V121" s="31">
        <f>VLOOKUP(S121,'PAI 2025 GPS rempl2)'!$E$4:$P$504,12,0)</f>
        <v>60</v>
      </c>
      <c r="W121" s="148" t="e">
        <f>+(V121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22" spans="1:23" x14ac:dyDescent="0.25">
      <c r="A122" s="81" t="s">
        <v>710</v>
      </c>
      <c r="B122" s="81" t="str">
        <f>VLOOKUP(A122,'PAI 2025 GPS rempl2)'!$A$3:$E$505,4,0)</f>
        <v>Actividad propia</v>
      </c>
      <c r="C122" s="82" t="s">
        <v>1539</v>
      </c>
      <c r="D122" s="82" t="s">
        <v>1547</v>
      </c>
      <c r="E122" s="82" t="s">
        <v>706</v>
      </c>
      <c r="F122" s="82"/>
      <c r="G122" s="82" t="str">
        <f>VLOOKUP(A122,'PAI 2025 GPS rempl2)'!$E$4:$L$504,8,0)</f>
        <v>N/A</v>
      </c>
      <c r="H122" s="82" t="str">
        <f>VLOOKUP(A122,'PAI 2025 GPS rempl2)'!$A$4:$V$504,15,0)</f>
        <v>Realizar las mesas de integración  (Actas de reunión firmadas)</v>
      </c>
      <c r="I122" s="82">
        <f>VLOOKUP(A122,'PAI 2025 GPS rempl2)'!$A$4:$V$504,17,0)</f>
        <v>2</v>
      </c>
      <c r="J122" s="82" t="str">
        <f>VLOOKUP(A122,'PAI 2025 GPS rempl2)'!$A$4:$V$504,18,0)</f>
        <v>Númerica</v>
      </c>
      <c r="K122" s="169" t="str">
        <f>VLOOKUP(A122,'PAI 2025 GPS rempl2)'!$A$4:$V$504,20,0)</f>
        <v>2025-04-01</v>
      </c>
      <c r="L122" s="169" t="str">
        <f>VLOOKUP(A122,'PAI 2025 GPS rempl2)'!$A$4:$V$504,21,0)</f>
        <v>2025-11-28</v>
      </c>
      <c r="M122" s="82" t="str">
        <f>VLOOKUP(A122,'PAI 2025 GPS rempl2)'!$A$4:$V$504,22,0)</f>
        <v>2023-GRUPO DE TRABAJO DE CENTRO DE INFORMACIÓN TECNOLÓGICA Y APOYO A LA GESTIÓN DE PROPIEDAD LA INDUSTRIAL</v>
      </c>
      <c r="N122" s="82"/>
      <c r="O122" s="82"/>
      <c r="P122" s="82"/>
      <c r="Q122" s="82"/>
      <c r="S122" s="81" t="s">
        <v>710</v>
      </c>
      <c r="T122" s="81" t="str">
        <f>VLOOKUP(A122,'PAI 2025 GPS rempl2)'!$A$3:$E$505,4,0)</f>
        <v>Actividad propia</v>
      </c>
      <c r="U122" s="82" t="s">
        <v>1539</v>
      </c>
      <c r="V122" s="31">
        <f>VLOOKUP(S122,'PAI 2025 GPS rempl2)'!$E$4:$P$504,12,0)</f>
        <v>40</v>
      </c>
      <c r="W122" s="148" t="e">
        <f>+(V122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23" spans="1:23" x14ac:dyDescent="0.25">
      <c r="A123" s="81" t="s">
        <v>711</v>
      </c>
      <c r="B123" s="81" t="str">
        <f>VLOOKUP(A123,'PAI 2025 GPS rempl2)'!$A$3:$E$505,4,0)</f>
        <v>Producto</v>
      </c>
      <c r="C123" s="82" t="s">
        <v>1539</v>
      </c>
      <c r="D123" s="82" t="s">
        <v>1543</v>
      </c>
      <c r="E123" s="82" t="s">
        <v>625</v>
      </c>
      <c r="F123" s="82" t="s">
        <v>10</v>
      </c>
      <c r="G123" s="82" t="str">
        <f>VLOOKUP(A123,'PAI 2025 GPS rempl2)'!$E$4:$L$504,8,0)</f>
        <v>C-3503-0200-0014-20309b</v>
      </c>
      <c r="H123" s="82" t="str">
        <f>VLOOKUP(A123,'PAI 2025 GPS rempl2)'!$A$4:$V$504,15,0)</f>
        <v>Programas de fomento para el uso estratégico de la propiedad industrial en la Economía Popular, ejecutados.  (Matriz de seguimiento e informe final de ejecución de los programas)</v>
      </c>
      <c r="I123" s="82">
        <f>VLOOKUP(A123,'PAI 2025 GPS rempl2)'!$A$4:$V$504,17,0)</f>
        <v>100</v>
      </c>
      <c r="J123" s="82" t="str">
        <f>VLOOKUP(A123,'PAI 2025 GPS rempl2)'!$A$4:$V$504,18,0)</f>
        <v>Porcentual</v>
      </c>
      <c r="K123" s="169" t="str">
        <f>VLOOKUP(A123,'PAI 2025 GPS rempl2)'!$A$4:$V$504,20,0)</f>
        <v>2025-02-03</v>
      </c>
      <c r="L123" s="169" t="str">
        <f>VLOOKUP(A123,'PAI 2025 GPS rempl2)'!$A$4:$V$504,21,0)</f>
        <v>2025-11-28</v>
      </c>
      <c r="M123" s="82" t="str">
        <f>VLOOKUP(A123,'PAI 2025 GPS rempl2)'!$A$4:$V$504,22,0)</f>
        <v>2023-GRUPO DE TRABAJO DE CENTRO DE INFORMACIÓN TECNOLÓGICA Y APOYO A LA GESTIÓN DE PROPIEDAD LA INDUSTRIAL</v>
      </c>
      <c r="N123" s="82" t="s">
        <v>1415</v>
      </c>
      <c r="O123" s="82" t="s">
        <v>1416</v>
      </c>
      <c r="P123" s="82" t="s">
        <v>1569</v>
      </c>
      <c r="Q123" s="82" t="s">
        <v>1755</v>
      </c>
      <c r="S123" s="81" t="s">
        <v>711</v>
      </c>
      <c r="T123" s="81" t="str">
        <f>VLOOKUP(A123,'PAI 2025 GPS rempl2)'!$A$3:$E$505,4,0)</f>
        <v>Producto</v>
      </c>
      <c r="U123" s="82" t="s">
        <v>1539</v>
      </c>
      <c r="V123" s="31">
        <f>VLOOKUP(S123,'PAI 2025 GPS rempl2)'!$E$4:$P$504,12,0)</f>
        <v>30</v>
      </c>
      <c r="W123" s="146">
        <f>(V123*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124" spans="1:23" x14ac:dyDescent="0.25">
      <c r="A124" s="81" t="s">
        <v>712</v>
      </c>
      <c r="B124" s="81" t="str">
        <f>VLOOKUP(A124,'PAI 2025 GPS rempl2)'!$A$3:$E$505,4,0)</f>
        <v>Actividad propia</v>
      </c>
      <c r="C124" s="82" t="s">
        <v>1539</v>
      </c>
      <c r="D124" s="82" t="s">
        <v>1543</v>
      </c>
      <c r="E124" s="82" t="s">
        <v>625</v>
      </c>
      <c r="F124" s="82"/>
      <c r="G124" s="82" t="str">
        <f>VLOOKUP(A124,'PAI 2025 GPS rempl2)'!$E$4:$L$504,8,0)</f>
        <v>N/A</v>
      </c>
      <c r="H124" s="82" t="str">
        <f>VLOOKUP(A124,'PAI 2025 GPS rempl2)'!$A$4:$V$504,15,0)</f>
        <v>Elaborar matriz programación de jornadas y seguimiento de ejecución del programa</v>
      </c>
      <c r="I124" s="82">
        <f>VLOOKUP(A124,'PAI 2025 GPS rempl2)'!$A$4:$V$504,17,0)</f>
        <v>1</v>
      </c>
      <c r="J124" s="82" t="str">
        <f>VLOOKUP(A124,'PAI 2025 GPS rempl2)'!$A$4:$V$504,18,0)</f>
        <v>Númerica</v>
      </c>
      <c r="K124" s="169" t="str">
        <f>VLOOKUP(A124,'PAI 2025 GPS rempl2)'!$A$4:$V$504,20,0)</f>
        <v>2025-02-03</v>
      </c>
      <c r="L124" s="169" t="str">
        <f>VLOOKUP(A124,'PAI 2025 GPS rempl2)'!$A$4:$V$504,21,0)</f>
        <v>2025-02-28</v>
      </c>
      <c r="M124" s="82" t="str">
        <f>VLOOKUP(A124,'PAI 2025 GPS rempl2)'!$A$4:$V$504,22,0)</f>
        <v>2023-GRUPO DE TRABAJO DE CENTRO DE INFORMACIÓN TECNOLÓGICA Y APOYO A LA GESTIÓN DE PROPIEDAD LA INDUSTRIAL</v>
      </c>
      <c r="N124" s="82"/>
      <c r="O124" s="82"/>
      <c r="P124" s="82"/>
      <c r="Q124" s="82"/>
      <c r="S124" s="81" t="s">
        <v>712</v>
      </c>
      <c r="T124" s="81" t="str">
        <f>VLOOKUP(A124,'PAI 2025 GPS rempl2)'!$A$3:$E$505,4,0)</f>
        <v>Actividad propia</v>
      </c>
      <c r="U124" s="82" t="s">
        <v>1539</v>
      </c>
      <c r="V124" s="31">
        <f>VLOOKUP(S124,'PAI 2025 GPS rempl2)'!$E$4:$P$504,12,0)</f>
        <v>60</v>
      </c>
      <c r="W124" s="148" t="e">
        <f>+(V124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25" spans="1:23" x14ac:dyDescent="0.25">
      <c r="A125" s="81" t="s">
        <v>713</v>
      </c>
      <c r="B125" s="81" t="str">
        <f>VLOOKUP(A125,'PAI 2025 GPS rempl2)'!$A$3:$E$505,4,0)</f>
        <v>Actividad propia</v>
      </c>
      <c r="C125" s="82" t="s">
        <v>1539</v>
      </c>
      <c r="D125" s="82" t="s">
        <v>1543</v>
      </c>
      <c r="E125" s="82" t="s">
        <v>625</v>
      </c>
      <c r="F125" s="82"/>
      <c r="G125" s="82" t="str">
        <f>VLOOKUP(A125,'PAI 2025 GPS rempl2)'!$E$4:$L$504,8,0)</f>
        <v>N/A</v>
      </c>
      <c r="H125" s="82" t="str">
        <f>VLOOKUP(A125,'PAI 2025 GPS rempl2)'!$A$4:$V$504,15,0)</f>
        <v>Ejecutar el programa Propiedad Industrial para emprendedores PI-e.   (Matriz de seguimiento e Informe final del programa)</v>
      </c>
      <c r="I125" s="82">
        <f>VLOOKUP(A125,'PAI 2025 GPS rempl2)'!$A$4:$V$504,17,0)</f>
        <v>100</v>
      </c>
      <c r="J125" s="82" t="str">
        <f>VLOOKUP(A125,'PAI 2025 GPS rempl2)'!$A$4:$V$504,18,0)</f>
        <v>Porcentual</v>
      </c>
      <c r="K125" s="169" t="str">
        <f>VLOOKUP(A125,'PAI 2025 GPS rempl2)'!$A$4:$V$504,20,0)</f>
        <v>2025-02-03</v>
      </c>
      <c r="L125" s="169" t="str">
        <f>VLOOKUP(A125,'PAI 2025 GPS rempl2)'!$A$4:$V$504,21,0)</f>
        <v>2025-11-28</v>
      </c>
      <c r="M125" s="82" t="str">
        <f>VLOOKUP(A125,'PAI 2025 GPS rempl2)'!$A$4:$V$504,22,0)</f>
        <v>2023-GRUPO DE TRABAJO DE CENTRO DE INFORMACIÓN TECNOLÓGICA Y APOYO A LA GESTIÓN DE PROPIEDAD LA INDUSTRIAL</v>
      </c>
      <c r="N125" s="82"/>
      <c r="O125" s="82"/>
      <c r="P125" s="82"/>
      <c r="Q125" s="82"/>
      <c r="S125" s="81" t="s">
        <v>713</v>
      </c>
      <c r="T125" s="81" t="str">
        <f>VLOOKUP(A125,'PAI 2025 GPS rempl2)'!$A$3:$E$505,4,0)</f>
        <v>Actividad propia</v>
      </c>
      <c r="U125" s="82" t="s">
        <v>1539</v>
      </c>
      <c r="V125" s="31">
        <f>VLOOKUP(S125,'PAI 2025 GPS rempl2)'!$E$4:$P$504,12,0)</f>
        <v>10</v>
      </c>
      <c r="W125" s="148" t="e">
        <f>+(V125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26" spans="1:23" x14ac:dyDescent="0.25">
      <c r="A126" s="81" t="s">
        <v>714</v>
      </c>
      <c r="B126" s="81" t="str">
        <f>VLOOKUP(A126,'PAI 2025 GPS rempl2)'!$A$3:$E$505,4,0)</f>
        <v>Actividad propia</v>
      </c>
      <c r="C126" s="82" t="s">
        <v>1539</v>
      </c>
      <c r="D126" s="82" t="s">
        <v>1543</v>
      </c>
      <c r="E126" s="82" t="s">
        <v>625</v>
      </c>
      <c r="F126" s="82"/>
      <c r="G126" s="82" t="str">
        <f>VLOOKUP(A126,'PAI 2025 GPS rempl2)'!$E$4:$L$504,8,0)</f>
        <v>N/A</v>
      </c>
      <c r="H126" s="82" t="str">
        <f>VLOOKUP(A126,'PAI 2025 GPS rempl2)'!$A$4:$V$504,15,0)</f>
        <v>Elaborar matriz de etapas para el seguimiento de ejecución de la estrategia</v>
      </c>
      <c r="I126" s="82">
        <f>VLOOKUP(A126,'PAI 2025 GPS rempl2)'!$A$4:$V$504,17,0)</f>
        <v>1</v>
      </c>
      <c r="J126" s="82" t="str">
        <f>VLOOKUP(A126,'PAI 2025 GPS rempl2)'!$A$4:$V$504,18,0)</f>
        <v>Númerica</v>
      </c>
      <c r="K126" s="169" t="str">
        <f>VLOOKUP(A126,'PAI 2025 GPS rempl2)'!$A$4:$V$504,20,0)</f>
        <v>2025-02-03</v>
      </c>
      <c r="L126" s="169" t="str">
        <f>VLOOKUP(A126,'PAI 2025 GPS rempl2)'!$A$4:$V$504,21,0)</f>
        <v>2025-02-28</v>
      </c>
      <c r="M126" s="82" t="str">
        <f>VLOOKUP(A126,'PAI 2025 GPS rempl2)'!$A$4:$V$504,22,0)</f>
        <v>2023-GRUPO DE TRABAJO DE CENTRO DE INFORMACIÓN TECNOLÓGICA Y APOYO A LA GESTIÓN DE PROPIEDAD LA INDUSTRIAL</v>
      </c>
      <c r="N126" s="82"/>
      <c r="O126" s="82"/>
      <c r="P126" s="82"/>
      <c r="Q126" s="82"/>
      <c r="S126" s="81" t="s">
        <v>714</v>
      </c>
      <c r="T126" s="81" t="str">
        <f>VLOOKUP(A126,'PAI 2025 GPS rempl2)'!$A$3:$E$505,4,0)</f>
        <v>Actividad propia</v>
      </c>
      <c r="U126" s="82" t="s">
        <v>1539</v>
      </c>
      <c r="V126" s="31">
        <f>VLOOKUP(S126,'PAI 2025 GPS rempl2)'!$E$4:$P$504,12,0)</f>
        <v>10</v>
      </c>
      <c r="W126" s="148" t="e">
        <f>+(V126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27" spans="1:23" x14ac:dyDescent="0.25">
      <c r="A127" s="81" t="s">
        <v>715</v>
      </c>
      <c r="B127" s="81" t="str">
        <f>VLOOKUP(A127,'PAI 2025 GPS rempl2)'!$A$3:$E$505,4,0)</f>
        <v>Actividad propia</v>
      </c>
      <c r="C127" s="82" t="s">
        <v>1539</v>
      </c>
      <c r="D127" s="82" t="s">
        <v>1543</v>
      </c>
      <c r="E127" s="82" t="s">
        <v>625</v>
      </c>
      <c r="F127" s="82"/>
      <c r="G127" s="82" t="str">
        <f>VLOOKUP(A127,'PAI 2025 GPS rempl2)'!$E$4:$L$504,8,0)</f>
        <v>N/A</v>
      </c>
      <c r="H127" s="82" t="str">
        <f>VLOOKUP(A127,'PAI 2025 GPS rempl2)'!$A$4:$V$504,15,0)</f>
        <v>Ejecutar la estrategia Marcas de paz.  (Matriz de seguimiento e Informe final del programa)</v>
      </c>
      <c r="I127" s="82">
        <f>VLOOKUP(A127,'PAI 2025 GPS rempl2)'!$A$4:$V$504,17,0)</f>
        <v>100</v>
      </c>
      <c r="J127" s="82" t="str">
        <f>VLOOKUP(A127,'PAI 2025 GPS rempl2)'!$A$4:$V$504,18,0)</f>
        <v>Porcentual</v>
      </c>
      <c r="K127" s="169" t="str">
        <f>VLOOKUP(A127,'PAI 2025 GPS rempl2)'!$A$4:$V$504,20,0)</f>
        <v>2025-02-03</v>
      </c>
      <c r="L127" s="169" t="str">
        <f>VLOOKUP(A127,'PAI 2025 GPS rempl2)'!$A$4:$V$504,21,0)</f>
        <v>2025-11-28</v>
      </c>
      <c r="M127" s="82" t="str">
        <f>VLOOKUP(A127,'PAI 2025 GPS rempl2)'!$A$4:$V$504,22,0)</f>
        <v>2023-GRUPO DE TRABAJO DE CENTRO DE INFORMACIÓN TECNOLÓGICA Y APOYO A LA GESTIÓN DE PROPIEDAD LA INDUSTRIAL</v>
      </c>
      <c r="N127" s="82"/>
      <c r="O127" s="82"/>
      <c r="P127" s="82"/>
      <c r="Q127" s="82"/>
      <c r="S127" s="81" t="s">
        <v>715</v>
      </c>
      <c r="T127" s="81" t="str">
        <f>VLOOKUP(A127,'PAI 2025 GPS rempl2)'!$A$3:$E$505,4,0)</f>
        <v>Actividad propia</v>
      </c>
      <c r="U127" s="82" t="s">
        <v>1539</v>
      </c>
      <c r="V127" s="31">
        <f>VLOOKUP(S127,'PAI 2025 GPS rempl2)'!$E$4:$P$504,12,0)</f>
        <v>20</v>
      </c>
      <c r="W127" s="148" t="e">
        <f>+(V127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28" spans="1:23" x14ac:dyDescent="0.25">
      <c r="A128" s="81" t="s">
        <v>716</v>
      </c>
      <c r="B128" s="81" t="str">
        <f>VLOOKUP(A128,'PAI 2025 GPS rempl2)'!$A$3:$E$505,4,0)</f>
        <v>Producto</v>
      </c>
      <c r="C128" s="82" t="s">
        <v>1539</v>
      </c>
      <c r="D128" s="82" t="s">
        <v>1543</v>
      </c>
      <c r="E128" s="82" t="s">
        <v>625</v>
      </c>
      <c r="F128" s="82" t="s">
        <v>10</v>
      </c>
      <c r="G128" s="82" t="str">
        <f>VLOOKUP(A128,'PAI 2025 GPS rempl2)'!$E$4:$L$504,8,0)</f>
        <v>C-3503-0200-0014-20309b</v>
      </c>
      <c r="H128" s="82" t="str">
        <f>VLOOKUP(A128,'PAI 2025 GPS rempl2)'!$A$4:$V$504,15,0)</f>
        <v>Boletines tecnológicos para la  promoción y difusión del sistema de propiedad industrial para empresas, centros de investigación y en general aquellas entidades que desarrollen tecnologías verdes, divulgados (Informe de divulgación)</v>
      </c>
      <c r="I128" s="82">
        <f>VLOOKUP(A128,'PAI 2025 GPS rempl2)'!$A$4:$V$504,17,0)</f>
        <v>2</v>
      </c>
      <c r="J128" s="82" t="str">
        <f>VLOOKUP(A128,'PAI 2025 GPS rempl2)'!$A$4:$V$504,18,0)</f>
        <v>Númerica</v>
      </c>
      <c r="K128" s="169" t="str">
        <f>VLOOKUP(A128,'PAI 2025 GPS rempl2)'!$A$4:$V$504,20,0)</f>
        <v>2025-02-03</v>
      </c>
      <c r="L128" s="169" t="str">
        <f>VLOOKUP(A128,'PAI 2025 GPS rempl2)'!$A$4:$V$504,21,0)</f>
        <v>2025-12-12</v>
      </c>
      <c r="M128" s="82" t="str">
        <f>VLOOKUP(A128,'PAI 2025 GPS rempl2)'!$A$4:$V$504,22,0)</f>
        <v>2023-GRUPO DE TRABAJO DE CENTRO DE INFORMACIÓN TECNOLÓGICA Y APOYO A LA GESTIÓN DE PROPIEDAD LA INDUSTRIAL</v>
      </c>
      <c r="N128" s="82" t="s">
        <v>1415</v>
      </c>
      <c r="O128" s="82" t="s">
        <v>1416</v>
      </c>
      <c r="P128" s="82" t="s">
        <v>1570</v>
      </c>
      <c r="Q128" s="82" t="s">
        <v>1755</v>
      </c>
      <c r="S128" s="81" t="s">
        <v>716</v>
      </c>
      <c r="T128" s="81" t="str">
        <f>VLOOKUP(A128,'PAI 2025 GPS rempl2)'!$A$3:$E$505,4,0)</f>
        <v>Producto</v>
      </c>
      <c r="U128" s="82" t="s">
        <v>1539</v>
      </c>
      <c r="V128" s="31">
        <f>VLOOKUP(S128,'PAI 2025 GPS rempl2)'!$E$4:$P$504,12,0)</f>
        <v>10</v>
      </c>
      <c r="W128" s="146">
        <f>(V128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129" spans="1:23" x14ac:dyDescent="0.25">
      <c r="A129" s="81" t="s">
        <v>718</v>
      </c>
      <c r="B129" s="81" t="str">
        <f>VLOOKUP(A129,'PAI 2025 GPS rempl2)'!$A$3:$E$505,4,0)</f>
        <v>Actividad propia</v>
      </c>
      <c r="C129" s="82" t="s">
        <v>1539</v>
      </c>
      <c r="D129" s="82" t="s">
        <v>1543</v>
      </c>
      <c r="E129" s="82" t="s">
        <v>625</v>
      </c>
      <c r="F129" s="82"/>
      <c r="G129" s="82" t="str">
        <f>VLOOKUP(A129,'PAI 2025 GPS rempl2)'!$E$4:$L$504,8,0)</f>
        <v>N/A</v>
      </c>
      <c r="H129" s="82" t="str">
        <f>VLOOKUP(A129,'PAI 2025 GPS rempl2)'!$A$4:$V$504,15,0)</f>
        <v>Definir cronograma de trabajo y estructura del documento para los boletines tecnológicos.  (Cronograma de trabajo definido)</v>
      </c>
      <c r="I129" s="82">
        <f>VLOOKUP(A129,'PAI 2025 GPS rempl2)'!$A$4:$V$504,17,0)</f>
        <v>1</v>
      </c>
      <c r="J129" s="82" t="str">
        <f>VLOOKUP(A129,'PAI 2025 GPS rempl2)'!$A$4:$V$504,18,0)</f>
        <v>Númerica</v>
      </c>
      <c r="K129" s="169" t="str">
        <f>VLOOKUP(A129,'PAI 2025 GPS rempl2)'!$A$4:$V$504,20,0)</f>
        <v>2025-02-03</v>
      </c>
      <c r="L129" s="169" t="str">
        <f>VLOOKUP(A129,'PAI 2025 GPS rempl2)'!$A$4:$V$504,21,0)</f>
        <v>2025-02-28</v>
      </c>
      <c r="M129" s="82" t="str">
        <f>VLOOKUP(A129,'PAI 2025 GPS rempl2)'!$A$4:$V$504,22,0)</f>
        <v>2023-GRUPO DE TRABAJO DE CENTRO DE INFORMACIÓN TECNOLÓGICA Y APOYO A LA GESTIÓN DE PROPIEDAD LA INDUSTRIAL</v>
      </c>
      <c r="N129" s="82"/>
      <c r="O129" s="82"/>
      <c r="P129" s="82"/>
      <c r="Q129" s="82"/>
      <c r="S129" s="81" t="s">
        <v>718</v>
      </c>
      <c r="T129" s="81" t="str">
        <f>VLOOKUP(A129,'PAI 2025 GPS rempl2)'!$A$3:$E$505,4,0)</f>
        <v>Actividad propia</v>
      </c>
      <c r="U129" s="82" t="s">
        <v>1539</v>
      </c>
      <c r="V129" s="31">
        <f>VLOOKUP(S129,'PAI 2025 GPS rempl2)'!$E$4:$P$504,12,0)</f>
        <v>10</v>
      </c>
      <c r="W129" s="148" t="e">
        <f>+(V129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0" spans="1:23" x14ac:dyDescent="0.25">
      <c r="A130" s="81" t="s">
        <v>720</v>
      </c>
      <c r="B130" s="81" t="str">
        <f>VLOOKUP(A130,'PAI 2025 GPS rempl2)'!$A$3:$E$505,4,0)</f>
        <v>Actividad propia</v>
      </c>
      <c r="C130" s="82" t="s">
        <v>1539</v>
      </c>
      <c r="D130" s="82" t="s">
        <v>1543</v>
      </c>
      <c r="E130" s="82" t="s">
        <v>625</v>
      </c>
      <c r="F130" s="82"/>
      <c r="G130" s="82" t="str">
        <f>VLOOKUP(A130,'PAI 2025 GPS rempl2)'!$E$4:$L$504,8,0)</f>
        <v>N/A</v>
      </c>
      <c r="H130" s="82" t="str">
        <f>VLOOKUP(A130,'PAI 2025 GPS rempl2)'!$A$4:$V$504,15,0)</f>
        <v>Elaborar y publicar dos (2) Boletines tecnológicos.  (Capturas de pantalla de la publicación de los boletines tecnológicos)</v>
      </c>
      <c r="I130" s="82">
        <f>VLOOKUP(A130,'PAI 2025 GPS rempl2)'!$A$4:$V$504,17,0)</f>
        <v>2</v>
      </c>
      <c r="J130" s="82" t="str">
        <f>VLOOKUP(A130,'PAI 2025 GPS rempl2)'!$A$4:$V$504,18,0)</f>
        <v>Númerica</v>
      </c>
      <c r="K130" s="169" t="str">
        <f>VLOOKUP(A130,'PAI 2025 GPS rempl2)'!$A$4:$V$504,20,0)</f>
        <v>2025-03-03</v>
      </c>
      <c r="L130" s="169" t="str">
        <f>VLOOKUP(A130,'PAI 2025 GPS rempl2)'!$A$4:$V$504,21,0)</f>
        <v>2025-11-28</v>
      </c>
      <c r="M130" s="82" t="str">
        <f>VLOOKUP(A130,'PAI 2025 GPS rempl2)'!$A$4:$V$504,22,0)</f>
        <v>2023-GRUPO DE TRABAJO DE CENTRO DE INFORMACIÓN TECNOLÓGICA Y APOYO A LA GESTIÓN DE PROPIEDAD LA INDUSTRIAL</v>
      </c>
      <c r="N130" s="82"/>
      <c r="O130" s="82"/>
      <c r="P130" s="82"/>
      <c r="Q130" s="82"/>
      <c r="S130" s="81" t="s">
        <v>720</v>
      </c>
      <c r="T130" s="81" t="str">
        <f>VLOOKUP(A130,'PAI 2025 GPS rempl2)'!$A$3:$E$505,4,0)</f>
        <v>Actividad propia</v>
      </c>
      <c r="U130" s="82" t="s">
        <v>1539</v>
      </c>
      <c r="V130" s="31">
        <f>VLOOKUP(S130,'PAI 2025 GPS rempl2)'!$E$4:$P$504,12,0)</f>
        <v>70</v>
      </c>
      <c r="W130" s="148" t="e">
        <f>+(V130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1" spans="1:23" x14ac:dyDescent="0.25">
      <c r="A131" s="81" t="s">
        <v>722</v>
      </c>
      <c r="B131" s="81" t="str">
        <f>VLOOKUP(A131,'PAI 2025 GPS rempl2)'!$A$3:$E$505,4,0)</f>
        <v>Actividad propia</v>
      </c>
      <c r="C131" s="82" t="s">
        <v>1539</v>
      </c>
      <c r="D131" s="82" t="s">
        <v>1543</v>
      </c>
      <c r="E131" s="82" t="s">
        <v>625</v>
      </c>
      <c r="F131" s="82"/>
      <c r="G131" s="82" t="str">
        <f>VLOOKUP(A131,'PAI 2025 GPS rempl2)'!$E$4:$L$504,8,0)</f>
        <v>N/A</v>
      </c>
      <c r="H131" s="82" t="str">
        <f>VLOOKUP(A131,'PAI 2025 GPS rempl2)'!$A$4:$V$504,15,0)</f>
        <v>Realizar la divulgación de los dos (2) Boletines tecnológicos. (Informe de divulgación)</v>
      </c>
      <c r="I131" s="82">
        <f>VLOOKUP(A131,'PAI 2025 GPS rempl2)'!$A$4:$V$504,17,0)</f>
        <v>2</v>
      </c>
      <c r="J131" s="82" t="str">
        <f>VLOOKUP(A131,'PAI 2025 GPS rempl2)'!$A$4:$V$504,18,0)</f>
        <v>Númerica</v>
      </c>
      <c r="K131" s="169" t="str">
        <f>VLOOKUP(A131,'PAI 2025 GPS rempl2)'!$A$4:$V$504,20,0)</f>
        <v>2025-03-03</v>
      </c>
      <c r="L131" s="169" t="str">
        <f>VLOOKUP(A131,'PAI 2025 GPS rempl2)'!$A$4:$V$504,21,0)</f>
        <v>2025-12-12</v>
      </c>
      <c r="M131" s="82" t="str">
        <f>VLOOKUP(A131,'PAI 2025 GPS rempl2)'!$A$4:$V$504,22,0)</f>
        <v>2023-GRUPO DE TRABAJO DE CENTRO DE INFORMACIÓN TECNOLÓGICA Y APOYO A LA GESTIÓN DE PROPIEDAD LA INDUSTRIAL</v>
      </c>
      <c r="N131" s="82"/>
      <c r="O131" s="82"/>
      <c r="P131" s="82"/>
      <c r="Q131" s="82"/>
      <c r="S131" s="81" t="s">
        <v>722</v>
      </c>
      <c r="T131" s="81" t="str">
        <f>VLOOKUP(A131,'PAI 2025 GPS rempl2)'!$A$3:$E$505,4,0)</f>
        <v>Actividad propia</v>
      </c>
      <c r="U131" s="82" t="s">
        <v>1539</v>
      </c>
      <c r="V131" s="31">
        <f>VLOOKUP(S131,'PAI 2025 GPS rempl2)'!$E$4:$P$504,12,0)</f>
        <v>20</v>
      </c>
      <c r="W131" s="148" t="e">
        <f>+(V131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2" spans="1:23" x14ac:dyDescent="0.25">
      <c r="A132" s="81" t="s">
        <v>723</v>
      </c>
      <c r="B132" s="81" t="str">
        <f>VLOOKUP(A132,'PAI 2025 GPS rempl2)'!$A$3:$E$505,4,0)</f>
        <v>Producto</v>
      </c>
      <c r="C132" s="82" t="s">
        <v>1539</v>
      </c>
      <c r="D132" s="82" t="s">
        <v>1543</v>
      </c>
      <c r="E132" s="82" t="s">
        <v>625</v>
      </c>
      <c r="F132" s="82" t="s">
        <v>10</v>
      </c>
      <c r="G132" s="82" t="str">
        <f>VLOOKUP(A132,'PAI 2025 GPS rempl2)'!$E$4:$L$504,8,0)</f>
        <v>N/A</v>
      </c>
      <c r="H132" s="82" t="str">
        <f>VLOOKUP(A132,'PAI 2025 GPS rempl2)'!$A$4:$V$504,15,0)</f>
        <v>Estrategia para fomentar el uso, difusión y sensibilización de instrumentos de protección asociados a la Propiedad Industrial ya existentes como mecanismos de protección dirigidos a productos agrícolas, productos alimenticios, y preparaciones, cuya elaboración se realizó por medio de un método tradicional implementadas   (Informe anual de la implementación)</v>
      </c>
      <c r="I132" s="82">
        <f>VLOOKUP(A132,'PAI 2025 GPS rempl2)'!$A$4:$V$504,17,0)</f>
        <v>1</v>
      </c>
      <c r="J132" s="82" t="str">
        <f>VLOOKUP(A132,'PAI 2025 GPS rempl2)'!$A$4:$V$504,18,0)</f>
        <v>Númerica</v>
      </c>
      <c r="K132" s="169" t="str">
        <f>VLOOKUP(A132,'PAI 2025 GPS rempl2)'!$A$4:$V$504,20,0)</f>
        <v>2025-02-03</v>
      </c>
      <c r="L132" s="169" t="str">
        <f>VLOOKUP(A132,'PAI 2025 GPS rempl2)'!$A$4:$V$504,21,0)</f>
        <v>2025-11-28</v>
      </c>
      <c r="M132" s="82" t="str">
        <f>VLOOKUP(A132,'PAI 2025 GPS rempl2)'!$A$4:$V$504,22,0)</f>
        <v>2023-GRUPO DE TRABAJO DE CENTRO DE INFORMACIÓN TECNOLÓGICA Y APOYO A LA GESTIÓN DE PROPIEDAD LA INDUSTRIAL</v>
      </c>
      <c r="N132" s="82" t="s">
        <v>1415</v>
      </c>
      <c r="O132" s="82" t="s">
        <v>1416</v>
      </c>
      <c r="P132" s="82" t="s">
        <v>1571</v>
      </c>
      <c r="Q132" s="82" t="s">
        <v>1755</v>
      </c>
      <c r="S132" s="81" t="s">
        <v>723</v>
      </c>
      <c r="T132" s="81" t="str">
        <f>VLOOKUP(A132,'PAI 2025 GPS rempl2)'!$A$3:$E$505,4,0)</f>
        <v>Producto</v>
      </c>
      <c r="U132" s="82" t="s">
        <v>1539</v>
      </c>
      <c r="V132" s="31">
        <f>VLOOKUP(S132,'PAI 2025 GPS rempl2)'!$E$4:$P$504,12,0)</f>
        <v>10</v>
      </c>
      <c r="W132" s="146">
        <f>(V132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133" spans="1:23" x14ac:dyDescent="0.25">
      <c r="A133" s="81" t="s">
        <v>725</v>
      </c>
      <c r="B133" s="81" t="str">
        <f>VLOOKUP(A133,'PAI 2025 GPS rempl2)'!$A$3:$E$505,4,0)</f>
        <v>Actividad propia</v>
      </c>
      <c r="C133" s="82" t="s">
        <v>1539</v>
      </c>
      <c r="D133" s="82" t="s">
        <v>1543</v>
      </c>
      <c r="E133" s="82" t="s">
        <v>625</v>
      </c>
      <c r="F133" s="82"/>
      <c r="G133" s="82" t="str">
        <f>VLOOKUP(A133,'PAI 2025 GPS rempl2)'!$E$4:$L$504,8,0)</f>
        <v>N/A</v>
      </c>
      <c r="H133" s="82" t="str">
        <f>VLOOKUP(A133,'PAI 2025 GPS rempl2)'!$A$4:$V$504,15,0)</f>
        <v>Diseñar y ejecutar piloto de la estrategia para fomentar el uso, difusión y sensibilización de instrumentos de protección asociados a signos de vocación colectiva    (Informe de ejecución del piloto de la estrategia)</v>
      </c>
      <c r="I133" s="82">
        <f>VLOOKUP(A133,'PAI 2025 GPS rempl2)'!$A$4:$V$504,17,0)</f>
        <v>1</v>
      </c>
      <c r="J133" s="82" t="str">
        <f>VLOOKUP(A133,'PAI 2025 GPS rempl2)'!$A$4:$V$504,18,0)</f>
        <v>Númerica</v>
      </c>
      <c r="K133" s="169" t="str">
        <f>VLOOKUP(A133,'PAI 2025 GPS rempl2)'!$A$4:$V$504,20,0)</f>
        <v>2025-02-03</v>
      </c>
      <c r="L133" s="169" t="str">
        <f>VLOOKUP(A133,'PAI 2025 GPS rempl2)'!$A$4:$V$504,21,0)</f>
        <v>2025-09-30</v>
      </c>
      <c r="M133" s="82" t="str">
        <f>VLOOKUP(A133,'PAI 2025 GPS rempl2)'!$A$4:$V$504,22,0)</f>
        <v>2023-GRUPO DE TRABAJO DE CENTRO DE INFORMACIÓN TECNOLÓGICA Y APOYO A LA GESTIÓN DE PROPIEDAD LA INDUSTRIAL</v>
      </c>
      <c r="N133" s="82"/>
      <c r="O133" s="82"/>
      <c r="P133" s="82"/>
      <c r="Q133" s="82"/>
      <c r="S133" s="81" t="s">
        <v>725</v>
      </c>
      <c r="T133" s="81" t="str">
        <f>VLOOKUP(A133,'PAI 2025 GPS rempl2)'!$A$3:$E$505,4,0)</f>
        <v>Actividad propia</v>
      </c>
      <c r="U133" s="82" t="s">
        <v>1539</v>
      </c>
      <c r="V133" s="31">
        <f>VLOOKUP(S133,'PAI 2025 GPS rempl2)'!$E$4:$P$504,12,0)</f>
        <v>70</v>
      </c>
      <c r="W133" s="148" t="e">
        <f>+(V133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4" spans="1:23" x14ac:dyDescent="0.25">
      <c r="A134" s="81" t="s">
        <v>727</v>
      </c>
      <c r="B134" s="81" t="str">
        <f>VLOOKUP(A134,'PAI 2025 GPS rempl2)'!$A$3:$E$505,4,0)</f>
        <v>Actividad propia</v>
      </c>
      <c r="C134" s="82" t="s">
        <v>1539</v>
      </c>
      <c r="D134" s="82" t="s">
        <v>1543</v>
      </c>
      <c r="E134" s="82" t="s">
        <v>625</v>
      </c>
      <c r="F134" s="82"/>
      <c r="G134" s="82" t="str">
        <f>VLOOKUP(A134,'PAI 2025 GPS rempl2)'!$E$4:$L$504,8,0)</f>
        <v>N/A</v>
      </c>
      <c r="H134" s="82" t="str">
        <f>VLOOKUP(A134,'PAI 2025 GPS rempl2)'!$A$4:$V$504,15,0)</f>
        <v>Elaborar informe de la implementación de la acción CONPES 4.7 propuesta  (Informe anual de la implementación)</v>
      </c>
      <c r="I134" s="82">
        <f>VLOOKUP(A134,'PAI 2025 GPS rempl2)'!$A$4:$V$504,17,0)</f>
        <v>1</v>
      </c>
      <c r="J134" s="82" t="str">
        <f>VLOOKUP(A134,'PAI 2025 GPS rempl2)'!$A$4:$V$504,18,0)</f>
        <v>Númerica</v>
      </c>
      <c r="K134" s="169" t="str">
        <f>VLOOKUP(A134,'PAI 2025 GPS rempl2)'!$A$4:$V$504,20,0)</f>
        <v>2025-10-01</v>
      </c>
      <c r="L134" s="169" t="str">
        <f>VLOOKUP(A134,'PAI 2025 GPS rempl2)'!$A$4:$V$504,21,0)</f>
        <v>2025-11-28</v>
      </c>
      <c r="M134" s="82" t="str">
        <f>VLOOKUP(A134,'PAI 2025 GPS rempl2)'!$A$4:$V$504,22,0)</f>
        <v>2023-GRUPO DE TRABAJO DE CENTRO DE INFORMACIÓN TECNOLÓGICA Y APOYO A LA GESTIÓN DE PROPIEDAD LA INDUSTRIAL</v>
      </c>
      <c r="N134" s="82"/>
      <c r="O134" s="82"/>
      <c r="P134" s="82"/>
      <c r="Q134" s="82"/>
      <c r="S134" s="81" t="s">
        <v>727</v>
      </c>
      <c r="T134" s="81" t="str">
        <f>VLOOKUP(A134,'PAI 2025 GPS rempl2)'!$A$3:$E$505,4,0)</f>
        <v>Actividad propia</v>
      </c>
      <c r="U134" s="82" t="s">
        <v>1539</v>
      </c>
      <c r="V134" s="31">
        <f>VLOOKUP(S134,'PAI 2025 GPS rempl2)'!$E$4:$P$504,12,0)</f>
        <v>30</v>
      </c>
      <c r="W134" s="148" t="e">
        <f>+(V134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5" spans="1:23" x14ac:dyDescent="0.25">
      <c r="A135" s="81" t="s">
        <v>729</v>
      </c>
      <c r="B135" s="81" t="str">
        <f>VLOOKUP(A135,'PAI 2025 GPS rempl2)'!$A$3:$E$505,4,0)</f>
        <v>Producto</v>
      </c>
      <c r="C135" s="82" t="s">
        <v>1539</v>
      </c>
      <c r="D135" s="82" t="s">
        <v>1547</v>
      </c>
      <c r="E135" s="82" t="s">
        <v>706</v>
      </c>
      <c r="F135" s="82" t="s">
        <v>10</v>
      </c>
      <c r="G135" s="82" t="str">
        <f>VLOOKUP(A135,'PAI 2025 GPS rempl2)'!$E$4:$L$504,8,0)</f>
        <v>C-3503-0200-0014-20309b</v>
      </c>
      <c r="H135" s="82" t="str">
        <f>VLOOKUP(A135,'PAI 2025 GPS rempl2)'!$A$4:$V$504,15,0)</f>
        <v>Premio Nacional al Inventor Colombiano 2025, realizado  (Informe dela realización del premio al inventor Colombiano 2025)</v>
      </c>
      <c r="I135" s="82">
        <f>VLOOKUP(A135,'PAI 2025 GPS rempl2)'!$A$4:$V$504,17,0)</f>
        <v>1</v>
      </c>
      <c r="J135" s="82" t="str">
        <f>VLOOKUP(A135,'PAI 2025 GPS rempl2)'!$A$4:$V$504,18,0)</f>
        <v>Númerica</v>
      </c>
      <c r="K135" s="169" t="str">
        <f>VLOOKUP(A135,'PAI 2025 GPS rempl2)'!$A$4:$V$504,20,0)</f>
        <v>2025-02-03</v>
      </c>
      <c r="L135" s="169" t="str">
        <f>VLOOKUP(A135,'PAI 2025 GPS rempl2)'!$A$4:$V$504,21,0)</f>
        <v>2025-08-29</v>
      </c>
      <c r="M135" s="82" t="str">
        <f>VLOOKUP(A135,'PAI 2025 GPS rempl2)'!$A$4:$V$504,22,0)</f>
        <v>2023-GRUPO DE TRABAJO DE CENTRO DE INFORMACIÓN TECNOLÓGICA Y APOYO A LA GESTIÓN DE PROPIEDAD LA INDUSTRIAL</v>
      </c>
      <c r="N135" s="82" t="s">
        <v>1415</v>
      </c>
      <c r="O135" s="82" t="s">
        <v>1416</v>
      </c>
      <c r="P135" s="82" t="s">
        <v>1572</v>
      </c>
      <c r="Q135" s="82" t="s">
        <v>1755</v>
      </c>
      <c r="S135" s="81" t="s">
        <v>729</v>
      </c>
      <c r="T135" s="81" t="str">
        <f>VLOOKUP(A135,'PAI 2025 GPS rempl2)'!$A$3:$E$505,4,0)</f>
        <v>Producto</v>
      </c>
      <c r="U135" s="82" t="s">
        <v>1539</v>
      </c>
      <c r="V135" s="31">
        <f>VLOOKUP(S135,'PAI 2025 GPS rempl2)'!$E$4:$P$504,12,0)</f>
        <v>10</v>
      </c>
      <c r="W135" s="146">
        <f>(V135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136" spans="1:23" x14ac:dyDescent="0.25">
      <c r="A136" s="81" t="s">
        <v>731</v>
      </c>
      <c r="B136" s="81" t="str">
        <f>VLOOKUP(A136,'PAI 2025 GPS rempl2)'!$A$3:$E$505,4,0)</f>
        <v>Actividad propia</v>
      </c>
      <c r="C136" s="82" t="s">
        <v>1539</v>
      </c>
      <c r="D136" s="82" t="s">
        <v>1547</v>
      </c>
      <c r="E136" s="82" t="s">
        <v>706</v>
      </c>
      <c r="F136" s="82"/>
      <c r="G136" s="82" t="str">
        <f>VLOOKUP(A136,'PAI 2025 GPS rempl2)'!$E$4:$L$504,8,0)</f>
        <v>N/A</v>
      </c>
      <c r="H136" s="82" t="str">
        <f>VLOOKUP(A136,'PAI 2025 GPS rempl2)'!$A$4:$V$504,15,0)</f>
        <v>Realizar propuesta de restructuración del Premio Nacional al inventor colombiano.  (Documento propuesta elaborado)</v>
      </c>
      <c r="I136" s="82">
        <f>VLOOKUP(A136,'PAI 2025 GPS rempl2)'!$A$4:$V$504,17,0)</f>
        <v>1</v>
      </c>
      <c r="J136" s="82" t="str">
        <f>VLOOKUP(A136,'PAI 2025 GPS rempl2)'!$A$4:$V$504,18,0)</f>
        <v>Númerica</v>
      </c>
      <c r="K136" s="169" t="str">
        <f>VLOOKUP(A136,'PAI 2025 GPS rempl2)'!$A$4:$V$504,20,0)</f>
        <v>2025-02-03</v>
      </c>
      <c r="L136" s="169" t="str">
        <f>VLOOKUP(A136,'PAI 2025 GPS rempl2)'!$A$4:$V$504,21,0)</f>
        <v>2025-02-28</v>
      </c>
      <c r="M136" s="82" t="str">
        <f>VLOOKUP(A136,'PAI 2025 GPS rempl2)'!$A$4:$V$504,22,0)</f>
        <v>2023-GRUPO DE TRABAJO DE CENTRO DE INFORMACIÓN TECNOLÓGICA Y APOYO A LA GESTIÓN DE PROPIEDAD LA INDUSTRIAL</v>
      </c>
      <c r="N136" s="82"/>
      <c r="O136" s="82"/>
      <c r="P136" s="82"/>
      <c r="Q136" s="82"/>
      <c r="S136" s="81" t="s">
        <v>731</v>
      </c>
      <c r="T136" s="81" t="str">
        <f>VLOOKUP(A136,'PAI 2025 GPS rempl2)'!$A$3:$E$505,4,0)</f>
        <v>Actividad propia</v>
      </c>
      <c r="U136" s="82" t="s">
        <v>1539</v>
      </c>
      <c r="V136" s="31">
        <f>VLOOKUP(S136,'PAI 2025 GPS rempl2)'!$E$4:$P$504,12,0)</f>
        <v>20</v>
      </c>
      <c r="W136" s="148" t="e">
        <f>+(V136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7" spans="1:23" x14ac:dyDescent="0.25">
      <c r="A137" s="81" t="s">
        <v>733</v>
      </c>
      <c r="B137" s="81" t="str">
        <f>VLOOKUP(A137,'PAI 2025 GPS rempl2)'!$A$3:$E$505,4,0)</f>
        <v>Actividad propia</v>
      </c>
      <c r="C137" s="82" t="s">
        <v>1539</v>
      </c>
      <c r="D137" s="82" t="s">
        <v>1547</v>
      </c>
      <c r="E137" s="82" t="s">
        <v>706</v>
      </c>
      <c r="F137" s="82"/>
      <c r="G137" s="82" t="str">
        <f>VLOOKUP(A137,'PAI 2025 GPS rempl2)'!$E$4:$L$504,8,0)</f>
        <v>N/A</v>
      </c>
      <c r="H137" s="82" t="str">
        <f>VLOOKUP(A137,'PAI 2025 GPS rempl2)'!$A$4:$V$504,15,0)</f>
        <v>Socializar  la propuesta con actores clave (internos/externos) para la gestión del premio nacional al inventor colombiano.  (Listados de asistencia a la socialización de la propuesta)</v>
      </c>
      <c r="I137" s="82">
        <f>VLOOKUP(A137,'PAI 2025 GPS rempl2)'!$A$4:$V$504,17,0)</f>
        <v>2</v>
      </c>
      <c r="J137" s="82" t="str">
        <f>VLOOKUP(A137,'PAI 2025 GPS rempl2)'!$A$4:$V$504,18,0)</f>
        <v>Númerica</v>
      </c>
      <c r="K137" s="169" t="str">
        <f>VLOOKUP(A137,'PAI 2025 GPS rempl2)'!$A$4:$V$504,20,0)</f>
        <v>2025-03-03</v>
      </c>
      <c r="L137" s="169" t="str">
        <f>VLOOKUP(A137,'PAI 2025 GPS rempl2)'!$A$4:$V$504,21,0)</f>
        <v>2025-03-31</v>
      </c>
      <c r="M137" s="82" t="str">
        <f>VLOOKUP(A137,'PAI 2025 GPS rempl2)'!$A$4:$V$504,22,0)</f>
        <v>2023-GRUPO DE TRABAJO DE CENTRO DE INFORMACIÓN TECNOLÓGICA Y APOYO A LA GESTIÓN DE PROPIEDAD LA INDUSTRIAL</v>
      </c>
      <c r="N137" s="82"/>
      <c r="O137" s="82"/>
      <c r="P137" s="82"/>
      <c r="Q137" s="82"/>
      <c r="S137" s="81" t="s">
        <v>733</v>
      </c>
      <c r="T137" s="81" t="str">
        <f>VLOOKUP(A137,'PAI 2025 GPS rempl2)'!$A$3:$E$505,4,0)</f>
        <v>Actividad propia</v>
      </c>
      <c r="U137" s="82" t="s">
        <v>1539</v>
      </c>
      <c r="V137" s="31">
        <f>VLOOKUP(S137,'PAI 2025 GPS rempl2)'!$E$4:$P$504,12,0)</f>
        <v>10</v>
      </c>
      <c r="W137" s="148" t="e">
        <f>+(V137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8" spans="1:23" x14ac:dyDescent="0.25">
      <c r="A138" s="81" t="s">
        <v>735</v>
      </c>
      <c r="B138" s="81" t="str">
        <f>VLOOKUP(A138,'PAI 2025 GPS rempl2)'!$A$3:$E$505,4,0)</f>
        <v>Actividad propia</v>
      </c>
      <c r="C138" s="82" t="s">
        <v>1539</v>
      </c>
      <c r="D138" s="82" t="s">
        <v>1547</v>
      </c>
      <c r="E138" s="82" t="s">
        <v>706</v>
      </c>
      <c r="F138" s="82"/>
      <c r="G138" s="82" t="str">
        <f>VLOOKUP(A138,'PAI 2025 GPS rempl2)'!$E$4:$L$504,8,0)</f>
        <v>N/A</v>
      </c>
      <c r="H138" s="82" t="str">
        <f>VLOOKUP(A138,'PAI 2025 GPS rempl2)'!$A$4:$V$504,15,0)</f>
        <v>Realizar el premio al inventor colombiano 2025 desde la convocatoria hasta premiación. (Informe de la realización del premio al inventor Colombiano 2025)</v>
      </c>
      <c r="I138" s="82">
        <f>VLOOKUP(A138,'PAI 2025 GPS rempl2)'!$A$4:$V$504,17,0)</f>
        <v>1</v>
      </c>
      <c r="J138" s="82" t="str">
        <f>VLOOKUP(A138,'PAI 2025 GPS rempl2)'!$A$4:$V$504,18,0)</f>
        <v>Númerica</v>
      </c>
      <c r="K138" s="169" t="str">
        <f>VLOOKUP(A138,'PAI 2025 GPS rempl2)'!$A$4:$V$504,20,0)</f>
        <v>2025-04-01</v>
      </c>
      <c r="L138" s="169" t="str">
        <f>VLOOKUP(A138,'PAI 2025 GPS rempl2)'!$A$4:$V$504,21,0)</f>
        <v>2025-08-29</v>
      </c>
      <c r="M138" s="82" t="str">
        <f>VLOOKUP(A138,'PAI 2025 GPS rempl2)'!$A$4:$V$504,22,0)</f>
        <v>2023-GRUPO DE TRABAJO DE CENTRO DE INFORMACIÓN TECNOLÓGICA Y APOYO A LA GESTIÓN DE PROPIEDAD LA INDUSTRIAL</v>
      </c>
      <c r="N138" s="82"/>
      <c r="O138" s="82"/>
      <c r="P138" s="82"/>
      <c r="Q138" s="82"/>
      <c r="S138" s="81" t="s">
        <v>735</v>
      </c>
      <c r="T138" s="81" t="str">
        <f>VLOOKUP(A138,'PAI 2025 GPS rempl2)'!$A$3:$E$505,4,0)</f>
        <v>Actividad propia</v>
      </c>
      <c r="U138" s="82" t="s">
        <v>1539</v>
      </c>
      <c r="V138" s="31">
        <f>VLOOKUP(S138,'PAI 2025 GPS rempl2)'!$E$4:$P$504,12,0)</f>
        <v>70</v>
      </c>
      <c r="W138" s="148" t="e">
        <f>+(V138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9" spans="1:23" x14ac:dyDescent="0.25">
      <c r="A139" s="81" t="s">
        <v>737</v>
      </c>
      <c r="B139" s="81" t="str">
        <f>VLOOKUP(A139,'PAI 2025 GPS rempl2)'!$A$3:$E$505,4,0)</f>
        <v>Producto</v>
      </c>
      <c r="C139" s="82" t="s">
        <v>1539</v>
      </c>
      <c r="D139" s="82" t="s">
        <v>1543</v>
      </c>
      <c r="E139" s="82" t="s">
        <v>625</v>
      </c>
      <c r="F139" s="82" t="s">
        <v>9</v>
      </c>
      <c r="G139" s="82" t="str">
        <f>VLOOKUP(A139,'PAI 2025 GPS rempl2)'!$E$4:$L$504,8,0)</f>
        <v>C-3503-0200-0014-20309b</v>
      </c>
      <c r="H139" s="82" t="str">
        <f>VLOOKUP(A139,'PAI 2025 GPS rempl2)'!$A$4:$V$504,15,0)</f>
        <v>Solicitudes de patentes de invención y modelos de utilidad pendientes de trámite y que cuenten con pago del examen de patentabilidad anteriores al año 2023, atendidas  (Reporte de indicador generado en Tableau o Power BI)</v>
      </c>
      <c r="I139" s="82">
        <f>VLOOKUP(A139,'PAI 2025 GPS rempl2)'!$A$4:$V$504,17,0)</f>
        <v>95</v>
      </c>
      <c r="J139" s="82" t="str">
        <f>VLOOKUP(A139,'PAI 2025 GPS rempl2)'!$A$4:$V$504,18,0)</f>
        <v>Porcentual</v>
      </c>
      <c r="K139" s="169" t="str">
        <f>VLOOKUP(A139,'PAI 2025 GPS rempl2)'!$A$4:$V$504,20,0)</f>
        <v>2025-01-02</v>
      </c>
      <c r="L139" s="169" t="str">
        <f>VLOOKUP(A139,'PAI 2025 GPS rempl2)'!$A$4:$V$504,21,0)</f>
        <v>2025-12-31</v>
      </c>
      <c r="M139" s="82" t="str">
        <f>VLOOKUP(A139,'PAI 2025 GPS rempl2)'!$A$4:$V$504,22,0)</f>
        <v>2020-DIRECCIÓN DE NUEVAS CREACIONES</v>
      </c>
      <c r="N139" s="82" t="s">
        <v>1417</v>
      </c>
      <c r="O139" s="82" t="s">
        <v>1455</v>
      </c>
      <c r="P139" s="82">
        <v>0</v>
      </c>
      <c r="Q139" s="82" t="s">
        <v>1509</v>
      </c>
      <c r="S139" s="81" t="s">
        <v>737</v>
      </c>
      <c r="T139" s="81" t="str">
        <f>VLOOKUP(A139,'PAI 2025 GPS rempl2)'!$A$3:$E$505,4,0)</f>
        <v>Producto</v>
      </c>
      <c r="U139" s="82" t="s">
        <v>1539</v>
      </c>
      <c r="V139" s="31">
        <f>VLOOKUP(S139,'PAI 2025 GPS rempl2)'!$E$4:$P$504,12,0)</f>
        <v>50</v>
      </c>
      <c r="W139" s="146">
        <f>(V139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140" spans="1:23" x14ac:dyDescent="0.25">
      <c r="A140" s="81" t="s">
        <v>739</v>
      </c>
      <c r="B140" s="81" t="str">
        <f>VLOOKUP(A140,'PAI 2025 GPS rempl2)'!$A$3:$E$505,4,0)</f>
        <v>Actividad propia</v>
      </c>
      <c r="C140" s="82" t="s">
        <v>1539</v>
      </c>
      <c r="D140" s="82" t="s">
        <v>1543</v>
      </c>
      <c r="E140" s="82" t="s">
        <v>625</v>
      </c>
      <c r="F140" s="82"/>
      <c r="G140" s="82" t="str">
        <f>VLOOKUP(A140,'PAI 2025 GPS rempl2)'!$E$4:$L$504,8,0)</f>
        <v>N/A</v>
      </c>
      <c r="H140" s="82" t="str">
        <f>VLOOKUP(A140,'PAI 2025 GPS rempl2)'!$A$4:$V$504,15,0)</f>
        <v>Realizar el examen de fondo a las solicitudes de patente de invención y modelo de utilidad anteriores al año 2023 (stock corresponde a 2701 solicitudes) siempre y cuando cuenten con el pago del examen de patentabilidad.  (Reporte de indicador generado en Tableau o Power BI)</v>
      </c>
      <c r="I140" s="82">
        <f>VLOOKUP(A140,'PAI 2025 GPS rempl2)'!$A$4:$V$504,17,0)</f>
        <v>95</v>
      </c>
      <c r="J140" s="82" t="str">
        <f>VLOOKUP(A140,'PAI 2025 GPS rempl2)'!$A$4:$V$504,18,0)</f>
        <v>Porcentual</v>
      </c>
      <c r="K140" s="169" t="str">
        <f>VLOOKUP(A140,'PAI 2025 GPS rempl2)'!$A$4:$V$504,20,0)</f>
        <v>2025-01-02</v>
      </c>
      <c r="L140" s="169" t="str">
        <f>VLOOKUP(A140,'PAI 2025 GPS rempl2)'!$A$4:$V$504,21,0)</f>
        <v>2025-12-31</v>
      </c>
      <c r="M140" s="82" t="str">
        <f>VLOOKUP(A140,'PAI 2025 GPS rempl2)'!$A$4:$V$504,22,0)</f>
        <v>2020-DIRECCIÓN DE NUEVAS CREACIONES</v>
      </c>
      <c r="N140" s="82"/>
      <c r="O140" s="82"/>
      <c r="P140" s="82"/>
      <c r="Q140" s="82"/>
      <c r="S140" s="81" t="s">
        <v>739</v>
      </c>
      <c r="T140" s="81" t="str">
        <f>VLOOKUP(A140,'PAI 2025 GPS rempl2)'!$A$3:$E$505,4,0)</f>
        <v>Actividad propia</v>
      </c>
      <c r="U140" s="82" t="s">
        <v>1539</v>
      </c>
      <c r="V140" s="31">
        <f>VLOOKUP(S140,'PAI 2025 GPS rempl2)'!$E$4:$P$504,12,0)</f>
        <v>50</v>
      </c>
      <c r="W140" s="148" t="e">
        <f>+(V140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41" spans="1:23" x14ac:dyDescent="0.25">
      <c r="A141" s="81" t="s">
        <v>740</v>
      </c>
      <c r="B141" s="81" t="str">
        <f>VLOOKUP(A141,'PAI 2025 GPS rempl2)'!$A$3:$E$505,4,0)</f>
        <v>Actividad propia</v>
      </c>
      <c r="C141" s="82" t="s">
        <v>1539</v>
      </c>
      <c r="D141" s="82" t="s">
        <v>1543</v>
      </c>
      <c r="E141" s="82" t="s">
        <v>625</v>
      </c>
      <c r="F141" s="82"/>
      <c r="G141" s="82" t="str">
        <f>VLOOKUP(A141,'PAI 2025 GPS rempl2)'!$E$4:$L$504,8,0)</f>
        <v>N/A</v>
      </c>
      <c r="H141" s="82" t="str">
        <f>VLOOKUP(A141,'PAI 2025 GPS rempl2)'!$A$4:$V$504,15,0)</f>
        <v>Proyectar y enviar para suscripción de la  superintendente de industria y comercio las solicitudes de patente de invención y modelo de utilidad anteriores al año 2023 que ya cuentan con al menos un estudio de fondo, cuyo stock corresponde a 1799 solicitudes.  (Reporte de indicador generado en Tableau o Power BI)</v>
      </c>
      <c r="I141" s="82">
        <f>VLOOKUP(A141,'PAI 2025 GPS rempl2)'!$A$4:$V$504,17,0)</f>
        <v>95</v>
      </c>
      <c r="J141" s="82" t="str">
        <f>VLOOKUP(A141,'PAI 2025 GPS rempl2)'!$A$4:$V$504,18,0)</f>
        <v>Porcentual</v>
      </c>
      <c r="K141" s="169" t="str">
        <f>VLOOKUP(A141,'PAI 2025 GPS rempl2)'!$A$4:$V$504,20,0)</f>
        <v>2025-01-02</v>
      </c>
      <c r="L141" s="169" t="str">
        <f>VLOOKUP(A141,'PAI 2025 GPS rempl2)'!$A$4:$V$504,21,0)</f>
        <v>2025-12-31</v>
      </c>
      <c r="M141" s="82" t="str">
        <f>VLOOKUP(A141,'PAI 2025 GPS rempl2)'!$A$4:$V$504,22,0)</f>
        <v>2020-DIRECCIÓN DE NUEVAS CREACIONES</v>
      </c>
      <c r="N141" s="82"/>
      <c r="O141" s="82"/>
      <c r="P141" s="82"/>
      <c r="Q141" s="82"/>
      <c r="S141" s="81" t="s">
        <v>740</v>
      </c>
      <c r="T141" s="81" t="str">
        <f>VLOOKUP(A141,'PAI 2025 GPS rempl2)'!$A$3:$E$505,4,0)</f>
        <v>Actividad propia</v>
      </c>
      <c r="U141" s="82" t="s">
        <v>1539</v>
      </c>
      <c r="V141" s="31">
        <f>VLOOKUP(S141,'PAI 2025 GPS rempl2)'!$E$4:$P$504,12,0)</f>
        <v>50</v>
      </c>
      <c r="W141" s="148" t="e">
        <f>+(V141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42" spans="1:23" x14ac:dyDescent="0.25">
      <c r="A142" s="81" t="s">
        <v>742</v>
      </c>
      <c r="B142" s="81" t="str">
        <f>VLOOKUP(A142,'PAI 2025 GPS rempl2)'!$A$3:$E$505,4,0)</f>
        <v>Producto</v>
      </c>
      <c r="C142" s="82" t="s">
        <v>1539</v>
      </c>
      <c r="D142" s="82" t="s">
        <v>1541</v>
      </c>
      <c r="E142" s="82" t="s">
        <v>585</v>
      </c>
      <c r="F142" s="82" t="s">
        <v>60</v>
      </c>
      <c r="G142" s="82" t="str">
        <f>VLOOKUP(A142,'PAI 2025 GPS rempl2)'!$E$4:$L$504,8,0)</f>
        <v>FUNCIONAMIENTO</v>
      </c>
      <c r="H142" s="82" t="str">
        <f>VLOOKUP(A142,'PAI 2025 GPS rempl2)'!$A$4:$V$504,15,0)</f>
        <v>Formatos de actos administrativos, estandarizados (Correo electrónico dirigido  al Grupo de Operaciones con los formatos predeterminados actualizados, entregados)</v>
      </c>
      <c r="I142" s="82">
        <f>VLOOKUP(A142,'PAI 2025 GPS rempl2)'!$A$4:$V$504,17,0)</f>
        <v>100</v>
      </c>
      <c r="J142" s="82" t="str">
        <f>VLOOKUP(A142,'PAI 2025 GPS rempl2)'!$A$4:$V$504,18,0)</f>
        <v>Porcentual</v>
      </c>
      <c r="K142" s="169" t="str">
        <f>VLOOKUP(A142,'PAI 2025 GPS rempl2)'!$A$4:$V$504,20,0)</f>
        <v>2025-01-20</v>
      </c>
      <c r="L142" s="169" t="str">
        <f>VLOOKUP(A142,'PAI 2025 GPS rempl2)'!$A$4:$V$504,21,0)</f>
        <v>2025-12-31</v>
      </c>
      <c r="M142" s="82" t="str">
        <f>VLOOKUP(A142,'PAI 2025 GPS rempl2)'!$A$4:$V$504,22,0)</f>
        <v>2020-DIRECCIÓN DE NUEVAS CREACIONES</v>
      </c>
      <c r="N142" s="82" t="s">
        <v>1753</v>
      </c>
      <c r="O142" s="82" t="s">
        <v>1410</v>
      </c>
      <c r="P142" s="82">
        <v>0</v>
      </c>
      <c r="Q142" s="82" t="s">
        <v>1509</v>
      </c>
      <c r="S142" s="81" t="s">
        <v>742</v>
      </c>
      <c r="T142" s="81" t="str">
        <f>VLOOKUP(A142,'PAI 2025 GPS rempl2)'!$A$3:$E$505,4,0)</f>
        <v>Producto</v>
      </c>
      <c r="U142" s="82" t="s">
        <v>1539</v>
      </c>
      <c r="V142" s="31">
        <f>VLOOKUP(S142,'PAI 2025 GPS rempl2)'!$E$4:$P$504,12,0)</f>
        <v>50</v>
      </c>
      <c r="W142" s="146">
        <f>(V142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143" spans="1:23" x14ac:dyDescent="0.25">
      <c r="A143" s="81" t="s">
        <v>744</v>
      </c>
      <c r="B143" s="81" t="str">
        <f>VLOOKUP(A143,'PAI 2025 GPS rempl2)'!$A$3:$E$505,4,0)</f>
        <v>Actividad propia</v>
      </c>
      <c r="C143" s="82" t="s">
        <v>1539</v>
      </c>
      <c r="D143" s="82" t="s">
        <v>1541</v>
      </c>
      <c r="E143" s="82" t="s">
        <v>585</v>
      </c>
      <c r="F143" s="82"/>
      <c r="G143" s="82" t="str">
        <f>VLOOKUP(A143,'PAI 2025 GPS rempl2)'!$E$4:$L$504,8,0)</f>
        <v>N/A</v>
      </c>
      <c r="H143" s="82" t="str">
        <f>VLOOKUP(A143,'PAI 2025 GPS rempl2)'!$A$4:$V$504,15,0)</f>
        <v>Revisar los formatos predeterminados empleados en la etapa de forma y de fondo de las patentes de invención y de modelo de utilidad, para identificar los aspectos que deberán ser actualizados  (Documento que contenga las conclusiones de la revisión)</v>
      </c>
      <c r="I143" s="82">
        <f>VLOOKUP(A143,'PAI 2025 GPS rempl2)'!$A$4:$V$504,17,0)</f>
        <v>100</v>
      </c>
      <c r="J143" s="82" t="str">
        <f>VLOOKUP(A143,'PAI 2025 GPS rempl2)'!$A$4:$V$504,18,0)</f>
        <v>Porcentual</v>
      </c>
      <c r="K143" s="169" t="str">
        <f>VLOOKUP(A143,'PAI 2025 GPS rempl2)'!$A$4:$V$504,20,0)</f>
        <v>2025-01-20</v>
      </c>
      <c r="L143" s="169" t="str">
        <f>VLOOKUP(A143,'PAI 2025 GPS rempl2)'!$A$4:$V$504,21,0)</f>
        <v>2025-12-31</v>
      </c>
      <c r="M143" s="82" t="str">
        <f>VLOOKUP(A143,'PAI 2025 GPS rempl2)'!$A$4:$V$504,22,0)</f>
        <v>2020-DIRECCIÓN DE NUEVAS CREACIONES</v>
      </c>
      <c r="N143" s="82"/>
      <c r="O143" s="82"/>
      <c r="P143" s="82"/>
      <c r="Q143" s="82"/>
      <c r="S143" s="81" t="s">
        <v>744</v>
      </c>
      <c r="T143" s="81" t="str">
        <f>VLOOKUP(A143,'PAI 2025 GPS rempl2)'!$A$3:$E$505,4,0)</f>
        <v>Actividad propia</v>
      </c>
      <c r="U143" s="82" t="s">
        <v>1539</v>
      </c>
      <c r="V143" s="31">
        <f>VLOOKUP(S143,'PAI 2025 GPS rempl2)'!$E$4:$P$504,12,0)</f>
        <v>50</v>
      </c>
      <c r="W143" s="148" t="e">
        <f>+(V143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44" spans="1:23" x14ac:dyDescent="0.25">
      <c r="A144" s="81" t="s">
        <v>746</v>
      </c>
      <c r="B144" s="81" t="str">
        <f>VLOOKUP(A144,'PAI 2025 GPS rempl2)'!$A$3:$E$505,4,0)</f>
        <v>Actividad propia</v>
      </c>
      <c r="C144" s="82" t="s">
        <v>1539</v>
      </c>
      <c r="D144" s="82" t="s">
        <v>1541</v>
      </c>
      <c r="E144" s="82" t="s">
        <v>585</v>
      </c>
      <c r="F144" s="82"/>
      <c r="G144" s="82" t="str">
        <f>VLOOKUP(A144,'PAI 2025 GPS rempl2)'!$E$4:$L$504,8,0)</f>
        <v>N/A</v>
      </c>
      <c r="H144" s="82" t="str">
        <f>VLOOKUP(A144,'PAI 2025 GPS rempl2)'!$A$4:$V$504,15,0)</f>
        <v>Actualizar los formatos predeterminados con aspectos de actualización identificados en la revisión y entregarlos en formato Word al Grupo de Operaciones.  (Correo electrónico dirigido  al Grupo de Operaciones con los formatos predeterminados actualizados, entregados)</v>
      </c>
      <c r="I144" s="82">
        <f>VLOOKUP(A144,'PAI 2025 GPS rempl2)'!$A$4:$V$504,17,0)</f>
        <v>100</v>
      </c>
      <c r="J144" s="82" t="str">
        <f>VLOOKUP(A144,'PAI 2025 GPS rempl2)'!$A$4:$V$504,18,0)</f>
        <v>Porcentual</v>
      </c>
      <c r="K144" s="169" t="str">
        <f>VLOOKUP(A144,'PAI 2025 GPS rempl2)'!$A$4:$V$504,20,0)</f>
        <v>2025-01-20</v>
      </c>
      <c r="L144" s="169" t="str">
        <f>VLOOKUP(A144,'PAI 2025 GPS rempl2)'!$A$4:$V$504,21,0)</f>
        <v>2025-12-31</v>
      </c>
      <c r="M144" s="82" t="str">
        <f>VLOOKUP(A144,'PAI 2025 GPS rempl2)'!$A$4:$V$504,22,0)</f>
        <v>2020-DIRECCIÓN DE NUEVAS CREACIONES</v>
      </c>
      <c r="N144" s="82"/>
      <c r="O144" s="82"/>
      <c r="P144" s="82"/>
      <c r="Q144" s="82"/>
      <c r="S144" s="81" t="s">
        <v>746</v>
      </c>
      <c r="T144" s="81" t="str">
        <f>VLOOKUP(A144,'PAI 2025 GPS rempl2)'!$A$3:$E$505,4,0)</f>
        <v>Actividad propia</v>
      </c>
      <c r="U144" s="82" t="s">
        <v>1539</v>
      </c>
      <c r="V144" s="31">
        <f>VLOOKUP(S144,'PAI 2025 GPS rempl2)'!$E$4:$P$504,12,0)</f>
        <v>50</v>
      </c>
      <c r="W144" s="148" t="e">
        <f>+(V144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45" spans="1:24" x14ac:dyDescent="0.25">
      <c r="A145" s="81" t="s">
        <v>748</v>
      </c>
      <c r="B145" s="81" t="str">
        <f>VLOOKUP(A145,'PAI 2025 GPS rempl2)'!$A$3:$E$505,4,0)</f>
        <v>Producto</v>
      </c>
      <c r="C145" s="82" t="s">
        <v>1539</v>
      </c>
      <c r="D145" s="82" t="s">
        <v>1543</v>
      </c>
      <c r="E145" s="82" t="s">
        <v>625</v>
      </c>
      <c r="F145" s="82" t="s">
        <v>9</v>
      </c>
      <c r="G145" s="82" t="str">
        <f>VLOOKUP(A145,'PAI 2025 GPS rempl2)'!$E$4:$L$504,8,0)</f>
        <v>C-3503-0200-0014-20309b</v>
      </c>
      <c r="H145" s="82" t="str">
        <f>VLOOKUP(A145,'PAI 2025 GPS rempl2)'!$A$4:$V$504,15,0)</f>
        <v>Solicitudes pendientes de decisión en materia de registro y cancelación de signos distintivos, decididas.  (Reporte de indicador generado en Tableau o Power BI)</v>
      </c>
      <c r="I145" s="82">
        <f>VLOOKUP(A145,'PAI 2025 GPS rempl2)'!$A$4:$V$504,17,0)</f>
        <v>80</v>
      </c>
      <c r="J145" s="82" t="str">
        <f>VLOOKUP(A145,'PAI 2025 GPS rempl2)'!$A$4:$V$504,18,0)</f>
        <v>Porcentual</v>
      </c>
      <c r="K145" s="169" t="str">
        <f>VLOOKUP(A145,'PAI 2025 GPS rempl2)'!$A$4:$V$504,20,0)</f>
        <v>2025-01-15</v>
      </c>
      <c r="L145" s="169" t="str">
        <f>VLOOKUP(A145,'PAI 2025 GPS rempl2)'!$A$4:$V$504,21,0)</f>
        <v>2025-12-31</v>
      </c>
      <c r="M145" s="82" t="str">
        <f>VLOOKUP(A145,'PAI 2025 GPS rempl2)'!$A$4:$V$504,22,0)</f>
        <v>2010-DIRECCION DE SIGNOS DISTINTIVOS</v>
      </c>
      <c r="N145" s="82" t="s">
        <v>1417</v>
      </c>
      <c r="O145" s="82" t="s">
        <v>1455</v>
      </c>
      <c r="P145" s="82">
        <v>0</v>
      </c>
      <c r="Q145" s="82" t="s">
        <v>1509</v>
      </c>
      <c r="S145" s="81" t="s">
        <v>748</v>
      </c>
      <c r="T145" s="81" t="str">
        <f>VLOOKUP(A145,'PAI 2025 GPS rempl2)'!$A$3:$E$505,4,0)</f>
        <v>Producto</v>
      </c>
      <c r="U145" s="82" t="s">
        <v>1539</v>
      </c>
      <c r="V145" s="31">
        <f>VLOOKUP(S145,'PAI 2025 GPS rempl2)'!$E$4:$P$504,12,0)</f>
        <v>95</v>
      </c>
      <c r="W145" s="146">
        <f>(V145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4.260089686098655</v>
      </c>
    </row>
    <row r="146" spans="1:24" x14ac:dyDescent="0.25">
      <c r="A146" s="81" t="s">
        <v>750</v>
      </c>
      <c r="B146" s="81" t="str">
        <f>VLOOKUP(A146,'PAI 2025 GPS rempl2)'!$A$3:$E$505,4,0)</f>
        <v>Actividad propia</v>
      </c>
      <c r="C146" s="82" t="s">
        <v>1539</v>
      </c>
      <c r="D146" s="82" t="s">
        <v>1543</v>
      </c>
      <c r="E146" s="82" t="s">
        <v>625</v>
      </c>
      <c r="F146" s="82"/>
      <c r="G146" s="82" t="str">
        <f>VLOOKUP(A146,'PAI 2025 GPS rempl2)'!$E$4:$L$504,8,0)</f>
        <v>N/A</v>
      </c>
      <c r="H146" s="82" t="str">
        <f>VLOOKUP(A146,'PAI 2025 GPS rempl2)'!$A$4:$V$504,15,0)</f>
        <v>Decidir las clases de registro de signos distintivos sin oposición radicadas a 31 de diciembre de 2024, cuyo stock se calcula que sea de 53.432 clases, excepto los casos detenidos.  (Reporte de indicador generado en Tableau o Power BI)</v>
      </c>
      <c r="I146" s="82">
        <f>VLOOKUP(A146,'PAI 2025 GPS rempl2)'!$A$4:$V$504,17,0)</f>
        <v>80</v>
      </c>
      <c r="J146" s="82" t="str">
        <f>VLOOKUP(A146,'PAI 2025 GPS rempl2)'!$A$4:$V$504,18,0)</f>
        <v>Porcentual</v>
      </c>
      <c r="K146" s="169" t="str">
        <f>VLOOKUP(A146,'PAI 2025 GPS rempl2)'!$A$4:$V$504,20,0)</f>
        <v>2025-01-15</v>
      </c>
      <c r="L146" s="169" t="str">
        <f>VLOOKUP(A146,'PAI 2025 GPS rempl2)'!$A$4:$V$504,21,0)</f>
        <v>2025-12-31</v>
      </c>
      <c r="M146" s="82" t="str">
        <f>VLOOKUP(A146,'PAI 2025 GPS rempl2)'!$A$4:$V$504,22,0)</f>
        <v>2010-DIRECCION DE SIGNOS DISTINTIVOS</v>
      </c>
      <c r="N146" s="82"/>
      <c r="O146" s="82"/>
      <c r="P146" s="82"/>
      <c r="Q146" s="82"/>
      <c r="S146" s="81" t="s">
        <v>750</v>
      </c>
      <c r="T146" s="81" t="str">
        <f>VLOOKUP(A146,'PAI 2025 GPS rempl2)'!$A$3:$E$505,4,0)</f>
        <v>Actividad propia</v>
      </c>
      <c r="U146" s="82" t="s">
        <v>1539</v>
      </c>
      <c r="V146" s="31">
        <f>VLOOKUP(S146,'PAI 2025 GPS rempl2)'!$E$4:$P$504,12,0)</f>
        <v>30</v>
      </c>
      <c r="W146" s="148" t="e">
        <f>+(V146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47" spans="1:24" x14ac:dyDescent="0.25">
      <c r="A147" s="81" t="s">
        <v>752</v>
      </c>
      <c r="B147" s="81" t="str">
        <f>VLOOKUP(A147,'PAI 2025 GPS rempl2)'!$A$3:$E$505,4,0)</f>
        <v>Actividad propia</v>
      </c>
      <c r="C147" s="82" t="s">
        <v>1539</v>
      </c>
      <c r="D147" s="82" t="s">
        <v>1543</v>
      </c>
      <c r="E147" s="82" t="s">
        <v>625</v>
      </c>
      <c r="F147" s="82"/>
      <c r="G147" s="82" t="str">
        <f>VLOOKUP(A147,'PAI 2025 GPS rempl2)'!$E$4:$L$504,8,0)</f>
        <v>N/A</v>
      </c>
      <c r="H147" s="82" t="str">
        <f>VLOOKUP(A147,'PAI 2025 GPS rempl2)'!$A$4:$V$504,15,0)</f>
        <v>Decidir las clases de registro de signos distintivos con oposición radicadas a 31 de diciembre de 2024, cuyo stock se calcula que sea de 5.026 clases, excepto los casos detenidos.  (Reporte de indicador generado en Tableau o Power BI)</v>
      </c>
      <c r="I147" s="82">
        <f>VLOOKUP(A147,'PAI 2025 GPS rempl2)'!$A$4:$V$504,17,0)</f>
        <v>70</v>
      </c>
      <c r="J147" s="82" t="str">
        <f>VLOOKUP(A147,'PAI 2025 GPS rempl2)'!$A$4:$V$504,18,0)</f>
        <v>Porcentual</v>
      </c>
      <c r="K147" s="169" t="str">
        <f>VLOOKUP(A147,'PAI 2025 GPS rempl2)'!$A$4:$V$504,20,0)</f>
        <v>2025-01-15</v>
      </c>
      <c r="L147" s="169" t="str">
        <f>VLOOKUP(A147,'PAI 2025 GPS rempl2)'!$A$4:$V$504,21,0)</f>
        <v>2025-12-31</v>
      </c>
      <c r="M147" s="82" t="str">
        <f>VLOOKUP(A147,'PAI 2025 GPS rempl2)'!$A$4:$V$504,22,0)</f>
        <v>2010-DIRECCION DE SIGNOS DISTINTIVOS</v>
      </c>
      <c r="N147" s="82"/>
      <c r="O147" s="82"/>
      <c r="P147" s="82"/>
      <c r="Q147" s="82"/>
      <c r="S147" s="81" t="s">
        <v>752</v>
      </c>
      <c r="T147" s="81" t="str">
        <f>VLOOKUP(A147,'PAI 2025 GPS rempl2)'!$A$3:$E$505,4,0)</f>
        <v>Actividad propia</v>
      </c>
      <c r="U147" s="82" t="s">
        <v>1539</v>
      </c>
      <c r="V147" s="31">
        <f>VLOOKUP(S147,'PAI 2025 GPS rempl2)'!$E$4:$P$504,12,0)</f>
        <v>30</v>
      </c>
      <c r="W147" s="148" t="e">
        <f>+(V147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48" spans="1:24" x14ac:dyDescent="0.25">
      <c r="A148" s="81" t="s">
        <v>754</v>
      </c>
      <c r="B148" s="81" t="str">
        <f>VLOOKUP(A148,'PAI 2025 GPS rempl2)'!$A$3:$E$505,4,0)</f>
        <v>Actividad propia</v>
      </c>
      <c r="C148" s="82" t="s">
        <v>1539</v>
      </c>
      <c r="D148" s="82" t="s">
        <v>1543</v>
      </c>
      <c r="E148" s="82" t="s">
        <v>625</v>
      </c>
      <c r="F148" s="82"/>
      <c r="G148" s="82" t="str">
        <f>VLOOKUP(A148,'PAI 2025 GPS rempl2)'!$E$4:$L$504,8,0)</f>
        <v>N/A</v>
      </c>
      <c r="H148" s="82" t="str">
        <f>VLOOKUP(A148,'PAI 2025 GPS rempl2)'!$A$4:$V$504,15,0)</f>
        <v>Decidir las solicitudes de acciones de cancelación con traslado vencido al 14 de noviembre de 2025, excepto los casos detenidos.  (Reporte de indicador generado en Tableau o Power BI)</v>
      </c>
      <c r="I148" s="82">
        <f>VLOOKUP(A148,'PAI 2025 GPS rempl2)'!$A$4:$V$504,17,0)</f>
        <v>70</v>
      </c>
      <c r="J148" s="82" t="str">
        <f>VLOOKUP(A148,'PAI 2025 GPS rempl2)'!$A$4:$V$504,18,0)</f>
        <v>Porcentual</v>
      </c>
      <c r="K148" s="169" t="str">
        <f>VLOOKUP(A148,'PAI 2025 GPS rempl2)'!$A$4:$V$504,20,0)</f>
        <v>2025-01-15</v>
      </c>
      <c r="L148" s="169" t="str">
        <f>VLOOKUP(A148,'PAI 2025 GPS rempl2)'!$A$4:$V$504,21,0)</f>
        <v>2025-12-31</v>
      </c>
      <c r="M148" s="82" t="str">
        <f>VLOOKUP(A148,'PAI 2025 GPS rempl2)'!$A$4:$V$504,22,0)</f>
        <v>2010-DIRECCION DE SIGNOS DISTINTIVOS</v>
      </c>
      <c r="N148" s="82"/>
      <c r="O148" s="82"/>
      <c r="P148" s="82"/>
      <c r="Q148" s="82"/>
      <c r="S148" s="81" t="s">
        <v>754</v>
      </c>
      <c r="T148" s="81" t="str">
        <f>VLOOKUP(A148,'PAI 2025 GPS rempl2)'!$A$3:$E$505,4,0)</f>
        <v>Actividad propia</v>
      </c>
      <c r="U148" s="82" t="s">
        <v>1539</v>
      </c>
      <c r="V148" s="31">
        <f>VLOOKUP(S148,'PAI 2025 GPS rempl2)'!$E$4:$P$504,12,0)</f>
        <v>20</v>
      </c>
      <c r="W148" s="148" t="e">
        <f>+(V148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49" spans="1:24" x14ac:dyDescent="0.25">
      <c r="A149" s="81" t="s">
        <v>756</v>
      </c>
      <c r="B149" s="81" t="str">
        <f>VLOOKUP(A149,'PAI 2025 GPS rempl2)'!$A$3:$E$505,4,0)</f>
        <v>Actividad propia</v>
      </c>
      <c r="C149" s="82" t="s">
        <v>1539</v>
      </c>
      <c r="D149" s="82" t="s">
        <v>1543</v>
      </c>
      <c r="E149" s="82" t="s">
        <v>625</v>
      </c>
      <c r="F149" s="82"/>
      <c r="G149" s="82" t="str">
        <f>VLOOKUP(A149,'PAI 2025 GPS rempl2)'!$E$4:$L$504,8,0)</f>
        <v>N/A</v>
      </c>
      <c r="H149" s="82" t="str">
        <f>VLOOKUP(A149,'PAI 2025 GPS rempl2)'!$A$4:$V$504,15,0)</f>
        <v>Decidir las clases de registro de signos distintivos sin oposición radicadas entre el 1 de enero de 2025 y 30 de junio de 2025, cuyo stock se calcula que sea de 22.393, excepto los casos detenidos.  (Reporte de indicador generado en Tableau o Power BI)</v>
      </c>
      <c r="I149" s="82">
        <f>VLOOKUP(A149,'PAI 2025 GPS rempl2)'!$A$4:$V$504,17,0)</f>
        <v>70</v>
      </c>
      <c r="J149" s="82" t="str">
        <f>VLOOKUP(A149,'PAI 2025 GPS rempl2)'!$A$4:$V$504,18,0)</f>
        <v>Porcentual</v>
      </c>
      <c r="K149" s="169" t="str">
        <f>VLOOKUP(A149,'PAI 2025 GPS rempl2)'!$A$4:$V$504,20,0)</f>
        <v>2025-08-01</v>
      </c>
      <c r="L149" s="169" t="str">
        <f>VLOOKUP(A149,'PAI 2025 GPS rempl2)'!$A$4:$V$504,21,0)</f>
        <v>2025-12-31</v>
      </c>
      <c r="M149" s="82" t="str">
        <f>VLOOKUP(A149,'PAI 2025 GPS rempl2)'!$A$4:$V$504,22,0)</f>
        <v>2010-DIRECCION DE SIGNOS DISTINTIVOS</v>
      </c>
      <c r="N149" s="82"/>
      <c r="O149" s="82"/>
      <c r="P149" s="82"/>
      <c r="Q149" s="82"/>
      <c r="S149" s="81" t="s">
        <v>756</v>
      </c>
      <c r="T149" s="81" t="str">
        <f>VLOOKUP(A149,'PAI 2025 GPS rempl2)'!$A$3:$E$505,4,0)</f>
        <v>Actividad propia</v>
      </c>
      <c r="U149" s="82" t="s">
        <v>1539</v>
      </c>
      <c r="V149" s="31">
        <f>VLOOKUP(S149,'PAI 2025 GPS rempl2)'!$E$4:$P$504,12,0)</f>
        <v>20</v>
      </c>
      <c r="W149" s="148" t="e">
        <f>+(V149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50" spans="1:24" x14ac:dyDescent="0.25">
      <c r="A150" s="81" t="s">
        <v>757</v>
      </c>
      <c r="B150" s="81" t="str">
        <f>VLOOKUP(A150,'PAI 2025 GPS rempl2)'!$A$3:$E$505,4,0)</f>
        <v>Producto</v>
      </c>
      <c r="C150" s="82" t="s">
        <v>1549</v>
      </c>
      <c r="D150" s="82" t="s">
        <v>1548</v>
      </c>
      <c r="E150" s="82" t="s">
        <v>758</v>
      </c>
      <c r="F150" s="82" t="s">
        <v>12</v>
      </c>
      <c r="G150" s="82" t="str">
        <f>VLOOKUP(A150,'PAI 2025 GPS rempl2)'!$E$4:$L$504,8,0)</f>
        <v>N/A</v>
      </c>
      <c r="H150" s="82" t="str">
        <f>VLOOKUP(A150,'PAI 2025 GPS rempl2)'!$A$4:$V$504,15,0)</f>
        <v>Contenidos estratégicos y accesibles para la ciudadanía sobre signos distintivos notorios y denominaciones de origen protegidas de productos colombianos, publicado (Captura de pantalla de las publicaciones)</v>
      </c>
      <c r="I150" s="82">
        <f>VLOOKUP(A150,'PAI 2025 GPS rempl2)'!$A$4:$V$504,17,0)</f>
        <v>2</v>
      </c>
      <c r="J150" s="82" t="str">
        <f>VLOOKUP(A150,'PAI 2025 GPS rempl2)'!$A$4:$V$504,18,0)</f>
        <v>Númerica</v>
      </c>
      <c r="K150" s="169" t="str">
        <f>VLOOKUP(A150,'PAI 2025 GPS rempl2)'!$A$4:$V$504,20,0)</f>
        <v>2025-02-03</v>
      </c>
      <c r="L150" s="169" t="str">
        <f>VLOOKUP(A150,'PAI 2025 GPS rempl2)'!$A$4:$V$504,21,0)</f>
        <v>2025-08-15</v>
      </c>
      <c r="M150" s="82" t="str">
        <f>VLOOKUP(A150,'PAI 2025 GPS rempl2)'!$A$4:$V$504,22,0)</f>
        <v>20-OFICINA DE TECNOLOGÍA E INFORMÁTICA;
2010-DIRECCION DE SIGNOS DISTINTIVOS;
73-GRUPO DE TRABAJO DE COMUNICACION</v>
      </c>
      <c r="N150" s="82" t="s">
        <v>1411</v>
      </c>
      <c r="O150" s="82" t="s">
        <v>1412</v>
      </c>
      <c r="P150" s="82" t="s">
        <v>1573</v>
      </c>
      <c r="Q150" s="82" t="s">
        <v>1509</v>
      </c>
      <c r="S150" s="81" t="s">
        <v>757</v>
      </c>
      <c r="T150" s="81" t="str">
        <f>VLOOKUP(A150,'PAI 2025 GPS rempl2)'!$A$3:$E$505,4,0)</f>
        <v>Producto</v>
      </c>
      <c r="U150" s="82" t="s">
        <v>1549</v>
      </c>
      <c r="V150" s="31">
        <f>VLOOKUP(S150,'PAI 2025 GPS rempl2)'!$E$4:$P$504,12,0)</f>
        <v>5</v>
      </c>
      <c r="W150" s="31">
        <f>+(V150*100)/($V$150+$V$168+$V$174+$V$177+$V$183+$V$190+$V$199+$V$336+$V$342+$V$430+$V$463)</f>
        <v>2.6315789473684212</v>
      </c>
    </row>
    <row r="151" spans="1:24" x14ac:dyDescent="0.25">
      <c r="A151" s="81" t="s">
        <v>761</v>
      </c>
      <c r="B151" s="81" t="str">
        <f>VLOOKUP(A151,'PAI 2025 GPS rempl2)'!$A$3:$E$505,4,0)</f>
        <v>Actividad propia</v>
      </c>
      <c r="C151" s="82" t="s">
        <v>1549</v>
      </c>
      <c r="D151" s="82" t="s">
        <v>1548</v>
      </c>
      <c r="E151" s="82" t="s">
        <v>758</v>
      </c>
      <c r="F151" s="82"/>
      <c r="G151" s="82" t="str">
        <f>VLOOKUP(A151,'PAI 2025 GPS rempl2)'!$E$4:$L$504,8,0)</f>
        <v>N/A</v>
      </c>
      <c r="H151" s="82" t="str">
        <f>VLOOKUP(A151,'PAI 2025 GPS rempl2)'!$A$4:$V$504,15,0)</f>
        <v>Preparar y enviar la información correspondiente al listado de signos distintivos declarados como notorios y la de denominaciones de origen protegidas de productos colombianos. (Correo electrónico de envió de la información)</v>
      </c>
      <c r="I151" s="82">
        <f>VLOOKUP(A151,'PAI 2025 GPS rempl2)'!$A$4:$V$504,17,0)</f>
        <v>2</v>
      </c>
      <c r="J151" s="82" t="str">
        <f>VLOOKUP(A151,'PAI 2025 GPS rempl2)'!$A$4:$V$504,18,0)</f>
        <v>Númerica</v>
      </c>
      <c r="K151" s="169" t="str">
        <f>VLOOKUP(A151,'PAI 2025 GPS rempl2)'!$A$4:$V$504,20,0)</f>
        <v>2025-02-03</v>
      </c>
      <c r="L151" s="169" t="str">
        <f>VLOOKUP(A151,'PAI 2025 GPS rempl2)'!$A$4:$V$504,21,0)</f>
        <v>2025-03-28</v>
      </c>
      <c r="M151" s="82" t="str">
        <f>VLOOKUP(A151,'PAI 2025 GPS rempl2)'!$A$4:$V$504,22,0)</f>
        <v>2010-DIRECCION DE SIGNOS DISTINTIVOS</v>
      </c>
      <c r="N151" s="82"/>
      <c r="O151" s="82"/>
      <c r="P151" s="82"/>
      <c r="Q151" s="82"/>
      <c r="S151" s="81" t="s">
        <v>761</v>
      </c>
      <c r="T151" s="81" t="str">
        <f>VLOOKUP(A151,'PAI 2025 GPS rempl2)'!$A$3:$E$505,4,0)</f>
        <v>Actividad propia</v>
      </c>
      <c r="U151" s="82" t="s">
        <v>1549</v>
      </c>
      <c r="V151" s="31">
        <f>VLOOKUP(S151,'PAI 2025 GPS rempl2)'!$E$4:$P$504,12,0)</f>
        <v>30</v>
      </c>
      <c r="W151" s="31">
        <f>+(V151*100)/($V$151+$V$153+$V$154+$V$155+$V$169+$V$170+$V$171+$V$172+$V$173+$V$175+$V$176+$V$178+$V$179+$V$180+$V$181+$V$182+$V$184+$V$185+$V$186+$V$187+$V$188+$V$189+$V$191+$V$192+$V$193+$V$194+$V$200+$V$201+$V$337+$V$339+$V$341+$V$343+$V$344+$V$431+$V$432+$V$433+$V$434+$V$464+$V$465)</f>
        <v>2.7272727272727271</v>
      </c>
      <c r="X151" s="31">
        <v>1100</v>
      </c>
    </row>
    <row r="152" spans="1:24" x14ac:dyDescent="0.25">
      <c r="A152" s="81" t="s">
        <v>763</v>
      </c>
      <c r="B152" s="81" t="str">
        <f>VLOOKUP(A152,'PAI 2025 GPS rempl2)'!$A$3:$E$505,4,0)</f>
        <v>Actividad sin participación</v>
      </c>
      <c r="C152" s="82" t="s">
        <v>1549</v>
      </c>
      <c r="D152" s="82" t="s">
        <v>1548</v>
      </c>
      <c r="E152" s="82" t="s">
        <v>758</v>
      </c>
      <c r="F152" s="82"/>
      <c r="G152" s="82" t="str">
        <f>VLOOKUP(A152,'PAI 2025 GPS rempl2)'!$E$4:$L$504,8,0)</f>
        <v>N/A</v>
      </c>
      <c r="H152" s="82" t="str">
        <f>VLOOKUP(A152,'PAI 2025 GPS rempl2)'!$A$4:$V$504,15,0)</f>
        <v>Revisar el contenido correspondiente  al listado de signos distintivos declarados como notorios y el de las denominaciones de origen protegidas de productos colombianos, y formular eventuales observaciones.  (Correo electrónico enviado)</v>
      </c>
      <c r="I152" s="82">
        <f>VLOOKUP(A152,'PAI 2025 GPS rempl2)'!$A$4:$V$504,17,0)</f>
        <v>2</v>
      </c>
      <c r="J152" s="82" t="str">
        <f>VLOOKUP(A152,'PAI 2025 GPS rempl2)'!$A$4:$V$504,18,0)</f>
        <v>Númerica</v>
      </c>
      <c r="K152" s="169" t="str">
        <f>VLOOKUP(A152,'PAI 2025 GPS rempl2)'!$A$4:$V$504,20,0)</f>
        <v>2025-03-31</v>
      </c>
      <c r="L152" s="169" t="str">
        <f>VLOOKUP(A152,'PAI 2025 GPS rempl2)'!$A$4:$V$504,21,0)</f>
        <v>2025-04-21</v>
      </c>
      <c r="M152" s="82" t="str">
        <f>VLOOKUP(A152,'PAI 2025 GPS rempl2)'!$A$4:$V$504,22,0)</f>
        <v>73-GRUPO DE TRABAJO DE COMUNICACION</v>
      </c>
      <c r="N152" s="82"/>
      <c r="O152" s="82"/>
      <c r="P152" s="82"/>
      <c r="Q152" s="82"/>
      <c r="S152" s="81" t="s">
        <v>763</v>
      </c>
      <c r="T152" s="81" t="str">
        <f>VLOOKUP(A152,'PAI 2025 GPS rempl2)'!$A$3:$E$505,4,0)</f>
        <v>Actividad sin participación</v>
      </c>
      <c r="U152" s="82" t="s">
        <v>1549</v>
      </c>
      <c r="V152" s="31">
        <f>VLOOKUP(S152,'PAI 2025 GPS rempl2)'!$E$4:$P$504,12,0)</f>
        <v>0</v>
      </c>
      <c r="W152" s="31">
        <f t="shared" ref="W152" si="1">+(V152*100)/1100</f>
        <v>0</v>
      </c>
    </row>
    <row r="153" spans="1:24" x14ac:dyDescent="0.25">
      <c r="A153" s="81" t="s">
        <v>765</v>
      </c>
      <c r="B153" s="81" t="str">
        <f>VLOOKUP(A153,'PAI 2025 GPS rempl2)'!$A$3:$E$505,4,0)</f>
        <v>Actividad propia</v>
      </c>
      <c r="C153" s="82" t="s">
        <v>1549</v>
      </c>
      <c r="D153" s="82" t="s">
        <v>1548</v>
      </c>
      <c r="E153" s="82" t="s">
        <v>758</v>
      </c>
      <c r="F153" s="82"/>
      <c r="G153" s="82" t="str">
        <f>VLOOKUP(A153,'PAI 2025 GPS rempl2)'!$E$4:$L$504,8,0)</f>
        <v>N/A</v>
      </c>
      <c r="H153" s="82" t="str">
        <f>VLOOKUP(A153,'PAI 2025 GPS rempl2)'!$A$4:$V$504,15,0)</f>
        <v>Ajustar el contenido correspondiente  al listado de signos distintivos declarados como notorios y el de las denominaciones de origen protegidas de productos colombianos  (Correo electrónico de envió de la información)</v>
      </c>
      <c r="I153" s="82">
        <f>VLOOKUP(A153,'PAI 2025 GPS rempl2)'!$A$4:$V$504,17,0)</f>
        <v>2</v>
      </c>
      <c r="J153" s="82" t="str">
        <f>VLOOKUP(A153,'PAI 2025 GPS rempl2)'!$A$4:$V$504,18,0)</f>
        <v>Númerica</v>
      </c>
      <c r="K153" s="169" t="str">
        <f>VLOOKUP(A153,'PAI 2025 GPS rempl2)'!$A$4:$V$504,20,0)</f>
        <v>2025-04-22</v>
      </c>
      <c r="L153" s="169" t="str">
        <f>VLOOKUP(A153,'PAI 2025 GPS rempl2)'!$A$4:$V$504,21,0)</f>
        <v>2025-04-30</v>
      </c>
      <c r="M153" s="82" t="str">
        <f>VLOOKUP(A153,'PAI 2025 GPS rempl2)'!$A$4:$V$504,22,0)</f>
        <v>2010-DIRECCION DE SIGNOS DISTINTIVOS</v>
      </c>
      <c r="N153" s="82"/>
      <c r="O153" s="82"/>
      <c r="P153" s="82"/>
      <c r="Q153" s="82"/>
      <c r="S153" s="81" t="s">
        <v>765</v>
      </c>
      <c r="T153" s="81" t="str">
        <f>VLOOKUP(A153,'PAI 2025 GPS rempl2)'!$A$3:$E$505,4,0)</f>
        <v>Actividad propia</v>
      </c>
      <c r="U153" s="82" t="s">
        <v>1549</v>
      </c>
      <c r="V153" s="31">
        <f>VLOOKUP(S153,'PAI 2025 GPS rempl2)'!$E$4:$P$504,12,0)</f>
        <v>20</v>
      </c>
      <c r="W153" s="31">
        <f>+(V153*100)/($V$151+$V$153+$V$154+$V$155+$V$169+$V$170+$V$171+$V$172+$V$173+$V$175+$V$176+$V$178+$V$179+$V$180+$V$181+$V$182+$V$184+$V$185+$V$186+$V$187+$V$188+$V$189+$V$191+$V$192+$V$193+$V$194+$V$200+$V$201+$V$337+$V$339+$V$341+$V$343+$V$344+$V$431+$V$432+$V$433+$V$434+$V$464+$V$465)</f>
        <v>1.8181818181818181</v>
      </c>
    </row>
    <row r="154" spans="1:24" x14ac:dyDescent="0.25">
      <c r="A154" s="81" t="s">
        <v>767</v>
      </c>
      <c r="B154" s="81" t="str">
        <f>VLOOKUP(A154,'PAI 2025 GPS rempl2)'!$A$3:$E$505,4,0)</f>
        <v>Actividad propia</v>
      </c>
      <c r="C154" s="82" t="s">
        <v>1549</v>
      </c>
      <c r="D154" s="82" t="s">
        <v>1548</v>
      </c>
      <c r="E154" s="82" t="s">
        <v>758</v>
      </c>
      <c r="F154" s="82"/>
      <c r="G154" s="82" t="str">
        <f>VLOOKUP(A154,'PAI 2025 GPS rempl2)'!$E$4:$L$504,8,0)</f>
        <v>N/A</v>
      </c>
      <c r="H154" s="82" t="str">
        <f>VLOOKUP(A154,'PAI 2025 GPS rempl2)'!$A$4:$V$504,15,0)</f>
        <v>Realizar, aprobar y remitir a la OTI la propuesta de diseño gráfico y redacción de contenido del micrositio que contendrá la información de signos declarados como notorios y del micrositio que contendrá la información de  las denominaciones de origen protegidas de productos colombianos  (propuesta de diseño grafico)</v>
      </c>
      <c r="I154" s="82">
        <f>VLOOKUP(A154,'PAI 2025 GPS rempl2)'!$A$4:$V$504,17,0)</f>
        <v>2</v>
      </c>
      <c r="J154" s="82" t="str">
        <f>VLOOKUP(A154,'PAI 2025 GPS rempl2)'!$A$4:$V$504,18,0)</f>
        <v>Númerica</v>
      </c>
      <c r="K154" s="169" t="str">
        <f>VLOOKUP(A154,'PAI 2025 GPS rempl2)'!$A$4:$V$504,20,0)</f>
        <v>2025-05-05</v>
      </c>
      <c r="L154" s="169" t="str">
        <f>VLOOKUP(A154,'PAI 2025 GPS rempl2)'!$A$4:$V$504,21,0)</f>
        <v>2025-05-23</v>
      </c>
      <c r="M154" s="82" t="str">
        <f>VLOOKUP(A154,'PAI 2025 GPS rempl2)'!$A$4:$V$504,22,0)</f>
        <v>2010-DIRECCION DE SIGNOS DISTINTIVOS;
73-GRUPO DE TRABAJO DE COMUNICACION</v>
      </c>
      <c r="N154" s="82"/>
      <c r="O154" s="82"/>
      <c r="P154" s="82"/>
      <c r="Q154" s="82"/>
      <c r="S154" s="81" t="s">
        <v>767</v>
      </c>
      <c r="T154" s="81" t="str">
        <f>VLOOKUP(A154,'PAI 2025 GPS rempl2)'!$A$3:$E$505,4,0)</f>
        <v>Actividad propia</v>
      </c>
      <c r="U154" s="82" t="s">
        <v>1549</v>
      </c>
      <c r="V154" s="31">
        <f>VLOOKUP(S154,'PAI 2025 GPS rempl2)'!$E$4:$P$504,12,0)</f>
        <v>20</v>
      </c>
      <c r="W154" s="31">
        <f>+(V154*100)/($V$151+$V$153+$V$154+$V$155+$V$169+$V$170+$V$171+$V$172+$V$173+$V$175+$V$176+$V$178+$V$179+$V$180+$V$181+$V$182+$V$184+$V$185+$V$186+$V$187+$V$188+$V$189+$V$191+$V$192+$V$193+$V$194+$V$200+$V$201+$V$337+$V$339+$V$341+$V$343+$V$344+$V$431+$V$432+$V$433+$V$434+$V$464+$V$465)</f>
        <v>1.8181818181818181</v>
      </c>
    </row>
    <row r="155" spans="1:24" x14ac:dyDescent="0.25">
      <c r="A155" s="81" t="s">
        <v>770</v>
      </c>
      <c r="B155" s="81" t="str">
        <f>VLOOKUP(A155,'PAI 2025 GPS rempl2)'!$A$3:$E$505,4,0)</f>
        <v>Actividad propia</v>
      </c>
      <c r="C155" s="82" t="s">
        <v>1549</v>
      </c>
      <c r="D155" s="82" t="s">
        <v>1548</v>
      </c>
      <c r="E155" s="82" t="s">
        <v>758</v>
      </c>
      <c r="F155" s="82"/>
      <c r="G155" s="82" t="str">
        <f>VLOOKUP(A155,'PAI 2025 GPS rempl2)'!$E$4:$L$504,8,0)</f>
        <v>N/A</v>
      </c>
      <c r="H155" s="82" t="str">
        <f>VLOOKUP(A155,'PAI 2025 GPS rempl2)'!$A$4:$V$504,15,0)</f>
        <v>Desarrollar los micrositios y publicar la información de signos declarados como notorios y de las denominaciones de origen protegidas de productos colombianos. (Captura de pantalla de la publicación)</v>
      </c>
      <c r="I155" s="82">
        <f>VLOOKUP(A155,'PAI 2025 GPS rempl2)'!$A$4:$V$504,17,0)</f>
        <v>2</v>
      </c>
      <c r="J155" s="82" t="str">
        <f>VLOOKUP(A155,'PAI 2025 GPS rempl2)'!$A$4:$V$504,18,0)</f>
        <v>Númerica</v>
      </c>
      <c r="K155" s="169" t="str">
        <f>VLOOKUP(A155,'PAI 2025 GPS rempl2)'!$A$4:$V$504,20,0)</f>
        <v>2025-05-26</v>
      </c>
      <c r="L155" s="169" t="str">
        <f>VLOOKUP(A155,'PAI 2025 GPS rempl2)'!$A$4:$V$504,21,0)</f>
        <v>2025-08-15</v>
      </c>
      <c r="M155" s="82" t="str">
        <f>VLOOKUP(A155,'PAI 2025 GPS rempl2)'!$A$4:$V$504,22,0)</f>
        <v>20-OFICINA DE TECNOLOGÍA E INFORMÁTICA;
2010-DIRECCION DE SIGNOS DISTINTIVOS</v>
      </c>
      <c r="N155" s="82"/>
      <c r="O155" s="82"/>
      <c r="P155" s="82"/>
      <c r="Q155" s="82"/>
      <c r="S155" s="81" t="s">
        <v>770</v>
      </c>
      <c r="T155" s="81" t="str">
        <f>VLOOKUP(A155,'PAI 2025 GPS rempl2)'!$A$3:$E$505,4,0)</f>
        <v>Actividad propia</v>
      </c>
      <c r="U155" s="82" t="s">
        <v>1549</v>
      </c>
      <c r="V155" s="31">
        <f>VLOOKUP(S155,'PAI 2025 GPS rempl2)'!$E$4:$P$504,12,0)</f>
        <v>30</v>
      </c>
      <c r="W155" s="31">
        <f>+(V155*100)/($V$151+$V$153+$V$154+$V$155+$V$169+$V$170+$V$171+$V$172+$V$173+$V$175+$V$176+$V$178+$V$179+$V$180+$V$181+$V$182+$V$184+$V$185+$V$186+$V$187+$V$188+$V$189+$V$191+$V$192+$V$193+$V$194+$V$200+$V$201+$V$337+$V$339+$V$341+$V$343+$V$344+$V$431+$V$432+$V$433+$V$434+$V$464+$V$465)</f>
        <v>2.7272727272727271</v>
      </c>
    </row>
    <row r="156" spans="1:24" x14ac:dyDescent="0.25">
      <c r="A156" s="81" t="s">
        <v>774</v>
      </c>
      <c r="B156" s="81" t="str">
        <f>VLOOKUP(A156,'PAI 2025 GPS rempl2)'!$A$3:$E$505,4,0)</f>
        <v>Producto</v>
      </c>
      <c r="C156" s="82" t="s">
        <v>1539</v>
      </c>
      <c r="D156" s="82" t="s">
        <v>1550</v>
      </c>
      <c r="E156" s="82" t="s">
        <v>1458</v>
      </c>
      <c r="F156" s="82" t="s">
        <v>12</v>
      </c>
      <c r="G156" s="82" t="str">
        <f>VLOOKUP(A156,'PAI 2025 GPS rempl2)'!$E$4:$L$504,8,0)</f>
        <v>N/A</v>
      </c>
      <c r="H156" s="82" t="str">
        <f>VLOOKUP(A156,'PAI 2025 GPS rempl2)'!$A$4:$V$504,15,0)</f>
        <v>Estrategia de divulgación de la herramienta “Buscador de Conceptos”, para promover la consulta por parte de los Grupos de Interés, ejecutada. (capturas de pantalla de la publicación de la campaña/único entregable)</v>
      </c>
      <c r="I156" s="82">
        <f>VLOOKUP(A156,'PAI 2025 GPS rempl2)'!$A$4:$V$504,17,0)</f>
        <v>1</v>
      </c>
      <c r="J156" s="82" t="str">
        <f>VLOOKUP(A156,'PAI 2025 GPS rempl2)'!$A$4:$V$504,18,0)</f>
        <v>Númerica</v>
      </c>
      <c r="K156" s="169" t="str">
        <f>VLOOKUP(A156,'PAI 2025 GPS rempl2)'!$A$4:$V$504,20,0)</f>
        <v>2025-01-27</v>
      </c>
      <c r="L156" s="169" t="str">
        <f>VLOOKUP(A156,'PAI 2025 GPS rempl2)'!$A$4:$V$504,21,0)</f>
        <v>2025-12-10</v>
      </c>
      <c r="M156" s="82" t="str">
        <f>VLOOKUP(A156,'PAI 2025 GPS rempl2)'!$A$4:$V$504,22,0)</f>
        <v>73-GRUPO DE TRABAJO DE COMUNICACION;
13-GRUPO DE TRABAJO DE CONCEPTOS Y APOYO LEGAL</v>
      </c>
      <c r="N156" s="82" t="s">
        <v>1411</v>
      </c>
      <c r="O156" s="82" t="s">
        <v>1412</v>
      </c>
      <c r="P156" s="82">
        <v>0</v>
      </c>
      <c r="Q156" s="82" t="s">
        <v>1509</v>
      </c>
      <c r="S156" s="81" t="s">
        <v>774</v>
      </c>
      <c r="T156" s="81" t="str">
        <f>VLOOKUP(A156,'PAI 2025 GPS rempl2)'!$A$3:$E$505,4,0)</f>
        <v>Producto</v>
      </c>
      <c r="U156" s="82" t="s">
        <v>1539</v>
      </c>
      <c r="V156" s="31">
        <f>VLOOKUP(S156,'PAI 2025 GPS rempl2)'!$E$4:$P$504,12,0)</f>
        <v>100</v>
      </c>
      <c r="W156" s="146">
        <f>(V156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4.4843049327354256</v>
      </c>
    </row>
    <row r="157" spans="1:24" x14ac:dyDescent="0.25">
      <c r="A157" s="81" t="s">
        <v>777</v>
      </c>
      <c r="B157" s="81" t="str">
        <f>VLOOKUP(A157,'PAI 2025 GPS rempl2)'!$A$3:$E$505,4,0)</f>
        <v>Actividad propia</v>
      </c>
      <c r="C157" s="82" t="s">
        <v>1539</v>
      </c>
      <c r="D157" s="82" t="s">
        <v>1550</v>
      </c>
      <c r="E157" s="82" t="s">
        <v>1458</v>
      </c>
      <c r="F157" s="82"/>
      <c r="G157" s="82" t="str">
        <f>VLOOKUP(A157,'PAI 2025 GPS rempl2)'!$E$4:$L$504,8,0)</f>
        <v>N/A</v>
      </c>
      <c r="H157" s="82" t="str">
        <f>VLOOKUP(A157,'PAI 2025 GPS rempl2)'!$A$4:$V$504,15,0)</f>
        <v>Elaborar y remitir al Grupo de Comunicaciones el Brief con la propuesta de la estrategia de divulgación del "Buscador de Conceptos" (Correo electrónico con Brief diligenciado / único entregable)</v>
      </c>
      <c r="I157" s="82">
        <f>VLOOKUP(A157,'PAI 2025 GPS rempl2)'!$A$4:$V$504,17,0)</f>
        <v>1</v>
      </c>
      <c r="J157" s="82" t="str">
        <f>VLOOKUP(A157,'PAI 2025 GPS rempl2)'!$A$4:$V$504,18,0)</f>
        <v>Númerica</v>
      </c>
      <c r="K157" s="169" t="str">
        <f>VLOOKUP(A157,'PAI 2025 GPS rempl2)'!$A$4:$V$504,20,0)</f>
        <v>2025-01-27</v>
      </c>
      <c r="L157" s="169" t="str">
        <f>VLOOKUP(A157,'PAI 2025 GPS rempl2)'!$A$4:$V$504,21,0)</f>
        <v>2025-02-28</v>
      </c>
      <c r="M157" s="82" t="str">
        <f>VLOOKUP(A157,'PAI 2025 GPS rempl2)'!$A$4:$V$504,22,0)</f>
        <v>13-GRUPO DE TRABAJO DE CONCEPTOS Y APOYO LEGAL</v>
      </c>
      <c r="N157" s="82"/>
      <c r="O157" s="82"/>
      <c r="P157" s="82"/>
      <c r="Q157" s="82"/>
      <c r="S157" s="81" t="s">
        <v>777</v>
      </c>
      <c r="T157" s="81" t="str">
        <f>VLOOKUP(A157,'PAI 2025 GPS rempl2)'!$A$3:$E$505,4,0)</f>
        <v>Actividad propia</v>
      </c>
      <c r="U157" s="82" t="s">
        <v>1539</v>
      </c>
      <c r="V157" s="31">
        <f>VLOOKUP(S157,'PAI 2025 GPS rempl2)'!$E$4:$P$504,12,0)</f>
        <v>100</v>
      </c>
      <c r="W157" s="148" t="e">
        <f>+(V157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58" spans="1:24" x14ac:dyDescent="0.25">
      <c r="A158" s="81" t="s">
        <v>779</v>
      </c>
      <c r="B158" s="81" t="str">
        <f>VLOOKUP(A158,'PAI 2025 GPS rempl2)'!$A$3:$E$505,4,0)</f>
        <v>Actividad sin participación</v>
      </c>
      <c r="C158" s="82" t="s">
        <v>1539</v>
      </c>
      <c r="D158" s="82" t="s">
        <v>1550</v>
      </c>
      <c r="E158" s="82" t="s">
        <v>1458</v>
      </c>
      <c r="F158" s="82"/>
      <c r="G158" s="82" t="str">
        <f>VLOOKUP(A158,'PAI 2025 GPS rempl2)'!$E$4:$L$504,8,0)</f>
        <v>N/A</v>
      </c>
      <c r="H158" s="82" t="str">
        <f>VLOOKUP(A158,'PAI 2025 GPS rempl2)'!$A$4:$V$504,15,0)</f>
        <v>Elaborar y presentar el concepto gráfico y racional de la estrategia de divulgación y sus diferentes ejes temáticos. (Un correo electrónico con Documento en el que se observe el concepto gráfico y racional de laestrategia de divulgación  y sus diferentes ejes temáticos / único entregable)</v>
      </c>
      <c r="I158" s="82">
        <f>VLOOKUP(A158,'PAI 2025 GPS rempl2)'!$A$4:$V$504,17,0)</f>
        <v>1</v>
      </c>
      <c r="J158" s="82" t="str">
        <f>VLOOKUP(A158,'PAI 2025 GPS rempl2)'!$A$4:$V$504,18,0)</f>
        <v>Númerica</v>
      </c>
      <c r="K158" s="169" t="str">
        <f>VLOOKUP(A158,'PAI 2025 GPS rempl2)'!$A$4:$V$504,20,0)</f>
        <v>2025-03-03</v>
      </c>
      <c r="L158" s="169" t="str">
        <f>VLOOKUP(A158,'PAI 2025 GPS rempl2)'!$A$4:$V$504,21,0)</f>
        <v>2025-04-30</v>
      </c>
      <c r="M158" s="82" t="str">
        <f>VLOOKUP(A158,'PAI 2025 GPS rempl2)'!$A$4:$V$504,22,0)</f>
        <v>73-GRUPO DE TRABAJO DE COMUNICACION</v>
      </c>
      <c r="N158" s="82"/>
      <c r="O158" s="82"/>
      <c r="P158" s="82"/>
      <c r="Q158" s="82"/>
      <c r="S158" s="81" t="s">
        <v>779</v>
      </c>
      <c r="T158" s="81" t="str">
        <f>VLOOKUP(A158,'PAI 2025 GPS rempl2)'!$A$3:$E$505,4,0)</f>
        <v>Actividad sin participación</v>
      </c>
      <c r="U158" s="82" t="s">
        <v>1539</v>
      </c>
      <c r="V158" s="31">
        <f>VLOOKUP(S158,'PAI 2025 GPS rempl2)'!$E$4:$P$504,12,0)</f>
        <v>0</v>
      </c>
      <c r="W158" s="31">
        <f>+V158</f>
        <v>0</v>
      </c>
    </row>
    <row r="159" spans="1:24" x14ac:dyDescent="0.25">
      <c r="A159" s="81" t="s">
        <v>781</v>
      </c>
      <c r="B159" s="81" t="str">
        <f>VLOOKUP(A159,'PAI 2025 GPS rempl2)'!$A$3:$E$505,4,0)</f>
        <v>Actividad sin participación</v>
      </c>
      <c r="C159" s="82" t="s">
        <v>1539</v>
      </c>
      <c r="D159" s="82" t="s">
        <v>1550</v>
      </c>
      <c r="E159" s="82" t="s">
        <v>1458</v>
      </c>
      <c r="F159" s="82"/>
      <c r="G159" s="82" t="str">
        <f>VLOOKUP(A159,'PAI 2025 GPS rempl2)'!$E$4:$L$504,8,0)</f>
        <v>N/A</v>
      </c>
      <c r="H159" s="82" t="str">
        <f>VLOOKUP(A159,'PAI 2025 GPS rempl2)'!$A$4:$V$504,15,0)</f>
        <v>Ejecutar la estrategia de divulgación a través de los canales de comunicación d ela Entidad.  (capturas de pantalla de la publicación de estrategia de divulgación/único entregable)</v>
      </c>
      <c r="I159" s="82">
        <f>VLOOKUP(A159,'PAI 2025 GPS rempl2)'!$A$4:$V$504,17,0)</f>
        <v>1</v>
      </c>
      <c r="J159" s="82" t="str">
        <f>VLOOKUP(A159,'PAI 2025 GPS rempl2)'!$A$4:$V$504,18,0)</f>
        <v>Porcentual</v>
      </c>
      <c r="K159" s="169" t="str">
        <f>VLOOKUP(A159,'PAI 2025 GPS rempl2)'!$A$4:$V$504,20,0)</f>
        <v>2025-04-01</v>
      </c>
      <c r="L159" s="169" t="str">
        <f>VLOOKUP(A159,'PAI 2025 GPS rempl2)'!$A$4:$V$504,21,0)</f>
        <v>2025-12-10</v>
      </c>
      <c r="M159" s="82" t="str">
        <f>VLOOKUP(A159,'PAI 2025 GPS rempl2)'!$A$4:$V$504,22,0)</f>
        <v>73-GRUPO DE TRABAJO DE COMUNICACION</v>
      </c>
      <c r="N159" s="82"/>
      <c r="O159" s="82"/>
      <c r="P159" s="82"/>
      <c r="Q159" s="82"/>
      <c r="S159" s="81" t="s">
        <v>781</v>
      </c>
      <c r="T159" s="81" t="str">
        <f>VLOOKUP(A159,'PAI 2025 GPS rempl2)'!$A$3:$E$505,4,0)</f>
        <v>Actividad sin participación</v>
      </c>
      <c r="U159" s="82" t="s">
        <v>1539</v>
      </c>
      <c r="V159" s="31">
        <f>VLOOKUP(S159,'PAI 2025 GPS rempl2)'!$E$4:$P$504,12,0)</f>
        <v>0</v>
      </c>
      <c r="W159" s="31">
        <f>+V159</f>
        <v>0</v>
      </c>
    </row>
    <row r="160" spans="1:24" x14ac:dyDescent="0.25">
      <c r="A160" s="81" t="s">
        <v>784</v>
      </c>
      <c r="B160" s="81" t="str">
        <f>VLOOKUP(A160,'PAI 2025 GPS rempl2)'!$A$3:$E$505,4,0)</f>
        <v>Producto</v>
      </c>
      <c r="C160" s="82" t="s">
        <v>1539</v>
      </c>
      <c r="D160" s="82" t="s">
        <v>1550</v>
      </c>
      <c r="E160" s="82" t="s">
        <v>1458</v>
      </c>
      <c r="F160" s="82" t="s">
        <v>60</v>
      </c>
      <c r="G160" s="82" t="str">
        <f>VLOOKUP(A160,'PAI 2025 GPS rempl2)'!$E$4:$L$504,8,0)</f>
        <v>N/A</v>
      </c>
      <c r="H160" s="82" t="str">
        <f>VLOOKUP(A160,'PAI 2025 GPS rempl2)'!$A$4:$V$504,15,0)</f>
        <v>Proyecto(s) de acto(s) administrativo(s) a través del cual se ordenará la depuración normativa de la SIC, elaborado(s) y presentados (s) (Proyecto(s) de acto(s) de depuración elaborado(s)/único entregable)</v>
      </c>
      <c r="I160" s="82">
        <f>VLOOKUP(A160,'PAI 2025 GPS rempl2)'!$A$4:$V$504,17,0)</f>
        <v>100</v>
      </c>
      <c r="J160" s="82" t="str">
        <f>VLOOKUP(A160,'PAI 2025 GPS rempl2)'!$A$4:$V$504,18,0)</f>
        <v>Porcentual</v>
      </c>
      <c r="K160" s="169" t="str">
        <f>VLOOKUP(A160,'PAI 2025 GPS rempl2)'!$A$4:$V$504,20,0)</f>
        <v>2025-01-30</v>
      </c>
      <c r="L160" s="169" t="str">
        <f>VLOOKUP(A160,'PAI 2025 GPS rempl2)'!$A$4:$V$504,21,0)</f>
        <v>2025-07-11</v>
      </c>
      <c r="M160" s="82" t="str">
        <f>VLOOKUP(A160,'PAI 2025 GPS rempl2)'!$A$4:$V$504,22,0)</f>
        <v>12-GRUPO DE TRABAJO DE REGULACIÓN</v>
      </c>
      <c r="N160" s="82" t="s">
        <v>1753</v>
      </c>
      <c r="O160" s="82" t="s">
        <v>1410</v>
      </c>
      <c r="P160" s="82">
        <v>0</v>
      </c>
      <c r="Q160" s="82" t="s">
        <v>1509</v>
      </c>
      <c r="S160" s="81" t="s">
        <v>784</v>
      </c>
      <c r="T160" s="81" t="str">
        <f>VLOOKUP(A160,'PAI 2025 GPS rempl2)'!$A$3:$E$505,4,0)</f>
        <v>Producto</v>
      </c>
      <c r="U160" s="82" t="s">
        <v>1539</v>
      </c>
      <c r="V160" s="31">
        <f>VLOOKUP(S160,'PAI 2025 GPS rempl2)'!$E$4:$P$504,12,0)</f>
        <v>100</v>
      </c>
      <c r="W160" s="146">
        <f>(V160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4.4843049327354256</v>
      </c>
    </row>
    <row r="161" spans="1:23" x14ac:dyDescent="0.25">
      <c r="A161" s="81" t="s">
        <v>786</v>
      </c>
      <c r="B161" s="81" t="str">
        <f>VLOOKUP(A161,'PAI 2025 GPS rempl2)'!$A$3:$E$505,4,0)</f>
        <v>Actividad propia</v>
      </c>
      <c r="C161" s="82" t="s">
        <v>1539</v>
      </c>
      <c r="D161" s="82" t="s">
        <v>1550</v>
      </c>
      <c r="E161" s="82" t="s">
        <v>1458</v>
      </c>
      <c r="F161" s="82"/>
      <c r="G161" s="82" t="str">
        <f>VLOOKUP(A161,'PAI 2025 GPS rempl2)'!$E$4:$L$504,8,0)</f>
        <v>N/A</v>
      </c>
      <c r="H161" s="82" t="str">
        <f>VLOOKUP(A161,'PAI 2025 GPS rempl2)'!$A$4:$V$504,15,0)</f>
        <v>Realizar consulta interna a las distintas delegaturas para identificar instrucciones o regulaciones de la Superintendencia o del  Ministerio de Comercio, Industria y Turismo, susceptibles de depuración  en el marco de la Ley 2085 de 2021. (Correo electrónico o memorando con la consulta/único entregable)</v>
      </c>
      <c r="I161" s="82">
        <f>VLOOKUP(A161,'PAI 2025 GPS rempl2)'!$A$4:$V$504,17,0)</f>
        <v>1</v>
      </c>
      <c r="J161" s="82" t="str">
        <f>VLOOKUP(A161,'PAI 2025 GPS rempl2)'!$A$4:$V$504,18,0)</f>
        <v>Númerica</v>
      </c>
      <c r="K161" s="169" t="str">
        <f>VLOOKUP(A161,'PAI 2025 GPS rempl2)'!$A$4:$V$504,20,0)</f>
        <v>2025-01-30</v>
      </c>
      <c r="L161" s="169" t="str">
        <f>VLOOKUP(A161,'PAI 2025 GPS rempl2)'!$A$4:$V$504,21,0)</f>
        <v>2025-02-28</v>
      </c>
      <c r="M161" s="82" t="str">
        <f>VLOOKUP(A161,'PAI 2025 GPS rempl2)'!$A$4:$V$504,22,0)</f>
        <v>12-GRUPO DE TRABAJO DE REGULACIÓN</v>
      </c>
      <c r="N161" s="82"/>
      <c r="O161" s="82"/>
      <c r="P161" s="82"/>
      <c r="Q161" s="82"/>
      <c r="S161" s="81" t="s">
        <v>786</v>
      </c>
      <c r="T161" s="81" t="str">
        <f>VLOOKUP(A161,'PAI 2025 GPS rempl2)'!$A$3:$E$505,4,0)</f>
        <v>Actividad propia</v>
      </c>
      <c r="U161" s="82" t="s">
        <v>1539</v>
      </c>
      <c r="V161" s="31">
        <f>VLOOKUP(S161,'PAI 2025 GPS rempl2)'!$E$4:$P$504,12,0)</f>
        <v>15</v>
      </c>
      <c r="W161" s="148" t="e">
        <f>+(V161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62" spans="1:23" x14ac:dyDescent="0.25">
      <c r="A162" s="81" t="s">
        <v>788</v>
      </c>
      <c r="B162" s="81" t="str">
        <f>VLOOKUP(A162,'PAI 2025 GPS rempl2)'!$A$3:$E$505,4,0)</f>
        <v>Actividad propia</v>
      </c>
      <c r="C162" s="82" t="s">
        <v>1539</v>
      </c>
      <c r="D162" s="82" t="s">
        <v>1550</v>
      </c>
      <c r="E162" s="82" t="s">
        <v>1458</v>
      </c>
      <c r="F162" s="82"/>
      <c r="G162" s="82" t="str">
        <f>VLOOKUP(A162,'PAI 2025 GPS rempl2)'!$E$4:$L$504,8,0)</f>
        <v>N/A</v>
      </c>
      <c r="H162" s="82" t="str">
        <f>VLOOKUP(A162,'PAI 2025 GPS rempl2)'!$A$4:$V$504,15,0)</f>
        <v>Realizar consulta pública para identificar instrucciones o regulaciones de la Superintendencia, susceptibles de depuración  en el marco de la Ley 2085 de 2021. (Soporte de publicación en la página web de la Entidad / único entregable)</v>
      </c>
      <c r="I162" s="82">
        <f>VLOOKUP(A162,'PAI 2025 GPS rempl2)'!$A$4:$V$504,17,0)</f>
        <v>1</v>
      </c>
      <c r="J162" s="82" t="str">
        <f>VLOOKUP(A162,'PAI 2025 GPS rempl2)'!$A$4:$V$504,18,0)</f>
        <v>Númerica</v>
      </c>
      <c r="K162" s="169" t="str">
        <f>VLOOKUP(A162,'PAI 2025 GPS rempl2)'!$A$4:$V$504,20,0)</f>
        <v>2025-02-25</v>
      </c>
      <c r="L162" s="169" t="str">
        <f>VLOOKUP(A162,'PAI 2025 GPS rempl2)'!$A$4:$V$504,21,0)</f>
        <v>2025-03-25</v>
      </c>
      <c r="M162" s="82" t="str">
        <f>VLOOKUP(A162,'PAI 2025 GPS rempl2)'!$A$4:$V$504,22,0)</f>
        <v>12-GRUPO DE TRABAJO DE REGULACIÓN</v>
      </c>
      <c r="N162" s="82"/>
      <c r="O162" s="82"/>
      <c r="P162" s="82"/>
      <c r="Q162" s="82"/>
      <c r="S162" s="81" t="s">
        <v>788</v>
      </c>
      <c r="T162" s="81" t="str">
        <f>VLOOKUP(A162,'PAI 2025 GPS rempl2)'!$A$3:$E$505,4,0)</f>
        <v>Actividad propia</v>
      </c>
      <c r="U162" s="82" t="s">
        <v>1539</v>
      </c>
      <c r="V162" s="31">
        <f>VLOOKUP(S162,'PAI 2025 GPS rempl2)'!$E$4:$P$504,12,0)</f>
        <v>10</v>
      </c>
      <c r="W162" s="148" t="e">
        <f>+(V162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63" spans="1:23" x14ac:dyDescent="0.25">
      <c r="A163" s="81" t="s">
        <v>790</v>
      </c>
      <c r="B163" s="81" t="str">
        <f>VLOOKUP(A163,'PAI 2025 GPS rempl2)'!$A$3:$E$505,4,0)</f>
        <v>Actividad propia</v>
      </c>
      <c r="C163" s="82" t="s">
        <v>1539</v>
      </c>
      <c r="D163" s="82" t="s">
        <v>1550</v>
      </c>
      <c r="E163" s="82" t="s">
        <v>1458</v>
      </c>
      <c r="F163" s="82"/>
      <c r="G163" s="82" t="str">
        <f>VLOOKUP(A163,'PAI 2025 GPS rempl2)'!$E$4:$L$504,8,0)</f>
        <v>N/A</v>
      </c>
      <c r="H163" s="82" t="str">
        <f>VLOOKUP(A163,'PAI 2025 GPS rempl2)'!$A$4:$V$504,15,0)</f>
        <v>Realizar mesa de trabajo con la Oficina Asesora Jurídica del Ministerio de Comercio, Industria y Turismo para informar los temas identificados por la Superintendencia que pueden ser objeto de intervención normativa.  (Correo electrónico o memorando con la solicitud de mesa de trabajo al Ministerio/único entregable)</v>
      </c>
      <c r="I163" s="82">
        <f>VLOOKUP(A163,'PAI 2025 GPS rempl2)'!$A$4:$V$504,17,0)</f>
        <v>1</v>
      </c>
      <c r="J163" s="82" t="str">
        <f>VLOOKUP(A163,'PAI 2025 GPS rempl2)'!$A$4:$V$504,18,0)</f>
        <v>Númerica</v>
      </c>
      <c r="K163" s="169" t="str">
        <f>VLOOKUP(A163,'PAI 2025 GPS rempl2)'!$A$4:$V$504,20,0)</f>
        <v>2025-02-25</v>
      </c>
      <c r="L163" s="169" t="str">
        <f>VLOOKUP(A163,'PAI 2025 GPS rempl2)'!$A$4:$V$504,21,0)</f>
        <v>2025-03-25</v>
      </c>
      <c r="M163" s="82" t="str">
        <f>VLOOKUP(A163,'PAI 2025 GPS rempl2)'!$A$4:$V$504,22,0)</f>
        <v>12-GRUPO DE TRABAJO DE REGULACIÓN</v>
      </c>
      <c r="N163" s="82"/>
      <c r="O163" s="82"/>
      <c r="P163" s="82"/>
      <c r="Q163" s="82"/>
      <c r="S163" s="81" t="s">
        <v>790</v>
      </c>
      <c r="T163" s="81" t="str">
        <f>VLOOKUP(A163,'PAI 2025 GPS rempl2)'!$A$3:$E$505,4,0)</f>
        <v>Actividad propia</v>
      </c>
      <c r="U163" s="82" t="s">
        <v>1539</v>
      </c>
      <c r="V163" s="31">
        <f>VLOOKUP(S163,'PAI 2025 GPS rempl2)'!$E$4:$P$504,12,0)</f>
        <v>10</v>
      </c>
      <c r="W163" s="148" t="e">
        <f>+(V163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64" spans="1:23" x14ac:dyDescent="0.25">
      <c r="A164" s="81" t="s">
        <v>792</v>
      </c>
      <c r="B164" s="81" t="str">
        <f>VLOOKUP(A164,'PAI 2025 GPS rempl2)'!$A$3:$E$505,4,0)</f>
        <v>Actividad propia</v>
      </c>
      <c r="C164" s="82" t="s">
        <v>1539</v>
      </c>
      <c r="D164" s="82" t="s">
        <v>1550</v>
      </c>
      <c r="E164" s="82" t="s">
        <v>1458</v>
      </c>
      <c r="F164" s="82"/>
      <c r="G164" s="82" t="str">
        <f>VLOOKUP(A164,'PAI 2025 GPS rempl2)'!$E$4:$L$504,8,0)</f>
        <v>N/A</v>
      </c>
      <c r="H164" s="82" t="str">
        <f>VLOOKUP(A164,'PAI 2025 GPS rempl2)'!$A$4:$V$504,15,0)</f>
        <v>Socializar con las Delegaturas los resultados de la consulta pública y priorizar los asuntos que puedan coadyuvar a la mejora  normativa  (Correo electrónico a las Delegaturas informando los resultados / único entregable)</v>
      </c>
      <c r="I164" s="82">
        <f>VLOOKUP(A164,'PAI 2025 GPS rempl2)'!$A$4:$V$504,17,0)</f>
        <v>1</v>
      </c>
      <c r="J164" s="82" t="str">
        <f>VLOOKUP(A164,'PAI 2025 GPS rempl2)'!$A$4:$V$504,18,0)</f>
        <v>Númerica</v>
      </c>
      <c r="K164" s="169" t="str">
        <f>VLOOKUP(A164,'PAI 2025 GPS rempl2)'!$A$4:$V$504,20,0)</f>
        <v>2025-03-26</v>
      </c>
      <c r="L164" s="169" t="str">
        <f>VLOOKUP(A164,'PAI 2025 GPS rempl2)'!$A$4:$V$504,21,0)</f>
        <v>2025-04-25</v>
      </c>
      <c r="M164" s="82" t="str">
        <f>VLOOKUP(A164,'PAI 2025 GPS rempl2)'!$A$4:$V$504,22,0)</f>
        <v>12-GRUPO DE TRABAJO DE REGULACIÓN</v>
      </c>
      <c r="N164" s="82"/>
      <c r="O164" s="82"/>
      <c r="P164" s="82"/>
      <c r="Q164" s="82"/>
      <c r="S164" s="81" t="s">
        <v>792</v>
      </c>
      <c r="T164" s="81" t="str">
        <f>VLOOKUP(A164,'PAI 2025 GPS rempl2)'!$A$3:$E$505,4,0)</f>
        <v>Actividad propia</v>
      </c>
      <c r="U164" s="82" t="s">
        <v>1539</v>
      </c>
      <c r="V164" s="31">
        <f>VLOOKUP(S164,'PAI 2025 GPS rempl2)'!$E$4:$P$504,12,0)</f>
        <v>20</v>
      </c>
      <c r="W164" s="148" t="e">
        <f>+(V164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65" spans="1:23" x14ac:dyDescent="0.25">
      <c r="A165" s="81" t="s">
        <v>794</v>
      </c>
      <c r="B165" s="81" t="str">
        <f>VLOOKUP(A165,'PAI 2025 GPS rempl2)'!$A$3:$E$505,4,0)</f>
        <v>Actividad propia</v>
      </c>
      <c r="C165" s="82" t="s">
        <v>1539</v>
      </c>
      <c r="D165" s="82" t="s">
        <v>1550</v>
      </c>
      <c r="E165" s="82" t="s">
        <v>1458</v>
      </c>
      <c r="F165" s="82"/>
      <c r="G165" s="82" t="str">
        <f>VLOOKUP(A165,'PAI 2025 GPS rempl2)'!$E$4:$L$504,8,0)</f>
        <v>N/A</v>
      </c>
      <c r="H165" s="82" t="str">
        <f>VLOOKUP(A165,'PAI 2025 GPS rempl2)'!$A$4:$V$504,15,0)</f>
        <v>Preparar proyecto(s) de acto(s) administrativo(s) a través del cual se ordenará la depuración normativa (Proyecto de acto/ único entregable)</v>
      </c>
      <c r="I165" s="82">
        <f>VLOOKUP(A165,'PAI 2025 GPS rempl2)'!$A$4:$V$504,17,0)</f>
        <v>1</v>
      </c>
      <c r="J165" s="82" t="str">
        <f>VLOOKUP(A165,'PAI 2025 GPS rempl2)'!$A$4:$V$504,18,0)</f>
        <v>Númerica</v>
      </c>
      <c r="K165" s="169" t="str">
        <f>VLOOKUP(A165,'PAI 2025 GPS rempl2)'!$A$4:$V$504,20,0)</f>
        <v>2025-04-28</v>
      </c>
      <c r="L165" s="169" t="str">
        <f>VLOOKUP(A165,'PAI 2025 GPS rempl2)'!$A$4:$V$504,21,0)</f>
        <v>2025-05-30</v>
      </c>
      <c r="M165" s="82" t="str">
        <f>VLOOKUP(A165,'PAI 2025 GPS rempl2)'!$A$4:$V$504,22,0)</f>
        <v>12-GRUPO DE TRABAJO DE REGULACIÓN</v>
      </c>
      <c r="N165" s="82"/>
      <c r="O165" s="82"/>
      <c r="P165" s="82"/>
      <c r="Q165" s="82"/>
      <c r="S165" s="81" t="s">
        <v>794</v>
      </c>
      <c r="T165" s="81" t="str">
        <f>VLOOKUP(A165,'PAI 2025 GPS rempl2)'!$A$3:$E$505,4,0)</f>
        <v>Actividad propia</v>
      </c>
      <c r="U165" s="82" t="s">
        <v>1539</v>
      </c>
      <c r="V165" s="31">
        <f>VLOOKUP(S165,'PAI 2025 GPS rempl2)'!$E$4:$P$504,12,0)</f>
        <v>15</v>
      </c>
      <c r="W165" s="148" t="e">
        <f>+(V165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66" spans="1:23" x14ac:dyDescent="0.25">
      <c r="A166" s="81" t="s">
        <v>796</v>
      </c>
      <c r="B166" s="81" t="str">
        <f>VLOOKUP(A166,'PAI 2025 GPS rempl2)'!$A$3:$E$505,4,0)</f>
        <v>Actividad propia</v>
      </c>
      <c r="C166" s="82" t="s">
        <v>1539</v>
      </c>
      <c r="D166" s="82" t="s">
        <v>1550</v>
      </c>
      <c r="E166" s="82" t="s">
        <v>1458</v>
      </c>
      <c r="F166" s="82"/>
      <c r="G166" s="82" t="str">
        <f>VLOOKUP(A166,'PAI 2025 GPS rempl2)'!$E$4:$L$504,8,0)</f>
        <v>N/A</v>
      </c>
      <c r="H166" s="82" t="str">
        <f>VLOOKUP(A166,'PAI 2025 GPS rempl2)'!$A$4:$V$504,15,0)</f>
        <v>Adelantar consulta pública  de proyecto(s) de acto(s) administrativo(s) a través del cual se ordenará la depuración normativa (Soporte de publicación en la página web de la Entidad / único entregable)</v>
      </c>
      <c r="I166" s="82">
        <f>VLOOKUP(A166,'PAI 2025 GPS rempl2)'!$A$4:$V$504,17,0)</f>
        <v>1</v>
      </c>
      <c r="J166" s="82" t="str">
        <f>VLOOKUP(A166,'PAI 2025 GPS rempl2)'!$A$4:$V$504,18,0)</f>
        <v>Númerica</v>
      </c>
      <c r="K166" s="169" t="str">
        <f>VLOOKUP(A166,'PAI 2025 GPS rempl2)'!$A$4:$V$504,20,0)</f>
        <v>2025-06-03</v>
      </c>
      <c r="L166" s="169" t="str">
        <f>VLOOKUP(A166,'PAI 2025 GPS rempl2)'!$A$4:$V$504,21,0)</f>
        <v>2025-06-20</v>
      </c>
      <c r="M166" s="82" t="str">
        <f>VLOOKUP(A166,'PAI 2025 GPS rempl2)'!$A$4:$V$504,22,0)</f>
        <v>12-GRUPO DE TRABAJO DE REGULACIÓN</v>
      </c>
      <c r="N166" s="82"/>
      <c r="O166" s="82"/>
      <c r="P166" s="82"/>
      <c r="Q166" s="82"/>
      <c r="S166" s="81" t="s">
        <v>796</v>
      </c>
      <c r="T166" s="81" t="str">
        <f>VLOOKUP(A166,'PAI 2025 GPS rempl2)'!$A$3:$E$505,4,0)</f>
        <v>Actividad propia</v>
      </c>
      <c r="U166" s="82" t="s">
        <v>1539</v>
      </c>
      <c r="V166" s="31">
        <f>VLOOKUP(S166,'PAI 2025 GPS rempl2)'!$E$4:$P$504,12,0)</f>
        <v>10</v>
      </c>
      <c r="W166" s="148" t="e">
        <f>+(V166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67" spans="1:23" x14ac:dyDescent="0.25">
      <c r="A167" s="81" t="s">
        <v>797</v>
      </c>
      <c r="B167" s="81" t="str">
        <f>VLOOKUP(A167,'PAI 2025 GPS rempl2)'!$A$3:$E$505,4,0)</f>
        <v>Actividad propia</v>
      </c>
      <c r="C167" s="82" t="s">
        <v>1539</v>
      </c>
      <c r="D167" s="82" t="s">
        <v>1550</v>
      </c>
      <c r="E167" s="82" t="s">
        <v>1458</v>
      </c>
      <c r="F167" s="82"/>
      <c r="G167" s="82" t="str">
        <f>VLOOKUP(A167,'PAI 2025 GPS rempl2)'!$E$4:$L$504,8,0)</f>
        <v>N/A</v>
      </c>
      <c r="H167" s="82" t="str">
        <f>VLOOKUP(A167,'PAI 2025 GPS rempl2)'!$A$4:$V$504,15,0)</f>
        <v>Elaborar y presentar a la Superintendente,  la versión final del proyecto(s) de acto(s) administrativo(s) a través del cual se ordenará la depuración normativa (Proyecto de acto de depuración elaborado/único entregable)</v>
      </c>
      <c r="I167" s="82">
        <f>VLOOKUP(A167,'PAI 2025 GPS rempl2)'!$A$4:$V$504,17,0)</f>
        <v>1</v>
      </c>
      <c r="J167" s="82" t="str">
        <f>VLOOKUP(A167,'PAI 2025 GPS rempl2)'!$A$4:$V$504,18,0)</f>
        <v>Númerica</v>
      </c>
      <c r="K167" s="169" t="str">
        <f>VLOOKUP(A167,'PAI 2025 GPS rempl2)'!$A$4:$V$504,20,0)</f>
        <v>2025-06-24</v>
      </c>
      <c r="L167" s="169" t="str">
        <f>VLOOKUP(A167,'PAI 2025 GPS rempl2)'!$A$4:$V$504,21,0)</f>
        <v>2025-07-11</v>
      </c>
      <c r="M167" s="82" t="str">
        <f>VLOOKUP(A167,'PAI 2025 GPS rempl2)'!$A$4:$V$504,22,0)</f>
        <v>12-GRUPO DE TRABAJO DE REGULACIÓN</v>
      </c>
      <c r="N167" s="82"/>
      <c r="O167" s="82"/>
      <c r="P167" s="82"/>
      <c r="Q167" s="82"/>
      <c r="S167" s="81" t="s">
        <v>797</v>
      </c>
      <c r="T167" s="81" t="str">
        <f>VLOOKUP(A167,'PAI 2025 GPS rempl2)'!$A$3:$E$505,4,0)</f>
        <v>Actividad propia</v>
      </c>
      <c r="U167" s="82" t="s">
        <v>1539</v>
      </c>
      <c r="V167" s="31">
        <f>VLOOKUP(S167,'PAI 2025 GPS rempl2)'!$E$4:$P$504,12,0)</f>
        <v>20</v>
      </c>
      <c r="W167" s="148" t="e">
        <f>+(V167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68" spans="1:23" x14ac:dyDescent="0.25">
      <c r="A168" s="81" t="s">
        <v>800</v>
      </c>
      <c r="B168" s="81" t="str">
        <f>VLOOKUP(A168,'PAI 2025 GPS rempl2)'!$A$3:$E$505,4,0)</f>
        <v>Producto</v>
      </c>
      <c r="C168" s="82" t="s">
        <v>1549</v>
      </c>
      <c r="D168" s="82" t="s">
        <v>1548</v>
      </c>
      <c r="E168" s="82" t="s">
        <v>758</v>
      </c>
      <c r="F168" s="82" t="s">
        <v>12</v>
      </c>
      <c r="G168" s="82" t="str">
        <f>VLOOKUP(A168,'PAI 2025 GPS rempl2)'!$E$4:$L$504,8,0)</f>
        <v>C-3599-0200-0008-53105b</v>
      </c>
      <c r="H168" s="82" t="str">
        <f>VLOOKUP(A168,'PAI 2025 GPS rempl2)'!$A$4:$V$504,15,0)</f>
        <v>Estudios Económicos Sectoriales, elaborados y entregados al área solicitante (Estudios Económicos)</v>
      </c>
      <c r="I168" s="82">
        <f>VLOOKUP(A168,'PAI 2025 GPS rempl2)'!$A$4:$V$504,17,0)</f>
        <v>2</v>
      </c>
      <c r="J168" s="82" t="str">
        <f>VLOOKUP(A168,'PAI 2025 GPS rempl2)'!$A$4:$V$504,18,0)</f>
        <v>Númerica</v>
      </c>
      <c r="K168" s="169" t="str">
        <f>VLOOKUP(A168,'PAI 2025 GPS rempl2)'!$A$4:$V$504,20,0)</f>
        <v>2025-01-15</v>
      </c>
      <c r="L168" s="169" t="str">
        <f>VLOOKUP(A168,'PAI 2025 GPS rempl2)'!$A$4:$V$504,21,0)</f>
        <v>2025-12-15</v>
      </c>
      <c r="M168" s="82" t="str">
        <f>VLOOKUP(A168,'PAI 2025 GPS rempl2)'!$A$4:$V$504,22,0)</f>
        <v>37-GRUPO DE TRABAJO DE ESTUDIOS ECONÓMICOS</v>
      </c>
      <c r="N168" s="82" t="s">
        <v>1411</v>
      </c>
      <c r="O168" s="82" t="s">
        <v>1412</v>
      </c>
      <c r="P168" s="82">
        <v>0</v>
      </c>
      <c r="Q168" s="82" t="s">
        <v>1509</v>
      </c>
      <c r="S168" s="81" t="s">
        <v>800</v>
      </c>
      <c r="T168" s="81" t="str">
        <f>VLOOKUP(A168,'PAI 2025 GPS rempl2)'!$A$3:$E$505,4,0)</f>
        <v>Producto</v>
      </c>
      <c r="U168" s="82" t="s">
        <v>1549</v>
      </c>
      <c r="V168" s="31">
        <f>VLOOKUP(S168,'PAI 2025 GPS rempl2)'!$E$4:$P$504,12,0)</f>
        <v>50</v>
      </c>
      <c r="W168" s="31">
        <f>+(V168*100)/($V$150+$V$168+$V$174+$V$177+$V$183+$V$190+$V$199+$V$336+$V$342+$V$430+$V$463)</f>
        <v>26.315789473684209</v>
      </c>
    </row>
    <row r="169" spans="1:23" x14ac:dyDescent="0.25">
      <c r="A169" s="81" t="s">
        <v>802</v>
      </c>
      <c r="B169" s="81" t="str">
        <f>VLOOKUP(A169,'PAI 2025 GPS rempl2)'!$A$3:$E$505,4,0)</f>
        <v>Actividad propia</v>
      </c>
      <c r="C169" s="82" t="s">
        <v>1549</v>
      </c>
      <c r="D169" s="82" t="s">
        <v>1548</v>
      </c>
      <c r="E169" s="82" t="s">
        <v>758</v>
      </c>
      <c r="F169" s="82"/>
      <c r="G169" s="82" t="str">
        <f>VLOOKUP(A169,'PAI 2025 GPS rempl2)'!$E$4:$L$504,8,0)</f>
        <v>N/A</v>
      </c>
      <c r="H169" s="82" t="str">
        <f>VLOOKUP(A169,'PAI 2025 GPS rempl2)'!$A$4:$V$504,15,0)</f>
        <v>Elaborar ficha técnica (Ficha técnica)</v>
      </c>
      <c r="I169" s="82">
        <f>VLOOKUP(A169,'PAI 2025 GPS rempl2)'!$A$4:$V$504,17,0)</f>
        <v>1</v>
      </c>
      <c r="J169" s="82" t="str">
        <f>VLOOKUP(A169,'PAI 2025 GPS rempl2)'!$A$4:$V$504,18,0)</f>
        <v>Númerica</v>
      </c>
      <c r="K169" s="169" t="str">
        <f>VLOOKUP(A169,'PAI 2025 GPS rempl2)'!$A$4:$V$504,20,0)</f>
        <v>2025-01-15</v>
      </c>
      <c r="L169" s="169" t="str">
        <f>VLOOKUP(A169,'PAI 2025 GPS rempl2)'!$A$4:$V$504,21,0)</f>
        <v>2025-04-15</v>
      </c>
      <c r="M169" s="82" t="str">
        <f>VLOOKUP(A169,'PAI 2025 GPS rempl2)'!$A$4:$V$504,22,0)</f>
        <v>37-GRUPO DE TRABAJO DE ESTUDIOS ECONÓMICOS</v>
      </c>
      <c r="N169" s="82"/>
      <c r="O169" s="82"/>
      <c r="P169" s="82"/>
      <c r="Q169" s="82"/>
      <c r="S169" s="81" t="s">
        <v>802</v>
      </c>
      <c r="T169" s="81" t="str">
        <f>VLOOKUP(A169,'PAI 2025 GPS rempl2)'!$A$3:$E$505,4,0)</f>
        <v>Actividad propia</v>
      </c>
      <c r="U169" s="82" t="s">
        <v>1549</v>
      </c>
      <c r="V169" s="31">
        <f>VLOOKUP(S169,'PAI 2025 GPS rempl2)'!$E$4:$P$504,12,0)</f>
        <v>10</v>
      </c>
      <c r="W169" s="31">
        <f>+(V169*100)/($V$151+$V$153+$V$154+$V$155+$V$169+$V$170+$V$171+$V$172+$V$173+$V$175+$V$176+$V$178+$V$179+$V$180+$V$181+$V$182+$V$184+$V$185+$V$186+$V$187+$V$188+$V$189+$V$191+$V$192+$V$193+$V$194+$V$200+$V$201+$V$337+$V$339+$V$341+$V$343+$V$344+$V$431+$V$432+$V$433+$V$434+$V$464+$V$465)</f>
        <v>0.90909090909090906</v>
      </c>
    </row>
    <row r="170" spans="1:23" x14ac:dyDescent="0.25">
      <c r="A170" s="81" t="s">
        <v>804</v>
      </c>
      <c r="B170" s="81" t="str">
        <f>VLOOKUP(A170,'PAI 2025 GPS rempl2)'!$A$3:$E$505,4,0)</f>
        <v>Actividad propia</v>
      </c>
      <c r="C170" s="82" t="s">
        <v>1549</v>
      </c>
      <c r="D170" s="82" t="s">
        <v>1548</v>
      </c>
      <c r="E170" s="82" t="s">
        <v>758</v>
      </c>
      <c r="F170" s="82"/>
      <c r="G170" s="82" t="str">
        <f>VLOOKUP(A170,'PAI 2025 GPS rempl2)'!$E$4:$L$504,8,0)</f>
        <v>N/A</v>
      </c>
      <c r="H170" s="82" t="str">
        <f>VLOOKUP(A170,'PAI 2025 GPS rempl2)'!$A$4:$V$504,15,0)</f>
        <v>Recopilar datos y construir base de datos (Base de datos)</v>
      </c>
      <c r="I170" s="82">
        <f>VLOOKUP(A170,'PAI 2025 GPS rempl2)'!$A$4:$V$504,17,0)</f>
        <v>1</v>
      </c>
      <c r="J170" s="82" t="str">
        <f>VLOOKUP(A170,'PAI 2025 GPS rempl2)'!$A$4:$V$504,18,0)</f>
        <v>Númerica</v>
      </c>
      <c r="K170" s="169" t="str">
        <f>VLOOKUP(A170,'PAI 2025 GPS rempl2)'!$A$4:$V$504,20,0)</f>
        <v>2025-02-01</v>
      </c>
      <c r="L170" s="169" t="str">
        <f>VLOOKUP(A170,'PAI 2025 GPS rempl2)'!$A$4:$V$504,21,0)</f>
        <v>2025-09-15</v>
      </c>
      <c r="M170" s="82" t="str">
        <f>VLOOKUP(A170,'PAI 2025 GPS rempl2)'!$A$4:$V$504,22,0)</f>
        <v>37-GRUPO DE TRABAJO DE ESTUDIOS ECONÓMICOS</v>
      </c>
      <c r="N170" s="82"/>
      <c r="O170" s="82"/>
      <c r="P170" s="82"/>
      <c r="Q170" s="82"/>
      <c r="S170" s="81" t="s">
        <v>804</v>
      </c>
      <c r="T170" s="81" t="str">
        <f>VLOOKUP(A170,'PAI 2025 GPS rempl2)'!$A$3:$E$505,4,0)</f>
        <v>Actividad propia</v>
      </c>
      <c r="U170" s="82" t="s">
        <v>1549</v>
      </c>
      <c r="V170" s="31">
        <f>VLOOKUP(S170,'PAI 2025 GPS rempl2)'!$E$4:$P$504,12,0)</f>
        <v>30</v>
      </c>
      <c r="W170" s="31">
        <f>+(V170*100)/($V$151+$V$153+$V$154+$V$155+$V$169+$V$170+$V$171+$V$172+$V$173+$V$175+$V$176+$V$178+$V$179+$V$180+$V$181+$V$182+$V$184+$V$185+$V$186+$V$187+$V$188+$V$189+$V$191+$V$192+$V$193+$V$194+$V$200+$V$201+$V$337+$V$339+$V$341+$V$343+$V$344+$V$431+$V$432+$V$433+$V$434+$V$464+$V$465)</f>
        <v>2.7272727272727271</v>
      </c>
    </row>
    <row r="171" spans="1:23" x14ac:dyDescent="0.25">
      <c r="A171" s="81" t="s">
        <v>806</v>
      </c>
      <c r="B171" s="81" t="str">
        <f>VLOOKUP(A171,'PAI 2025 GPS rempl2)'!$A$3:$E$505,4,0)</f>
        <v>Actividad propia</v>
      </c>
      <c r="C171" s="82" t="s">
        <v>1549</v>
      </c>
      <c r="D171" s="82" t="s">
        <v>1548</v>
      </c>
      <c r="E171" s="82" t="s">
        <v>758</v>
      </c>
      <c r="F171" s="82"/>
      <c r="G171" s="82" t="str">
        <f>VLOOKUP(A171,'PAI 2025 GPS rempl2)'!$E$4:$L$504,8,0)</f>
        <v>N/A</v>
      </c>
      <c r="H171" s="82" t="str">
        <f>VLOOKUP(A171,'PAI 2025 GPS rempl2)'!$A$4:$V$504,15,0)</f>
        <v>Construir el marco teórico  (Documento marco teórico)</v>
      </c>
      <c r="I171" s="82">
        <f>VLOOKUP(A171,'PAI 2025 GPS rempl2)'!$A$4:$V$504,17,0)</f>
        <v>1</v>
      </c>
      <c r="J171" s="82" t="str">
        <f>VLOOKUP(A171,'PAI 2025 GPS rempl2)'!$A$4:$V$504,18,0)</f>
        <v>Númerica</v>
      </c>
      <c r="K171" s="169" t="str">
        <f>VLOOKUP(A171,'PAI 2025 GPS rempl2)'!$A$4:$V$504,20,0)</f>
        <v>2025-02-01</v>
      </c>
      <c r="L171" s="169" t="str">
        <f>VLOOKUP(A171,'PAI 2025 GPS rempl2)'!$A$4:$V$504,21,0)</f>
        <v>2025-09-15</v>
      </c>
      <c r="M171" s="82" t="str">
        <f>VLOOKUP(A171,'PAI 2025 GPS rempl2)'!$A$4:$V$504,22,0)</f>
        <v>37-GRUPO DE TRABAJO DE ESTUDIOS ECONÓMICOS</v>
      </c>
      <c r="N171" s="82"/>
      <c r="O171" s="82"/>
      <c r="P171" s="82"/>
      <c r="Q171" s="82"/>
      <c r="S171" s="81" t="s">
        <v>806</v>
      </c>
      <c r="T171" s="81" t="str">
        <f>VLOOKUP(A171,'PAI 2025 GPS rempl2)'!$A$3:$E$505,4,0)</f>
        <v>Actividad propia</v>
      </c>
      <c r="U171" s="82" t="s">
        <v>1549</v>
      </c>
      <c r="V171" s="31">
        <f>VLOOKUP(S171,'PAI 2025 GPS rempl2)'!$E$4:$P$504,12,0)</f>
        <v>20</v>
      </c>
      <c r="W171" s="31">
        <f>+(V171*100)/($V$151+$V$153+$V$154+$V$155+$V$169+$V$170+$V$171+$V$172+$V$173+$V$175+$V$176+$V$178+$V$179+$V$180+$V$181+$V$182+$V$184+$V$185+$V$186+$V$187+$V$188+$V$189+$V$191+$V$192+$V$193+$V$194+$V$200+$V$201+$V$337+$V$339+$V$341+$V$343+$V$344+$V$431+$V$432+$V$433+$V$434+$V$464+$V$465)</f>
        <v>1.8181818181818181</v>
      </c>
    </row>
    <row r="172" spans="1:23" x14ac:dyDescent="0.25">
      <c r="A172" s="81" t="s">
        <v>808</v>
      </c>
      <c r="B172" s="81" t="str">
        <f>VLOOKUP(A172,'PAI 2025 GPS rempl2)'!$A$3:$E$505,4,0)</f>
        <v>Actividad propia</v>
      </c>
      <c r="C172" s="82" t="s">
        <v>1549</v>
      </c>
      <c r="D172" s="82" t="s">
        <v>1548</v>
      </c>
      <c r="E172" s="82" t="s">
        <v>758</v>
      </c>
      <c r="F172" s="82"/>
      <c r="G172" s="82" t="str">
        <f>VLOOKUP(A172,'PAI 2025 GPS rempl2)'!$E$4:$L$504,8,0)</f>
        <v>N/A</v>
      </c>
      <c r="H172" s="82" t="str">
        <f>VLOOKUP(A172,'PAI 2025 GPS rempl2)'!$A$4:$V$504,15,0)</f>
        <v>Desarrollar análisis estadístico y económico (Dcumento de análisis estadístico y económico)</v>
      </c>
      <c r="I172" s="82">
        <f>VLOOKUP(A172,'PAI 2025 GPS rempl2)'!$A$4:$V$504,17,0)</f>
        <v>1</v>
      </c>
      <c r="J172" s="82" t="str">
        <f>VLOOKUP(A172,'PAI 2025 GPS rempl2)'!$A$4:$V$504,18,0)</f>
        <v>Númerica</v>
      </c>
      <c r="K172" s="169" t="str">
        <f>VLOOKUP(A172,'PAI 2025 GPS rempl2)'!$A$4:$V$504,20,0)</f>
        <v>2025-03-01</v>
      </c>
      <c r="L172" s="169" t="str">
        <f>VLOOKUP(A172,'PAI 2025 GPS rempl2)'!$A$4:$V$504,21,0)</f>
        <v>2025-11-15</v>
      </c>
      <c r="M172" s="82" t="str">
        <f>VLOOKUP(A172,'PAI 2025 GPS rempl2)'!$A$4:$V$504,22,0)</f>
        <v>37-GRUPO DE TRABAJO DE ESTUDIOS ECONÓMICOS</v>
      </c>
      <c r="N172" s="82"/>
      <c r="O172" s="82"/>
      <c r="P172" s="82"/>
      <c r="Q172" s="82"/>
      <c r="S172" s="81" t="s">
        <v>808</v>
      </c>
      <c r="T172" s="81" t="str">
        <f>VLOOKUP(A172,'PAI 2025 GPS rempl2)'!$A$3:$E$505,4,0)</f>
        <v>Actividad propia</v>
      </c>
      <c r="U172" s="82" t="s">
        <v>1549</v>
      </c>
      <c r="V172" s="31">
        <f>VLOOKUP(S172,'PAI 2025 GPS rempl2)'!$E$4:$P$504,12,0)</f>
        <v>20</v>
      </c>
      <c r="W172" s="31">
        <f>+(V172*100)/($V$151+$V$153+$V$154+$V$155+$V$169+$V$170+$V$171+$V$172+$V$173+$V$175+$V$176+$V$178+$V$179+$V$180+$V$181+$V$182+$V$184+$V$185+$V$186+$V$187+$V$188+$V$189+$V$191+$V$192+$V$193+$V$194+$V$200+$V$201+$V$337+$V$339+$V$341+$V$343+$V$344+$V$431+$V$432+$V$433+$V$434+$V$464+$V$465)</f>
        <v>1.8181818181818181</v>
      </c>
    </row>
    <row r="173" spans="1:23" x14ac:dyDescent="0.25">
      <c r="A173" s="81" t="s">
        <v>810</v>
      </c>
      <c r="B173" s="81" t="str">
        <f>VLOOKUP(A173,'PAI 2025 GPS rempl2)'!$A$3:$E$505,4,0)</f>
        <v>Actividad propia</v>
      </c>
      <c r="C173" s="82" t="s">
        <v>1549</v>
      </c>
      <c r="D173" s="82" t="s">
        <v>1548</v>
      </c>
      <c r="E173" s="82" t="s">
        <v>758</v>
      </c>
      <c r="F173" s="82"/>
      <c r="G173" s="82" t="str">
        <f>VLOOKUP(A173,'PAI 2025 GPS rempl2)'!$E$4:$L$504,8,0)</f>
        <v>N/A</v>
      </c>
      <c r="H173" s="82" t="str">
        <f>VLOOKUP(A173,'PAI 2025 GPS rempl2)'!$A$4:$V$504,15,0)</f>
        <v>Elaborar estudio y entregar al área solicitante (Memorando/correo de entrega de documento)</v>
      </c>
      <c r="I173" s="82">
        <f>VLOOKUP(A173,'PAI 2025 GPS rempl2)'!$A$4:$V$504,17,0)</f>
        <v>1</v>
      </c>
      <c r="J173" s="82" t="str">
        <f>VLOOKUP(A173,'PAI 2025 GPS rempl2)'!$A$4:$V$504,18,0)</f>
        <v>Númerica</v>
      </c>
      <c r="K173" s="169" t="str">
        <f>VLOOKUP(A173,'PAI 2025 GPS rempl2)'!$A$4:$V$504,20,0)</f>
        <v>2025-04-01</v>
      </c>
      <c r="L173" s="169" t="str">
        <f>VLOOKUP(A173,'PAI 2025 GPS rempl2)'!$A$4:$V$504,21,0)</f>
        <v>2025-12-15</v>
      </c>
      <c r="M173" s="82" t="str">
        <f>VLOOKUP(A173,'PAI 2025 GPS rempl2)'!$A$4:$V$504,22,0)</f>
        <v>37-GRUPO DE TRABAJO DE ESTUDIOS ECONÓMICOS</v>
      </c>
      <c r="N173" s="82"/>
      <c r="O173" s="82"/>
      <c r="P173" s="82"/>
      <c r="Q173" s="82"/>
      <c r="S173" s="81" t="s">
        <v>810</v>
      </c>
      <c r="T173" s="81" t="str">
        <f>VLOOKUP(A173,'PAI 2025 GPS rempl2)'!$A$3:$E$505,4,0)</f>
        <v>Actividad propia</v>
      </c>
      <c r="U173" s="82" t="s">
        <v>1549</v>
      </c>
      <c r="V173" s="31">
        <f>VLOOKUP(S173,'PAI 2025 GPS rempl2)'!$E$4:$P$504,12,0)</f>
        <v>20</v>
      </c>
      <c r="W173" s="31">
        <f>+(V173*100)/($V$151+$V$153+$V$154+$V$155+$V$169+$V$170+$V$171+$V$172+$V$173+$V$175+$V$176+$V$178+$V$179+$V$180+$V$181+$V$182+$V$184+$V$185+$V$186+$V$187+$V$188+$V$189+$V$191+$V$192+$V$193+$V$194+$V$200+$V$201+$V$337+$V$339+$V$341+$V$343+$V$344+$V$431+$V$432+$V$433+$V$434+$V$464+$V$465)</f>
        <v>1.8181818181818181</v>
      </c>
    </row>
    <row r="174" spans="1:23" x14ac:dyDescent="0.25">
      <c r="A174" s="81" t="s">
        <v>812</v>
      </c>
      <c r="B174" s="81" t="str">
        <f>VLOOKUP(A174,'PAI 2025 GPS rempl2)'!$A$3:$E$505,4,0)</f>
        <v>Producto</v>
      </c>
      <c r="C174" s="82" t="s">
        <v>1549</v>
      </c>
      <c r="D174" s="82" t="s">
        <v>1548</v>
      </c>
      <c r="E174" s="82" t="s">
        <v>758</v>
      </c>
      <c r="F174" s="82" t="s">
        <v>12</v>
      </c>
      <c r="G174" s="82" t="str">
        <f>VLOOKUP(A174,'PAI 2025 GPS rempl2)'!$E$4:$L$504,8,0)</f>
        <v>C-3599-0200-0008-53105b</v>
      </c>
      <c r="H174" s="82" t="str">
        <f>VLOOKUP(A174,'PAI 2025 GPS rempl2)'!$A$4:$V$504,15,0)</f>
        <v>Boletines de Noticias Económicas, elaborados y divulgados (Boletines de Noticias Económicas)</v>
      </c>
      <c r="I174" s="82">
        <f>VLOOKUP(A174,'PAI 2025 GPS rempl2)'!$A$4:$V$504,17,0)</f>
        <v>11</v>
      </c>
      <c r="J174" s="82" t="str">
        <f>VLOOKUP(A174,'PAI 2025 GPS rempl2)'!$A$4:$V$504,18,0)</f>
        <v>Númerica</v>
      </c>
      <c r="K174" s="169" t="str">
        <f>VLOOKUP(A174,'PAI 2025 GPS rempl2)'!$A$4:$V$504,20,0)</f>
        <v>2025-01-15</v>
      </c>
      <c r="L174" s="169" t="str">
        <f>VLOOKUP(A174,'PAI 2025 GPS rempl2)'!$A$4:$V$504,21,0)</f>
        <v>2025-12-15</v>
      </c>
      <c r="M174" s="82" t="str">
        <f>VLOOKUP(A174,'PAI 2025 GPS rempl2)'!$A$4:$V$504,22,0)</f>
        <v>37-GRUPO DE TRABAJO DE ESTUDIOS ECONÓMICOS</v>
      </c>
      <c r="N174" s="82" t="s">
        <v>1411</v>
      </c>
      <c r="O174" s="82" t="s">
        <v>1412</v>
      </c>
      <c r="P174" s="82">
        <v>0</v>
      </c>
      <c r="Q174" s="82" t="s">
        <v>1509</v>
      </c>
      <c r="S174" s="81" t="s">
        <v>812</v>
      </c>
      <c r="T174" s="81" t="str">
        <f>VLOOKUP(A174,'PAI 2025 GPS rempl2)'!$A$3:$E$505,4,0)</f>
        <v>Producto</v>
      </c>
      <c r="U174" s="82" t="s">
        <v>1549</v>
      </c>
      <c r="V174" s="31">
        <f>VLOOKUP(S174,'PAI 2025 GPS rempl2)'!$E$4:$P$504,12,0)</f>
        <v>15</v>
      </c>
      <c r="W174" s="31">
        <f>+(V174*100)/($V$150+$V$168+$V$174+$V$177+$V$183+$V$190+$V$199+$V$336+$V$342+$V$430+$V$463)</f>
        <v>7.8947368421052628</v>
      </c>
    </row>
    <row r="175" spans="1:23" x14ac:dyDescent="0.25">
      <c r="A175" s="81" t="s">
        <v>814</v>
      </c>
      <c r="B175" s="81" t="str">
        <f>VLOOKUP(A175,'PAI 2025 GPS rempl2)'!$A$3:$E$505,4,0)</f>
        <v>Actividad propia</v>
      </c>
      <c r="C175" s="82" t="s">
        <v>1549</v>
      </c>
      <c r="D175" s="82" t="s">
        <v>1548</v>
      </c>
      <c r="E175" s="82" t="s">
        <v>758</v>
      </c>
      <c r="F175" s="82"/>
      <c r="G175" s="82" t="str">
        <f>VLOOKUP(A175,'PAI 2025 GPS rempl2)'!$E$4:$L$504,8,0)</f>
        <v>N/A</v>
      </c>
      <c r="H175" s="82" t="str">
        <f>VLOOKUP(A175,'PAI 2025 GPS rempl2)'!$A$4:$V$504,15,0)</f>
        <v>Elaborar mensualmente los boletines (Boletínes / correos electrónicos de envió)</v>
      </c>
      <c r="I175" s="82">
        <f>VLOOKUP(A175,'PAI 2025 GPS rempl2)'!$A$4:$V$504,17,0)</f>
        <v>11</v>
      </c>
      <c r="J175" s="82" t="str">
        <f>VLOOKUP(A175,'PAI 2025 GPS rempl2)'!$A$4:$V$504,18,0)</f>
        <v>Númerica</v>
      </c>
      <c r="K175" s="169" t="str">
        <f>VLOOKUP(A175,'PAI 2025 GPS rempl2)'!$A$4:$V$504,20,0)</f>
        <v>2025-01-15</v>
      </c>
      <c r="L175" s="169" t="str">
        <f>VLOOKUP(A175,'PAI 2025 GPS rempl2)'!$A$4:$V$504,21,0)</f>
        <v>2025-12-15</v>
      </c>
      <c r="M175" s="82" t="str">
        <f>VLOOKUP(A175,'PAI 2025 GPS rempl2)'!$A$4:$V$504,22,0)</f>
        <v>37-GRUPO DE TRABAJO DE ESTUDIOS ECONÓMICOS</v>
      </c>
      <c r="N175" s="82"/>
      <c r="O175" s="82"/>
      <c r="P175" s="82"/>
      <c r="Q175" s="82"/>
      <c r="S175" s="81" t="s">
        <v>814</v>
      </c>
      <c r="T175" s="81" t="str">
        <f>VLOOKUP(A175,'PAI 2025 GPS rempl2)'!$A$3:$E$505,4,0)</f>
        <v>Actividad propia</v>
      </c>
      <c r="U175" s="82" t="s">
        <v>1549</v>
      </c>
      <c r="V175" s="31">
        <f>VLOOKUP(S175,'PAI 2025 GPS rempl2)'!$E$4:$P$504,12,0)</f>
        <v>80</v>
      </c>
      <c r="W175" s="31">
        <f>+(V175*100)/($V$151+$V$153+$V$154+$V$155+$V$169+$V$170+$V$171+$V$172+$V$173+$V$175+$V$176+$V$178+$V$179+$V$180+$V$181+$V$182+$V$184+$V$185+$V$186+$V$187+$V$188+$V$189+$V$191+$V$192+$V$193+$V$194+$V$200+$V$201+$V$337+$V$339+$V$341+$V$343+$V$344+$V$431+$V$432+$V$433+$V$434+$V$464+$V$465)</f>
        <v>7.2727272727272725</v>
      </c>
    </row>
    <row r="176" spans="1:23" x14ac:dyDescent="0.25">
      <c r="A176" s="81" t="s">
        <v>816</v>
      </c>
      <c r="B176" s="81" t="str">
        <f>VLOOKUP(A176,'PAI 2025 GPS rempl2)'!$A$3:$E$505,4,0)</f>
        <v>Actividad propia</v>
      </c>
      <c r="C176" s="82" t="s">
        <v>1549</v>
      </c>
      <c r="D176" s="82" t="s">
        <v>1548</v>
      </c>
      <c r="E176" s="82" t="s">
        <v>758</v>
      </c>
      <c r="F176" s="82"/>
      <c r="G176" s="82" t="str">
        <f>VLOOKUP(A176,'PAI 2025 GPS rempl2)'!$E$4:$L$504,8,0)</f>
        <v>N/A</v>
      </c>
      <c r="H176" s="82" t="str">
        <f>VLOOKUP(A176,'PAI 2025 GPS rempl2)'!$A$4:$V$504,15,0)</f>
        <v>Divulgar los boletines (boletines diseñados)</v>
      </c>
      <c r="I176" s="82">
        <f>VLOOKUP(A176,'PAI 2025 GPS rempl2)'!$A$4:$V$504,17,0)</f>
        <v>11</v>
      </c>
      <c r="J176" s="82" t="str">
        <f>VLOOKUP(A176,'PAI 2025 GPS rempl2)'!$A$4:$V$504,18,0)</f>
        <v>Númerica</v>
      </c>
      <c r="K176" s="169" t="str">
        <f>VLOOKUP(A176,'PAI 2025 GPS rempl2)'!$A$4:$V$504,20,0)</f>
        <v>2025-01-15</v>
      </c>
      <c r="L176" s="169" t="str">
        <f>VLOOKUP(A176,'PAI 2025 GPS rempl2)'!$A$4:$V$504,21,0)</f>
        <v>2025-12-15</v>
      </c>
      <c r="M176" s="82" t="str">
        <f>VLOOKUP(A176,'PAI 2025 GPS rempl2)'!$A$4:$V$504,22,0)</f>
        <v>37-GRUPO DE TRABAJO DE ESTUDIOS ECONÓMICOS</v>
      </c>
      <c r="N176" s="82"/>
      <c r="O176" s="82"/>
      <c r="P176" s="82"/>
      <c r="Q176" s="82"/>
      <c r="S176" s="81" t="s">
        <v>816</v>
      </c>
      <c r="T176" s="81" t="str">
        <f>VLOOKUP(A176,'PAI 2025 GPS rempl2)'!$A$3:$E$505,4,0)</f>
        <v>Actividad propia</v>
      </c>
      <c r="U176" s="82" t="s">
        <v>1549</v>
      </c>
      <c r="V176" s="31">
        <f>VLOOKUP(S176,'PAI 2025 GPS rempl2)'!$E$4:$P$504,12,0)</f>
        <v>20</v>
      </c>
      <c r="W176" s="31">
        <f>+(V176*100)/($V$151+$V$153+$V$154+$V$155+$V$169+$V$170+$V$171+$V$172+$V$173+$V$175+$V$176+$V$178+$V$179+$V$180+$V$181+$V$182+$V$184+$V$185+$V$186+$V$187+$V$188+$V$189+$V$191+$V$192+$V$193+$V$194+$V$200+$V$201+$V$337+$V$339+$V$341+$V$343+$V$344+$V$431+$V$432+$V$433+$V$434+$V$464+$V$465)</f>
        <v>1.8181818181818181</v>
      </c>
    </row>
    <row r="177" spans="1:23" x14ac:dyDescent="0.25">
      <c r="A177" s="81" t="s">
        <v>818</v>
      </c>
      <c r="B177" s="81" t="str">
        <f>VLOOKUP(A177,'PAI 2025 GPS rempl2)'!$A$3:$E$505,4,0)</f>
        <v>Producto</v>
      </c>
      <c r="C177" s="82" t="s">
        <v>1549</v>
      </c>
      <c r="D177" s="82" t="s">
        <v>1548</v>
      </c>
      <c r="E177" s="82" t="s">
        <v>758</v>
      </c>
      <c r="F177" s="82" t="s">
        <v>12</v>
      </c>
      <c r="G177" s="82" t="str">
        <f>VLOOKUP(A177,'PAI 2025 GPS rempl2)'!$E$4:$L$504,8,0)</f>
        <v>C-3599-0200-0008-53105b</v>
      </c>
      <c r="H177" s="82" t="str">
        <f>VLOOKUP(A177,'PAI 2025 GPS rempl2)'!$A$4:$V$504,15,0)</f>
        <v>Estudio Económico Académico, elaborado y entregado  (Estudio Económico )</v>
      </c>
      <c r="I177" s="82">
        <f>VLOOKUP(A177,'PAI 2025 GPS rempl2)'!$A$4:$V$504,17,0)</f>
        <v>1</v>
      </c>
      <c r="J177" s="82" t="str">
        <f>VLOOKUP(A177,'PAI 2025 GPS rempl2)'!$A$4:$V$504,18,0)</f>
        <v>Númerica</v>
      </c>
      <c r="K177" s="169" t="str">
        <f>VLOOKUP(A177,'PAI 2025 GPS rempl2)'!$A$4:$V$504,20,0)</f>
        <v>2025-02-17</v>
      </c>
      <c r="L177" s="169" t="str">
        <f>VLOOKUP(A177,'PAI 2025 GPS rempl2)'!$A$4:$V$504,21,0)</f>
        <v>2025-12-15</v>
      </c>
      <c r="M177" s="82" t="str">
        <f>VLOOKUP(A177,'PAI 2025 GPS rempl2)'!$A$4:$V$504,22,0)</f>
        <v>37-GRUPO DE TRABAJO DE ESTUDIOS ECONÓMICOS</v>
      </c>
      <c r="N177" s="82" t="s">
        <v>1411</v>
      </c>
      <c r="O177" s="82" t="s">
        <v>1412</v>
      </c>
      <c r="P177" s="82">
        <v>0</v>
      </c>
      <c r="Q177" s="82" t="s">
        <v>1509</v>
      </c>
      <c r="S177" s="81" t="s">
        <v>818</v>
      </c>
      <c r="T177" s="81" t="str">
        <f>VLOOKUP(A177,'PAI 2025 GPS rempl2)'!$A$3:$E$505,4,0)</f>
        <v>Producto</v>
      </c>
      <c r="U177" s="82" t="s">
        <v>1549</v>
      </c>
      <c r="V177" s="31">
        <f>VLOOKUP(S177,'PAI 2025 GPS rempl2)'!$E$4:$P$504,12,0)</f>
        <v>5</v>
      </c>
      <c r="W177" s="31">
        <f>+(V177*100)/($V$150+$V$168+$V$174+$V$177+$V$183+$V$190+$V$199+$V$336+$V$342+$V$430+$V$463)</f>
        <v>2.6315789473684212</v>
      </c>
    </row>
    <row r="178" spans="1:23" x14ac:dyDescent="0.25">
      <c r="A178" s="81" t="s">
        <v>820</v>
      </c>
      <c r="B178" s="81" t="str">
        <f>VLOOKUP(A178,'PAI 2025 GPS rempl2)'!$A$3:$E$505,4,0)</f>
        <v>Actividad propia</v>
      </c>
      <c r="C178" s="82" t="s">
        <v>1549</v>
      </c>
      <c r="D178" s="82" t="s">
        <v>1548</v>
      </c>
      <c r="E178" s="82" t="s">
        <v>758</v>
      </c>
      <c r="F178" s="82"/>
      <c r="G178" s="82" t="str">
        <f>VLOOKUP(A178,'PAI 2025 GPS rempl2)'!$E$4:$L$504,8,0)</f>
        <v>N/A</v>
      </c>
      <c r="H178" s="82" t="str">
        <f>VLOOKUP(A178,'PAI 2025 GPS rempl2)'!$A$4:$V$504,15,0)</f>
        <v>Elaborar ficha técnica  (Ficha técnica)</v>
      </c>
      <c r="I178" s="82">
        <f>VLOOKUP(A178,'PAI 2025 GPS rempl2)'!$A$4:$V$504,17,0)</f>
        <v>1</v>
      </c>
      <c r="J178" s="82" t="str">
        <f>VLOOKUP(A178,'PAI 2025 GPS rempl2)'!$A$4:$V$504,18,0)</f>
        <v>Númerica</v>
      </c>
      <c r="K178" s="169" t="str">
        <f>VLOOKUP(A178,'PAI 2025 GPS rempl2)'!$A$4:$V$504,20,0)</f>
        <v>2025-02-17</v>
      </c>
      <c r="L178" s="169" t="str">
        <f>VLOOKUP(A178,'PAI 2025 GPS rempl2)'!$A$4:$V$504,21,0)</f>
        <v>2025-12-15</v>
      </c>
      <c r="M178" s="82" t="str">
        <f>VLOOKUP(A178,'PAI 2025 GPS rempl2)'!$A$4:$V$504,22,0)</f>
        <v>37-GRUPO DE TRABAJO DE ESTUDIOS ECONÓMICOS</v>
      </c>
      <c r="N178" s="82"/>
      <c r="O178" s="82"/>
      <c r="P178" s="82"/>
      <c r="Q178" s="82"/>
      <c r="S178" s="81" t="s">
        <v>820</v>
      </c>
      <c r="T178" s="81" t="str">
        <f>VLOOKUP(A178,'PAI 2025 GPS rempl2)'!$A$3:$E$505,4,0)</f>
        <v>Actividad propia</v>
      </c>
      <c r="U178" s="82" t="s">
        <v>1549</v>
      </c>
      <c r="V178" s="31">
        <f>VLOOKUP(S178,'PAI 2025 GPS rempl2)'!$E$4:$P$504,12,0)</f>
        <v>10</v>
      </c>
      <c r="W178" s="31">
        <f>+(V178*100)/($V$151+$V$153+$V$154+$V$155+$V$169+$V$170+$V$171+$V$172+$V$173+$V$175+$V$176+$V$178+$V$179+$V$180+$V$181+$V$182+$V$184+$V$185+$V$186+$V$187+$V$188+$V$189+$V$191+$V$192+$V$193+$V$194+$V$200+$V$201+$V$337+$V$339+$V$341+$V$343+$V$344+$V$431+$V$432+$V$433+$V$434+$V$464+$V$465)</f>
        <v>0.90909090909090906</v>
      </c>
    </row>
    <row r="179" spans="1:23" x14ac:dyDescent="0.25">
      <c r="A179" s="81" t="s">
        <v>821</v>
      </c>
      <c r="B179" s="81" t="str">
        <f>VLOOKUP(A179,'PAI 2025 GPS rempl2)'!$A$3:$E$505,4,0)</f>
        <v>Actividad propia</v>
      </c>
      <c r="C179" s="82" t="s">
        <v>1549</v>
      </c>
      <c r="D179" s="82" t="s">
        <v>1548</v>
      </c>
      <c r="E179" s="82" t="s">
        <v>758</v>
      </c>
      <c r="F179" s="82"/>
      <c r="G179" s="82" t="str">
        <f>VLOOKUP(A179,'PAI 2025 GPS rempl2)'!$E$4:$L$504,8,0)</f>
        <v>N/A</v>
      </c>
      <c r="H179" s="82" t="str">
        <f>VLOOKUP(A179,'PAI 2025 GPS rempl2)'!$A$4:$V$504,15,0)</f>
        <v>Recopilar datos y construir base de datos (Archivo con Base de datos)</v>
      </c>
      <c r="I179" s="82">
        <f>VLOOKUP(A179,'PAI 2025 GPS rempl2)'!$A$4:$V$504,17,0)</f>
        <v>1</v>
      </c>
      <c r="J179" s="82" t="str">
        <f>VLOOKUP(A179,'PAI 2025 GPS rempl2)'!$A$4:$V$504,18,0)</f>
        <v>Númerica</v>
      </c>
      <c r="K179" s="169" t="str">
        <f>VLOOKUP(A179,'PAI 2025 GPS rempl2)'!$A$4:$V$504,20,0)</f>
        <v>2025-02-24</v>
      </c>
      <c r="L179" s="169" t="str">
        <f>VLOOKUP(A179,'PAI 2025 GPS rempl2)'!$A$4:$V$504,21,0)</f>
        <v>2025-08-18</v>
      </c>
      <c r="M179" s="82" t="str">
        <f>VLOOKUP(A179,'PAI 2025 GPS rempl2)'!$A$4:$V$504,22,0)</f>
        <v>37-GRUPO DE TRABAJO DE ESTUDIOS ECONÓMICOS</v>
      </c>
      <c r="N179" s="82"/>
      <c r="O179" s="82"/>
      <c r="P179" s="82"/>
      <c r="Q179" s="82"/>
      <c r="S179" s="81" t="s">
        <v>821</v>
      </c>
      <c r="T179" s="81" t="str">
        <f>VLOOKUP(A179,'PAI 2025 GPS rempl2)'!$A$3:$E$505,4,0)</f>
        <v>Actividad propia</v>
      </c>
      <c r="U179" s="82" t="s">
        <v>1549</v>
      </c>
      <c r="V179" s="31">
        <f>VLOOKUP(S179,'PAI 2025 GPS rempl2)'!$E$4:$P$504,12,0)</f>
        <v>30</v>
      </c>
      <c r="W179" s="31">
        <f>+(V179*100)/($V$151+$V$153+$V$154+$V$155+$V$169+$V$170+$V$171+$V$172+$V$173+$V$175+$V$176+$V$178+$V$179+$V$180+$V$181+$V$182+$V$184+$V$185+$V$186+$V$187+$V$188+$V$189+$V$191+$V$192+$V$193+$V$194+$V$200+$V$201+$V$337+$V$339+$V$341+$V$343+$V$344+$V$431+$V$432+$V$433+$V$434+$V$464+$V$465)</f>
        <v>2.7272727272727271</v>
      </c>
    </row>
    <row r="180" spans="1:23" x14ac:dyDescent="0.25">
      <c r="A180" s="81" t="s">
        <v>822</v>
      </c>
      <c r="B180" s="81" t="str">
        <f>VLOOKUP(A180,'PAI 2025 GPS rempl2)'!$A$3:$E$505,4,0)</f>
        <v>Actividad propia</v>
      </c>
      <c r="C180" s="82" t="s">
        <v>1549</v>
      </c>
      <c r="D180" s="82" t="s">
        <v>1548</v>
      </c>
      <c r="E180" s="82" t="s">
        <v>758</v>
      </c>
      <c r="F180" s="82"/>
      <c r="G180" s="82" t="str">
        <f>VLOOKUP(A180,'PAI 2025 GPS rempl2)'!$E$4:$L$504,8,0)</f>
        <v>N/A</v>
      </c>
      <c r="H180" s="82" t="str">
        <f>VLOOKUP(A180,'PAI 2025 GPS rempl2)'!$A$4:$V$504,15,0)</f>
        <v>Construir marco teórico (Informe/documento con marco teórico)</v>
      </c>
      <c r="I180" s="82">
        <f>VLOOKUP(A180,'PAI 2025 GPS rempl2)'!$A$4:$V$504,17,0)</f>
        <v>1</v>
      </c>
      <c r="J180" s="82" t="str">
        <f>VLOOKUP(A180,'PAI 2025 GPS rempl2)'!$A$4:$V$504,18,0)</f>
        <v>Númerica</v>
      </c>
      <c r="K180" s="169" t="str">
        <f>VLOOKUP(A180,'PAI 2025 GPS rempl2)'!$A$4:$V$504,20,0)</f>
        <v>2025-02-24</v>
      </c>
      <c r="L180" s="169" t="str">
        <f>VLOOKUP(A180,'PAI 2025 GPS rempl2)'!$A$4:$V$504,21,0)</f>
        <v>2025-09-15</v>
      </c>
      <c r="M180" s="82" t="str">
        <f>VLOOKUP(A180,'PAI 2025 GPS rempl2)'!$A$4:$V$504,22,0)</f>
        <v>37-GRUPO DE TRABAJO DE ESTUDIOS ECONÓMICOS</v>
      </c>
      <c r="N180" s="82"/>
      <c r="O180" s="82"/>
      <c r="P180" s="82"/>
      <c r="Q180" s="82"/>
      <c r="S180" s="81" t="s">
        <v>822</v>
      </c>
      <c r="T180" s="81" t="str">
        <f>VLOOKUP(A180,'PAI 2025 GPS rempl2)'!$A$3:$E$505,4,0)</f>
        <v>Actividad propia</v>
      </c>
      <c r="U180" s="82" t="s">
        <v>1549</v>
      </c>
      <c r="V180" s="31">
        <f>VLOOKUP(S180,'PAI 2025 GPS rempl2)'!$E$4:$P$504,12,0)</f>
        <v>20</v>
      </c>
      <c r="W180" s="31">
        <f>+(V180*100)/($V$151+$V$153+$V$154+$V$155+$V$169+$V$170+$V$171+$V$172+$V$173+$V$175+$V$176+$V$178+$V$179+$V$180+$V$181+$V$182+$V$184+$V$185+$V$186+$V$187+$V$188+$V$189+$V$191+$V$192+$V$193+$V$194+$V$200+$V$201+$V$337+$V$339+$V$341+$V$343+$V$344+$V$431+$V$432+$V$433+$V$434+$V$464+$V$465)</f>
        <v>1.8181818181818181</v>
      </c>
    </row>
    <row r="181" spans="1:23" x14ac:dyDescent="0.25">
      <c r="A181" s="81" t="s">
        <v>823</v>
      </c>
      <c r="B181" s="81" t="str">
        <f>VLOOKUP(A181,'PAI 2025 GPS rempl2)'!$A$3:$E$505,4,0)</f>
        <v>Actividad propia</v>
      </c>
      <c r="C181" s="82" t="s">
        <v>1549</v>
      </c>
      <c r="D181" s="82" t="s">
        <v>1548</v>
      </c>
      <c r="E181" s="82" t="s">
        <v>758</v>
      </c>
      <c r="F181" s="82"/>
      <c r="G181" s="82" t="str">
        <f>VLOOKUP(A181,'PAI 2025 GPS rempl2)'!$E$4:$L$504,8,0)</f>
        <v>N/A</v>
      </c>
      <c r="H181" s="82" t="str">
        <f>VLOOKUP(A181,'PAI 2025 GPS rempl2)'!$A$4:$V$504,15,0)</f>
        <v>Desarrollar análisis estadístico y económico (Documento de análisis estadístico y económico)</v>
      </c>
      <c r="I181" s="82">
        <f>VLOOKUP(A181,'PAI 2025 GPS rempl2)'!$A$4:$V$504,17,0)</f>
        <v>1</v>
      </c>
      <c r="J181" s="82" t="str">
        <f>VLOOKUP(A181,'PAI 2025 GPS rempl2)'!$A$4:$V$504,18,0)</f>
        <v>Númerica</v>
      </c>
      <c r="K181" s="169" t="str">
        <f>VLOOKUP(A181,'PAI 2025 GPS rempl2)'!$A$4:$V$504,20,0)</f>
        <v>2025-03-01</v>
      </c>
      <c r="L181" s="169" t="str">
        <f>VLOOKUP(A181,'PAI 2025 GPS rempl2)'!$A$4:$V$504,21,0)</f>
        <v>2025-11-14</v>
      </c>
      <c r="M181" s="82" t="str">
        <f>VLOOKUP(A181,'PAI 2025 GPS rempl2)'!$A$4:$V$504,22,0)</f>
        <v>37-GRUPO DE TRABAJO DE ESTUDIOS ECONÓMICOS</v>
      </c>
      <c r="N181" s="82"/>
      <c r="O181" s="82"/>
      <c r="P181" s="82"/>
      <c r="Q181" s="82"/>
      <c r="S181" s="81" t="s">
        <v>823</v>
      </c>
      <c r="T181" s="81" t="str">
        <f>VLOOKUP(A181,'PAI 2025 GPS rempl2)'!$A$3:$E$505,4,0)</f>
        <v>Actividad propia</v>
      </c>
      <c r="U181" s="82" t="s">
        <v>1549</v>
      </c>
      <c r="V181" s="31">
        <f>VLOOKUP(S181,'PAI 2025 GPS rempl2)'!$E$4:$P$504,12,0)</f>
        <v>20</v>
      </c>
      <c r="W181" s="31">
        <f>+(V181*100)/($V$151+$V$153+$V$154+$V$155+$V$169+$V$170+$V$171+$V$172+$V$173+$V$175+$V$176+$V$178+$V$179+$V$180+$V$181+$V$182+$V$184+$V$185+$V$186+$V$187+$V$188+$V$189+$V$191+$V$192+$V$193+$V$194+$V$200+$V$201+$V$337+$V$339+$V$341+$V$343+$V$344+$V$431+$V$432+$V$433+$V$434+$V$464+$V$465)</f>
        <v>1.8181818181818181</v>
      </c>
    </row>
    <row r="182" spans="1:23" x14ac:dyDescent="0.25">
      <c r="A182" s="81" t="s">
        <v>824</v>
      </c>
      <c r="B182" s="81" t="str">
        <f>VLOOKUP(A182,'PAI 2025 GPS rempl2)'!$A$3:$E$505,4,0)</f>
        <v>Actividad propia</v>
      </c>
      <c r="C182" s="82" t="s">
        <v>1549</v>
      </c>
      <c r="D182" s="82" t="s">
        <v>1548</v>
      </c>
      <c r="E182" s="82" t="s">
        <v>758</v>
      </c>
      <c r="F182" s="82"/>
      <c r="G182" s="82" t="str">
        <f>VLOOKUP(A182,'PAI 2025 GPS rempl2)'!$E$4:$L$504,8,0)</f>
        <v>N/A</v>
      </c>
      <c r="H182" s="82" t="str">
        <f>VLOOKUP(A182,'PAI 2025 GPS rempl2)'!$A$4:$V$504,15,0)</f>
        <v>Entregar del documento (Memorando/correo de entrega de documento)</v>
      </c>
      <c r="I182" s="82">
        <f>VLOOKUP(A182,'PAI 2025 GPS rempl2)'!$A$4:$V$504,17,0)</f>
        <v>1</v>
      </c>
      <c r="J182" s="82" t="str">
        <f>VLOOKUP(A182,'PAI 2025 GPS rempl2)'!$A$4:$V$504,18,0)</f>
        <v>Númerica</v>
      </c>
      <c r="K182" s="169" t="str">
        <f>VLOOKUP(A182,'PAI 2025 GPS rempl2)'!$A$4:$V$504,20,0)</f>
        <v>2025-04-01</v>
      </c>
      <c r="L182" s="169" t="str">
        <f>VLOOKUP(A182,'PAI 2025 GPS rempl2)'!$A$4:$V$504,21,0)</f>
        <v>2025-12-15</v>
      </c>
      <c r="M182" s="82" t="str">
        <f>VLOOKUP(A182,'PAI 2025 GPS rempl2)'!$A$4:$V$504,22,0)</f>
        <v>37-GRUPO DE TRABAJO DE ESTUDIOS ECONÓMICOS</v>
      </c>
      <c r="N182" s="82"/>
      <c r="O182" s="82"/>
      <c r="P182" s="82"/>
      <c r="Q182" s="82"/>
      <c r="S182" s="81" t="s">
        <v>824</v>
      </c>
      <c r="T182" s="81" t="str">
        <f>VLOOKUP(A182,'PAI 2025 GPS rempl2)'!$A$3:$E$505,4,0)</f>
        <v>Actividad propia</v>
      </c>
      <c r="U182" s="82" t="s">
        <v>1549</v>
      </c>
      <c r="V182" s="31">
        <f>VLOOKUP(S182,'PAI 2025 GPS rempl2)'!$E$4:$P$504,12,0)</f>
        <v>20</v>
      </c>
      <c r="W182" s="31">
        <f>+(V182*100)/($V$151+$V$153+$V$154+$V$155+$V$169+$V$170+$V$171+$V$172+$V$173+$V$175+$V$176+$V$178+$V$179+$V$180+$V$181+$V$182+$V$184+$V$185+$V$186+$V$187+$V$188+$V$189+$V$191+$V$192+$V$193+$V$194+$V$200+$V$201+$V$337+$V$339+$V$341+$V$343+$V$344+$V$431+$V$432+$V$433+$V$434+$V$464+$V$465)</f>
        <v>1.8181818181818181</v>
      </c>
    </row>
    <row r="183" spans="1:23" x14ac:dyDescent="0.25">
      <c r="A183" s="81" t="s">
        <v>825</v>
      </c>
      <c r="B183" s="81" t="str">
        <f>VLOOKUP(A183,'PAI 2025 GPS rempl2)'!$A$3:$E$505,4,0)</f>
        <v>Producto</v>
      </c>
      <c r="C183" s="82" t="s">
        <v>1549</v>
      </c>
      <c r="D183" s="82" t="s">
        <v>1548</v>
      </c>
      <c r="E183" s="82" t="s">
        <v>758</v>
      </c>
      <c r="F183" s="82" t="s">
        <v>12</v>
      </c>
      <c r="G183" s="82" t="str">
        <f>VLOOKUP(A183,'PAI 2025 GPS rempl2)'!$E$4:$L$504,8,0)</f>
        <v>C-3599-0200-0008-53105b</v>
      </c>
      <c r="H183" s="82" t="str">
        <f>VLOOKUP(A183,'PAI 2025 GPS rempl2)'!$A$4:$V$504,15,0)</f>
        <v>Estudio Económico 2024/2025 – Licencia obligatoria, elaborado y entregado  (Estudio Económico 2024/2025 – Licencia obligatoria)</v>
      </c>
      <c r="I183" s="82">
        <f>VLOOKUP(A183,'PAI 2025 GPS rempl2)'!$A$4:$V$504,17,0)</f>
        <v>1</v>
      </c>
      <c r="J183" s="82" t="str">
        <f>VLOOKUP(A183,'PAI 2025 GPS rempl2)'!$A$4:$V$504,18,0)</f>
        <v>Númerica</v>
      </c>
      <c r="K183" s="169" t="str">
        <f>VLOOKUP(A183,'PAI 2025 GPS rempl2)'!$A$4:$V$504,20,0)</f>
        <v>2025-02-17</v>
      </c>
      <c r="L183" s="169" t="str">
        <f>VLOOKUP(A183,'PAI 2025 GPS rempl2)'!$A$4:$V$504,21,0)</f>
        <v>2025-12-15</v>
      </c>
      <c r="M183" s="82" t="str">
        <f>VLOOKUP(A183,'PAI 2025 GPS rempl2)'!$A$4:$V$504,22,0)</f>
        <v>37-GRUPO DE TRABAJO DE ESTUDIOS ECONÓMICOS</v>
      </c>
      <c r="N183" s="82" t="s">
        <v>1411</v>
      </c>
      <c r="O183" s="82" t="s">
        <v>1412</v>
      </c>
      <c r="P183" s="82">
        <v>0</v>
      </c>
      <c r="Q183" s="82" t="s">
        <v>1509</v>
      </c>
      <c r="S183" s="81" t="s">
        <v>825</v>
      </c>
      <c r="T183" s="81" t="str">
        <f>VLOOKUP(A183,'PAI 2025 GPS rempl2)'!$A$3:$E$505,4,0)</f>
        <v>Producto</v>
      </c>
      <c r="U183" s="82" t="s">
        <v>1549</v>
      </c>
      <c r="V183" s="31">
        <f>VLOOKUP(S183,'PAI 2025 GPS rempl2)'!$E$4:$P$504,12,0)</f>
        <v>10</v>
      </c>
      <c r="W183" s="31">
        <f>+(V183*100)/($V$150+$V$168+$V$174+$V$177+$V$183+$V$190+$V$199+$V$336+$V$342+$V$430+$V$463)</f>
        <v>5.2631578947368425</v>
      </c>
    </row>
    <row r="184" spans="1:23" x14ac:dyDescent="0.25">
      <c r="A184" s="81" t="s">
        <v>827</v>
      </c>
      <c r="B184" s="81" t="str">
        <f>VLOOKUP(A184,'PAI 2025 GPS rempl2)'!$A$3:$E$505,4,0)</f>
        <v>Actividad propia</v>
      </c>
      <c r="C184" s="82" t="s">
        <v>1549</v>
      </c>
      <c r="D184" s="82" t="s">
        <v>1548</v>
      </c>
      <c r="E184" s="82" t="s">
        <v>758</v>
      </c>
      <c r="F184" s="82"/>
      <c r="G184" s="82" t="str">
        <f>VLOOKUP(A184,'PAI 2025 GPS rempl2)'!$E$4:$L$504,8,0)</f>
        <v>N/A</v>
      </c>
      <c r="H184" s="82" t="str">
        <f>VLOOKUP(A184,'PAI 2025 GPS rempl2)'!$A$4:$V$504,15,0)</f>
        <v>Elaborar ficha técnica (Ficha técnica)</v>
      </c>
      <c r="I184" s="82">
        <f>VLOOKUP(A184,'PAI 2025 GPS rempl2)'!$A$4:$V$504,17,0)</f>
        <v>1</v>
      </c>
      <c r="J184" s="82" t="str">
        <f>VLOOKUP(A184,'PAI 2025 GPS rempl2)'!$A$4:$V$504,18,0)</f>
        <v>Númerica</v>
      </c>
      <c r="K184" s="169" t="str">
        <f>VLOOKUP(A184,'PAI 2025 GPS rempl2)'!$A$4:$V$504,20,0)</f>
        <v>2025-02-17</v>
      </c>
      <c r="L184" s="169" t="str">
        <f>VLOOKUP(A184,'PAI 2025 GPS rempl2)'!$A$4:$V$504,21,0)</f>
        <v>2025-12-15</v>
      </c>
      <c r="M184" s="82" t="str">
        <f>VLOOKUP(A184,'PAI 2025 GPS rempl2)'!$A$4:$V$504,22,0)</f>
        <v>37-GRUPO DE TRABAJO DE ESTUDIOS ECONÓMICOS</v>
      </c>
      <c r="N184" s="82"/>
      <c r="O184" s="82"/>
      <c r="P184" s="82"/>
      <c r="Q184" s="82"/>
      <c r="S184" s="81" t="s">
        <v>827</v>
      </c>
      <c r="T184" s="81" t="str">
        <f>VLOOKUP(A184,'PAI 2025 GPS rempl2)'!$A$3:$E$505,4,0)</f>
        <v>Actividad propia</v>
      </c>
      <c r="U184" s="82" t="s">
        <v>1549</v>
      </c>
      <c r="V184" s="31">
        <f>VLOOKUP(S184,'PAI 2025 GPS rempl2)'!$E$4:$P$504,12,0)</f>
        <v>10</v>
      </c>
      <c r="W184" s="31">
        <f t="shared" ref="W184:W189" si="2">+(V184*100)/($V$151+$V$153+$V$154+$V$155+$V$169+$V$170+$V$171+$V$172+$V$173+$V$175+$V$176+$V$178+$V$179+$V$180+$V$181+$V$182+$V$184+$V$185+$V$186+$V$187+$V$188+$V$189+$V$191+$V$192+$V$193+$V$194+$V$200+$V$201+$V$337+$V$339+$V$341+$V$343+$V$344+$V$431+$V$432+$V$433+$V$434+$V$464+$V$465)</f>
        <v>0.90909090909090906</v>
      </c>
    </row>
    <row r="185" spans="1:23" x14ac:dyDescent="0.25">
      <c r="A185" s="81" t="s">
        <v>828</v>
      </c>
      <c r="B185" s="81" t="str">
        <f>VLOOKUP(A185,'PAI 2025 GPS rempl2)'!$A$3:$E$505,4,0)</f>
        <v>Actividad propia</v>
      </c>
      <c r="C185" s="82" t="s">
        <v>1549</v>
      </c>
      <c r="D185" s="82" t="s">
        <v>1548</v>
      </c>
      <c r="E185" s="82" t="s">
        <v>758</v>
      </c>
      <c r="F185" s="82"/>
      <c r="G185" s="82" t="str">
        <f>VLOOKUP(A185,'PAI 2025 GPS rempl2)'!$E$4:$L$504,8,0)</f>
        <v>N/A</v>
      </c>
      <c r="H185" s="82" t="str">
        <f>VLOOKUP(A185,'PAI 2025 GPS rempl2)'!$A$4:$V$504,15,0)</f>
        <v>Construir marco teórico (Documento Marco teórico)</v>
      </c>
      <c r="I185" s="82">
        <f>VLOOKUP(A185,'PAI 2025 GPS rempl2)'!$A$4:$V$504,17,0)</f>
        <v>1</v>
      </c>
      <c r="J185" s="82" t="str">
        <f>VLOOKUP(A185,'PAI 2025 GPS rempl2)'!$A$4:$V$504,18,0)</f>
        <v>Númerica</v>
      </c>
      <c r="K185" s="169" t="str">
        <f>VLOOKUP(A185,'PAI 2025 GPS rempl2)'!$A$4:$V$504,20,0)</f>
        <v>2025-02-24</v>
      </c>
      <c r="L185" s="169" t="str">
        <f>VLOOKUP(A185,'PAI 2025 GPS rempl2)'!$A$4:$V$504,21,0)</f>
        <v>2025-06-15</v>
      </c>
      <c r="M185" s="82" t="str">
        <f>VLOOKUP(A185,'PAI 2025 GPS rempl2)'!$A$4:$V$504,22,0)</f>
        <v>37-GRUPO DE TRABAJO DE ESTUDIOS ECONÓMICOS</v>
      </c>
      <c r="N185" s="82"/>
      <c r="O185" s="82"/>
      <c r="P185" s="82"/>
      <c r="Q185" s="82"/>
      <c r="S185" s="81" t="s">
        <v>828</v>
      </c>
      <c r="T185" s="81" t="str">
        <f>VLOOKUP(A185,'PAI 2025 GPS rempl2)'!$A$3:$E$505,4,0)</f>
        <v>Actividad propia</v>
      </c>
      <c r="U185" s="82" t="s">
        <v>1549</v>
      </c>
      <c r="V185" s="31">
        <f>VLOOKUP(S185,'PAI 2025 GPS rempl2)'!$E$4:$P$504,12,0)</f>
        <v>25</v>
      </c>
      <c r="W185" s="31">
        <f t="shared" si="2"/>
        <v>2.2727272727272729</v>
      </c>
    </row>
    <row r="186" spans="1:23" x14ac:dyDescent="0.25">
      <c r="A186" s="81" t="s">
        <v>829</v>
      </c>
      <c r="B186" s="81" t="str">
        <f>VLOOKUP(A186,'PAI 2025 GPS rempl2)'!$A$3:$E$505,4,0)</f>
        <v>Actividad propia</v>
      </c>
      <c r="C186" s="82" t="s">
        <v>1549</v>
      </c>
      <c r="D186" s="82" t="s">
        <v>1548</v>
      </c>
      <c r="E186" s="82" t="s">
        <v>758</v>
      </c>
      <c r="F186" s="82"/>
      <c r="G186" s="82" t="str">
        <f>VLOOKUP(A186,'PAI 2025 GPS rempl2)'!$E$4:$L$504,8,0)</f>
        <v>N/A</v>
      </c>
      <c r="H186" s="82" t="str">
        <f>VLOOKUP(A186,'PAI 2025 GPS rempl2)'!$A$4:$V$504,15,0)</f>
        <v>Desarrollar análisis económico parcial (Documento de análisis económico parcia)</v>
      </c>
      <c r="I186" s="82">
        <f>VLOOKUP(A186,'PAI 2025 GPS rempl2)'!$A$4:$V$504,17,0)</f>
        <v>1</v>
      </c>
      <c r="J186" s="82" t="str">
        <f>VLOOKUP(A186,'PAI 2025 GPS rempl2)'!$A$4:$V$504,18,0)</f>
        <v>Númerica</v>
      </c>
      <c r="K186" s="169" t="str">
        <f>VLOOKUP(A186,'PAI 2025 GPS rempl2)'!$A$4:$V$504,20,0)</f>
        <v>2025-02-24</v>
      </c>
      <c r="L186" s="169" t="str">
        <f>VLOOKUP(A186,'PAI 2025 GPS rempl2)'!$A$4:$V$504,21,0)</f>
        <v>2025-08-15</v>
      </c>
      <c r="M186" s="82" t="str">
        <f>VLOOKUP(A186,'PAI 2025 GPS rempl2)'!$A$4:$V$504,22,0)</f>
        <v>37-GRUPO DE TRABAJO DE ESTUDIOS ECONÓMICOS</v>
      </c>
      <c r="N186" s="82"/>
      <c r="O186" s="82"/>
      <c r="P186" s="82"/>
      <c r="Q186" s="82"/>
      <c r="S186" s="81" t="s">
        <v>829</v>
      </c>
      <c r="T186" s="81" t="str">
        <f>VLOOKUP(A186,'PAI 2025 GPS rempl2)'!$A$3:$E$505,4,0)</f>
        <v>Actividad propia</v>
      </c>
      <c r="U186" s="82" t="s">
        <v>1549</v>
      </c>
      <c r="V186" s="31">
        <f>VLOOKUP(S186,'PAI 2025 GPS rempl2)'!$E$4:$P$504,12,0)</f>
        <v>20</v>
      </c>
      <c r="W186" s="31">
        <f t="shared" si="2"/>
        <v>1.8181818181818181</v>
      </c>
    </row>
    <row r="187" spans="1:23" x14ac:dyDescent="0.25">
      <c r="A187" s="81" t="s">
        <v>831</v>
      </c>
      <c r="B187" s="81" t="str">
        <f>VLOOKUP(A187,'PAI 2025 GPS rempl2)'!$A$3:$E$505,4,0)</f>
        <v>Actividad propia</v>
      </c>
      <c r="C187" s="82" t="s">
        <v>1549</v>
      </c>
      <c r="D187" s="82" t="s">
        <v>1548</v>
      </c>
      <c r="E187" s="82" t="s">
        <v>758</v>
      </c>
      <c r="F187" s="82"/>
      <c r="G187" s="82" t="str">
        <f>VLOOKUP(A187,'PAI 2025 GPS rempl2)'!$E$4:$L$504,8,0)</f>
        <v>N/A</v>
      </c>
      <c r="H187" s="82" t="str">
        <f>VLOOKUP(A187,'PAI 2025 GPS rempl2)'!$A$4:$V$504,15,0)</f>
        <v>Recopilar datos y construir base de datos  (Base de datos)</v>
      </c>
      <c r="I187" s="82">
        <f>VLOOKUP(A187,'PAI 2025 GPS rempl2)'!$A$4:$V$504,17,0)</f>
        <v>1</v>
      </c>
      <c r="J187" s="82" t="str">
        <f>VLOOKUP(A187,'PAI 2025 GPS rempl2)'!$A$4:$V$504,18,0)</f>
        <v>Númerica</v>
      </c>
      <c r="K187" s="169" t="str">
        <f>VLOOKUP(A187,'PAI 2025 GPS rempl2)'!$A$4:$V$504,20,0)</f>
        <v>2025-03-01</v>
      </c>
      <c r="L187" s="169" t="str">
        <f>VLOOKUP(A187,'PAI 2025 GPS rempl2)'!$A$4:$V$504,21,0)</f>
        <v>2025-10-15</v>
      </c>
      <c r="M187" s="82" t="str">
        <f>VLOOKUP(A187,'PAI 2025 GPS rempl2)'!$A$4:$V$504,22,0)</f>
        <v>37-GRUPO DE TRABAJO DE ESTUDIOS ECONÓMICOS</v>
      </c>
      <c r="N187" s="82"/>
      <c r="O187" s="82"/>
      <c r="P187" s="82"/>
      <c r="Q187" s="82"/>
      <c r="S187" s="81" t="s">
        <v>831</v>
      </c>
      <c r="T187" s="81" t="str">
        <f>VLOOKUP(A187,'PAI 2025 GPS rempl2)'!$A$3:$E$505,4,0)</f>
        <v>Actividad propia</v>
      </c>
      <c r="U187" s="82" t="s">
        <v>1549</v>
      </c>
      <c r="V187" s="31">
        <f>VLOOKUP(S187,'PAI 2025 GPS rempl2)'!$E$4:$P$504,12,0)</f>
        <v>20</v>
      </c>
      <c r="W187" s="31">
        <f t="shared" si="2"/>
        <v>1.8181818181818181</v>
      </c>
    </row>
    <row r="188" spans="1:23" x14ac:dyDescent="0.25">
      <c r="A188" s="81" t="s">
        <v>832</v>
      </c>
      <c r="B188" s="81" t="str">
        <f>VLOOKUP(A188,'PAI 2025 GPS rempl2)'!$A$3:$E$505,4,0)</f>
        <v>Actividad propia</v>
      </c>
      <c r="C188" s="82" t="s">
        <v>1549</v>
      </c>
      <c r="D188" s="82" t="s">
        <v>1548</v>
      </c>
      <c r="E188" s="82" t="s">
        <v>758</v>
      </c>
      <c r="F188" s="82"/>
      <c r="G188" s="82" t="str">
        <f>VLOOKUP(A188,'PAI 2025 GPS rempl2)'!$E$4:$L$504,8,0)</f>
        <v>N/A</v>
      </c>
      <c r="H188" s="82" t="str">
        <f>VLOOKUP(A188,'PAI 2025 GPS rempl2)'!$A$4:$V$504,15,0)</f>
        <v>Desarrollar análisis económico final (Documento de análisis económico final)</v>
      </c>
      <c r="I188" s="82">
        <f>VLOOKUP(A188,'PAI 2025 GPS rempl2)'!$A$4:$V$504,17,0)</f>
        <v>1</v>
      </c>
      <c r="J188" s="82" t="str">
        <f>VLOOKUP(A188,'PAI 2025 GPS rempl2)'!$A$4:$V$504,18,0)</f>
        <v>Númerica</v>
      </c>
      <c r="K188" s="169" t="str">
        <f>VLOOKUP(A188,'PAI 2025 GPS rempl2)'!$A$4:$V$504,20,0)</f>
        <v>2025-04-01</v>
      </c>
      <c r="L188" s="169" t="str">
        <f>VLOOKUP(A188,'PAI 2025 GPS rempl2)'!$A$4:$V$504,21,0)</f>
        <v>2025-11-15</v>
      </c>
      <c r="M188" s="82" t="str">
        <f>VLOOKUP(A188,'PAI 2025 GPS rempl2)'!$A$4:$V$504,22,0)</f>
        <v>37-GRUPO DE TRABAJO DE ESTUDIOS ECONÓMICOS</v>
      </c>
      <c r="N188" s="82"/>
      <c r="O188" s="82"/>
      <c r="P188" s="82"/>
      <c r="Q188" s="82"/>
      <c r="S188" s="81" t="s">
        <v>832</v>
      </c>
      <c r="T188" s="81" t="str">
        <f>VLOOKUP(A188,'PAI 2025 GPS rempl2)'!$A$3:$E$505,4,0)</f>
        <v>Actividad propia</v>
      </c>
      <c r="U188" s="82" t="s">
        <v>1549</v>
      </c>
      <c r="V188" s="31">
        <f>VLOOKUP(S188,'PAI 2025 GPS rempl2)'!$E$4:$P$504,12,0)</f>
        <v>20</v>
      </c>
      <c r="W188" s="31">
        <f t="shared" si="2"/>
        <v>1.8181818181818181</v>
      </c>
    </row>
    <row r="189" spans="1:23" x14ac:dyDescent="0.25">
      <c r="A189" s="81" t="s">
        <v>834</v>
      </c>
      <c r="B189" s="81" t="str">
        <f>VLOOKUP(A189,'PAI 2025 GPS rempl2)'!$A$3:$E$505,4,0)</f>
        <v>Actividad propia</v>
      </c>
      <c r="C189" s="82" t="s">
        <v>1549</v>
      </c>
      <c r="D189" s="82" t="s">
        <v>1548</v>
      </c>
      <c r="E189" s="82" t="s">
        <v>758</v>
      </c>
      <c r="F189" s="82"/>
      <c r="G189" s="82" t="str">
        <f>VLOOKUP(A189,'PAI 2025 GPS rempl2)'!$E$4:$L$504,8,0)</f>
        <v>N/A</v>
      </c>
      <c r="H189" s="82" t="str">
        <f>VLOOKUP(A189,'PAI 2025 GPS rempl2)'!$A$4:$V$504,15,0)</f>
        <v>Entregar producto (Memorando/correo)</v>
      </c>
      <c r="I189" s="82">
        <f>VLOOKUP(A189,'PAI 2025 GPS rempl2)'!$A$4:$V$504,17,0)</f>
        <v>1</v>
      </c>
      <c r="J189" s="82" t="str">
        <f>VLOOKUP(A189,'PAI 2025 GPS rempl2)'!$A$4:$V$504,18,0)</f>
        <v>Númerica</v>
      </c>
      <c r="K189" s="169" t="str">
        <f>VLOOKUP(A189,'PAI 2025 GPS rempl2)'!$A$4:$V$504,20,0)</f>
        <v>2025-05-01</v>
      </c>
      <c r="L189" s="169" t="str">
        <f>VLOOKUP(A189,'PAI 2025 GPS rempl2)'!$A$4:$V$504,21,0)</f>
        <v>2025-12-15</v>
      </c>
      <c r="M189" s="82" t="str">
        <f>VLOOKUP(A189,'PAI 2025 GPS rempl2)'!$A$4:$V$504,22,0)</f>
        <v>37-GRUPO DE TRABAJO DE ESTUDIOS ECONÓMICOS</v>
      </c>
      <c r="N189" s="82"/>
      <c r="O189" s="82"/>
      <c r="P189" s="82"/>
      <c r="Q189" s="82"/>
      <c r="S189" s="81" t="s">
        <v>834</v>
      </c>
      <c r="T189" s="81" t="str">
        <f>VLOOKUP(A189,'PAI 2025 GPS rempl2)'!$A$3:$E$505,4,0)</f>
        <v>Actividad propia</v>
      </c>
      <c r="U189" s="82" t="s">
        <v>1549</v>
      </c>
      <c r="V189" s="31">
        <f>VLOOKUP(S189,'PAI 2025 GPS rempl2)'!$E$4:$P$504,12,0)</f>
        <v>5</v>
      </c>
      <c r="W189" s="31">
        <f t="shared" si="2"/>
        <v>0.45454545454545453</v>
      </c>
    </row>
    <row r="190" spans="1:23" x14ac:dyDescent="0.25">
      <c r="A190" s="81" t="s">
        <v>835</v>
      </c>
      <c r="B190" s="81" t="str">
        <f>VLOOKUP(A190,'PAI 2025 GPS rempl2)'!$A$3:$E$505,4,0)</f>
        <v>Producto</v>
      </c>
      <c r="C190" s="82" t="s">
        <v>1549</v>
      </c>
      <c r="D190" s="82" t="s">
        <v>1548</v>
      </c>
      <c r="E190" s="82" t="s">
        <v>758</v>
      </c>
      <c r="F190" s="82" t="s">
        <v>12</v>
      </c>
      <c r="G190" s="82" t="str">
        <f>VLOOKUP(A190,'PAI 2025 GPS rempl2)'!$E$4:$L$504,8,0)</f>
        <v>C-3599-0200-0008-53105b</v>
      </c>
      <c r="H190" s="82" t="str">
        <f>VLOOKUP(A190,'PAI 2025 GPS rempl2)'!$A$4:$V$504,15,0)</f>
        <v>Estudios Económicos Coyunturales, elaborados y entregados (Estudios Económicos Coyunturales)</v>
      </c>
      <c r="I190" s="82">
        <f>VLOOKUP(A190,'PAI 2025 GPS rempl2)'!$A$4:$V$504,17,0)</f>
        <v>50</v>
      </c>
      <c r="J190" s="82" t="str">
        <f>VLOOKUP(A190,'PAI 2025 GPS rempl2)'!$A$4:$V$504,18,0)</f>
        <v>Númerica</v>
      </c>
      <c r="K190" s="169" t="str">
        <f>VLOOKUP(A190,'PAI 2025 GPS rempl2)'!$A$4:$V$504,20,0)</f>
        <v>2025-01-02</v>
      </c>
      <c r="L190" s="169" t="str">
        <f>VLOOKUP(A190,'PAI 2025 GPS rempl2)'!$A$4:$V$504,21,0)</f>
        <v>2025-12-19</v>
      </c>
      <c r="M190" s="82" t="str">
        <f>VLOOKUP(A190,'PAI 2025 GPS rempl2)'!$A$4:$V$504,22,0)</f>
        <v>37-GRUPO DE TRABAJO DE ESTUDIOS ECONÓMICOS</v>
      </c>
      <c r="N190" s="82" t="s">
        <v>1411</v>
      </c>
      <c r="O190" s="82" t="s">
        <v>1412</v>
      </c>
      <c r="P190" s="82">
        <v>0</v>
      </c>
      <c r="Q190" s="82" t="s">
        <v>1509</v>
      </c>
      <c r="S190" s="81" t="s">
        <v>835</v>
      </c>
      <c r="T190" s="81" t="str">
        <f>VLOOKUP(A190,'PAI 2025 GPS rempl2)'!$A$3:$E$505,4,0)</f>
        <v>Producto</v>
      </c>
      <c r="U190" s="82" t="s">
        <v>1549</v>
      </c>
      <c r="V190" s="31">
        <f>VLOOKUP(S190,'PAI 2025 GPS rempl2)'!$E$4:$P$504,12,0)</f>
        <v>20</v>
      </c>
      <c r="W190" s="31">
        <f>+(V190*100)/($V$150+$V$168+$V$174+$V$177+$V$183+$V$190+$V$199+$V$336+$V$342+$V$430+$V$463)</f>
        <v>10.526315789473685</v>
      </c>
    </row>
    <row r="191" spans="1:23" x14ac:dyDescent="0.25">
      <c r="A191" s="81" t="s">
        <v>837</v>
      </c>
      <c r="B191" s="81" t="str">
        <f>VLOOKUP(A191,'PAI 2025 GPS rempl2)'!$A$3:$E$505,4,0)</f>
        <v>Actividad propia</v>
      </c>
      <c r="C191" s="82" t="s">
        <v>1549</v>
      </c>
      <c r="D191" s="82" t="s">
        <v>1548</v>
      </c>
      <c r="E191" s="82" t="s">
        <v>758</v>
      </c>
      <c r="F191" s="82"/>
      <c r="G191" s="82" t="str">
        <f>VLOOKUP(A191,'PAI 2025 GPS rempl2)'!$E$4:$L$504,8,0)</f>
        <v>N/A</v>
      </c>
      <c r="H191" s="82" t="str">
        <f>VLOOKUP(A191,'PAI 2025 GPS rempl2)'!$A$4:$V$504,15,0)</f>
        <v>Requerir a las diferentes áreas de la entidad, la identificación de los estudios económicos coyunturales que requieren sean elaborados por el Grupo de Estudios Económicos (Inventario de solicitudes de estudios coyunturales)</v>
      </c>
      <c r="I191" s="82">
        <f>VLOOKUP(A191,'PAI 2025 GPS rempl2)'!$A$4:$V$504,17,0)</f>
        <v>1</v>
      </c>
      <c r="J191" s="82" t="str">
        <f>VLOOKUP(A191,'PAI 2025 GPS rempl2)'!$A$4:$V$504,18,0)</f>
        <v>Númerica</v>
      </c>
      <c r="K191" s="169" t="str">
        <f>VLOOKUP(A191,'PAI 2025 GPS rempl2)'!$A$4:$V$504,20,0)</f>
        <v>2025-01-02</v>
      </c>
      <c r="L191" s="169" t="str">
        <f>VLOOKUP(A191,'PAI 2025 GPS rempl2)'!$A$4:$V$504,21,0)</f>
        <v>2025-02-28</v>
      </c>
      <c r="M191" s="82" t="str">
        <f>VLOOKUP(A191,'PAI 2025 GPS rempl2)'!$A$4:$V$504,22,0)</f>
        <v>37-GRUPO DE TRABAJO DE ESTUDIOS ECONÓMICOS</v>
      </c>
      <c r="N191" s="82"/>
      <c r="O191" s="82"/>
      <c r="P191" s="82"/>
      <c r="Q191" s="82"/>
      <c r="S191" s="81" t="s">
        <v>837</v>
      </c>
      <c r="T191" s="81" t="str">
        <f>VLOOKUP(A191,'PAI 2025 GPS rempl2)'!$A$3:$E$505,4,0)</f>
        <v>Actividad propia</v>
      </c>
      <c r="U191" s="82" t="s">
        <v>1549</v>
      </c>
      <c r="V191" s="31">
        <f>VLOOKUP(S191,'PAI 2025 GPS rempl2)'!$E$4:$P$504,12,0)</f>
        <v>5</v>
      </c>
      <c r="W191" s="31">
        <f>+(V191*100)/($V$151+$V$153+$V$154+$V$155+$V$169+$V$170+$V$171+$V$172+$V$173+$V$175+$V$176+$V$178+$V$179+$V$180+$V$181+$V$182+$V$184+$V$185+$V$186+$V$187+$V$188+$V$189+$V$191+$V$192+$V$193+$V$194+$V$200+$V$201+$V$337+$V$339+$V$341+$V$343+$V$344+$V$431+$V$432+$V$433+$V$434+$V$464+$V$465)</f>
        <v>0.45454545454545453</v>
      </c>
    </row>
    <row r="192" spans="1:23" x14ac:dyDescent="0.25">
      <c r="A192" s="81" t="s">
        <v>839</v>
      </c>
      <c r="B192" s="81" t="str">
        <f>VLOOKUP(A192,'PAI 2025 GPS rempl2)'!$A$3:$E$505,4,0)</f>
        <v>Actividad propia</v>
      </c>
      <c r="C192" s="82" t="s">
        <v>1549</v>
      </c>
      <c r="D192" s="82" t="s">
        <v>1548</v>
      </c>
      <c r="E192" s="82" t="s">
        <v>758</v>
      </c>
      <c r="F192" s="82"/>
      <c r="G192" s="82" t="str">
        <f>VLOOKUP(A192,'PAI 2025 GPS rempl2)'!$E$4:$L$504,8,0)</f>
        <v>N/A</v>
      </c>
      <c r="H192" s="82" t="str">
        <f>VLOOKUP(A192,'PAI 2025 GPS rempl2)'!$A$4:$V$504,15,0)</f>
        <v>Definir, a partir del análisis de las solicitudes de las áreas, las temáticas y  estudios conyunturales que serán desarrollados a lo largo de la vigencia por el Grupo de Estudios Económicos (Informe con estudios seleccionados)</v>
      </c>
      <c r="I192" s="82">
        <f>VLOOKUP(A192,'PAI 2025 GPS rempl2)'!$A$4:$V$504,17,0)</f>
        <v>1</v>
      </c>
      <c r="J192" s="82" t="str">
        <f>VLOOKUP(A192,'PAI 2025 GPS rempl2)'!$A$4:$V$504,18,0)</f>
        <v>Númerica</v>
      </c>
      <c r="K192" s="169" t="str">
        <f>VLOOKUP(A192,'PAI 2025 GPS rempl2)'!$A$4:$V$504,20,0)</f>
        <v>2025-03-01</v>
      </c>
      <c r="L192" s="169" t="str">
        <f>VLOOKUP(A192,'PAI 2025 GPS rempl2)'!$A$4:$V$504,21,0)</f>
        <v>2025-03-15</v>
      </c>
      <c r="M192" s="82" t="str">
        <f>VLOOKUP(A192,'PAI 2025 GPS rempl2)'!$A$4:$V$504,22,0)</f>
        <v>37-GRUPO DE TRABAJO DE ESTUDIOS ECONÓMICOS</v>
      </c>
      <c r="N192" s="82"/>
      <c r="O192" s="82"/>
      <c r="P192" s="82"/>
      <c r="Q192" s="82"/>
      <c r="S192" s="81" t="s">
        <v>839</v>
      </c>
      <c r="T192" s="81" t="str">
        <f>VLOOKUP(A192,'PAI 2025 GPS rempl2)'!$A$3:$E$505,4,0)</f>
        <v>Actividad propia</v>
      </c>
      <c r="U192" s="82" t="s">
        <v>1549</v>
      </c>
      <c r="V192" s="31">
        <f>VLOOKUP(S192,'PAI 2025 GPS rempl2)'!$E$4:$P$504,12,0)</f>
        <v>10</v>
      </c>
      <c r="W192" s="31">
        <f>+(V192*100)/($V$151+$V$153+$V$154+$V$155+$V$169+$V$170+$V$171+$V$172+$V$173+$V$175+$V$176+$V$178+$V$179+$V$180+$V$181+$V$182+$V$184+$V$185+$V$186+$V$187+$V$188+$V$189+$V$191+$V$192+$V$193+$V$194+$V$200+$V$201+$V$337+$V$339+$V$341+$V$343+$V$344+$V$431+$V$432+$V$433+$V$434+$V$464+$V$465)</f>
        <v>0.90909090909090906</v>
      </c>
    </row>
    <row r="193" spans="1:23" x14ac:dyDescent="0.25">
      <c r="A193" s="81" t="s">
        <v>841</v>
      </c>
      <c r="B193" s="81" t="str">
        <f>VLOOKUP(A193,'PAI 2025 GPS rempl2)'!$A$3:$E$505,4,0)</f>
        <v>Actividad propia</v>
      </c>
      <c r="C193" s="82" t="s">
        <v>1549</v>
      </c>
      <c r="D193" s="82" t="s">
        <v>1548</v>
      </c>
      <c r="E193" s="82" t="s">
        <v>758</v>
      </c>
      <c r="F193" s="82"/>
      <c r="G193" s="82" t="str">
        <f>VLOOKUP(A193,'PAI 2025 GPS rempl2)'!$E$4:$L$504,8,0)</f>
        <v>N/A</v>
      </c>
      <c r="H193" s="82" t="str">
        <f>VLOOKUP(A193,'PAI 2025 GPS rempl2)'!$A$4:$V$504,15,0)</f>
        <v>Definir un plan de trabajo para la elaboración y entrega de los estudios seleccionados (plan de trabajo)</v>
      </c>
      <c r="I193" s="82">
        <f>VLOOKUP(A193,'PAI 2025 GPS rempl2)'!$A$4:$V$504,17,0)</f>
        <v>1</v>
      </c>
      <c r="J193" s="82" t="str">
        <f>VLOOKUP(A193,'PAI 2025 GPS rempl2)'!$A$4:$V$504,18,0)</f>
        <v>Númerica</v>
      </c>
      <c r="K193" s="169" t="str">
        <f>VLOOKUP(A193,'PAI 2025 GPS rempl2)'!$A$4:$V$504,20,0)</f>
        <v>2025-03-17</v>
      </c>
      <c r="L193" s="169" t="str">
        <f>VLOOKUP(A193,'PAI 2025 GPS rempl2)'!$A$4:$V$504,21,0)</f>
        <v>2025-04-05</v>
      </c>
      <c r="M193" s="82" t="str">
        <f>VLOOKUP(A193,'PAI 2025 GPS rempl2)'!$A$4:$V$504,22,0)</f>
        <v>37-GRUPO DE TRABAJO DE ESTUDIOS ECONÓMICOS</v>
      </c>
      <c r="N193" s="82"/>
      <c r="O193" s="82"/>
      <c r="P193" s="82"/>
      <c r="Q193" s="82"/>
      <c r="S193" s="81" t="s">
        <v>841</v>
      </c>
      <c r="T193" s="81" t="str">
        <f>VLOOKUP(A193,'PAI 2025 GPS rempl2)'!$A$3:$E$505,4,0)</f>
        <v>Actividad propia</v>
      </c>
      <c r="U193" s="82" t="s">
        <v>1549</v>
      </c>
      <c r="V193" s="31">
        <f>VLOOKUP(S193,'PAI 2025 GPS rempl2)'!$E$4:$P$504,12,0)</f>
        <v>10</v>
      </c>
      <c r="W193" s="31">
        <f>+(V193*100)/($V$151+$V$153+$V$154+$V$155+$V$169+$V$170+$V$171+$V$172+$V$173+$V$175+$V$176+$V$178+$V$179+$V$180+$V$181+$V$182+$V$184+$V$185+$V$186+$V$187+$V$188+$V$189+$V$191+$V$192+$V$193+$V$194+$V$200+$V$201+$V$337+$V$339+$V$341+$V$343+$V$344+$V$431+$V$432+$V$433+$V$434+$V$464+$V$465)</f>
        <v>0.90909090909090906</v>
      </c>
    </row>
    <row r="194" spans="1:23" x14ac:dyDescent="0.25">
      <c r="A194" s="81" t="s">
        <v>843</v>
      </c>
      <c r="B194" s="81" t="str">
        <f>VLOOKUP(A194,'PAI 2025 GPS rempl2)'!$A$3:$E$505,4,0)</f>
        <v>Actividad propia</v>
      </c>
      <c r="C194" s="82" t="s">
        <v>1549</v>
      </c>
      <c r="D194" s="82" t="s">
        <v>1548</v>
      </c>
      <c r="E194" s="82" t="s">
        <v>758</v>
      </c>
      <c r="F194" s="82"/>
      <c r="G194" s="82" t="str">
        <f>VLOOKUP(A194,'PAI 2025 GPS rempl2)'!$E$4:$L$504,8,0)</f>
        <v>N/A</v>
      </c>
      <c r="H194" s="82" t="str">
        <f>VLOOKUP(A194,'PAI 2025 GPS rempl2)'!$A$4:$V$504,15,0)</f>
        <v>Ejecutar el plan de trabajo (Informe de seguimiento y/o ejecución del programa)</v>
      </c>
      <c r="I194" s="82">
        <f>VLOOKUP(A194,'PAI 2025 GPS rempl2)'!$A$4:$V$504,17,0)</f>
        <v>100</v>
      </c>
      <c r="J194" s="82" t="str">
        <f>VLOOKUP(A194,'PAI 2025 GPS rempl2)'!$A$4:$V$504,18,0)</f>
        <v>Porcentual</v>
      </c>
      <c r="K194" s="169" t="str">
        <f>VLOOKUP(A194,'PAI 2025 GPS rempl2)'!$A$4:$V$504,20,0)</f>
        <v>2025-04-07</v>
      </c>
      <c r="L194" s="169" t="str">
        <f>VLOOKUP(A194,'PAI 2025 GPS rempl2)'!$A$4:$V$504,21,0)</f>
        <v>2025-12-19</v>
      </c>
      <c r="M194" s="82" t="str">
        <f>VLOOKUP(A194,'PAI 2025 GPS rempl2)'!$A$4:$V$504,22,0)</f>
        <v>37-GRUPO DE TRABAJO DE ESTUDIOS ECONÓMICOS</v>
      </c>
      <c r="N194" s="82"/>
      <c r="O194" s="82"/>
      <c r="P194" s="82"/>
      <c r="Q194" s="82"/>
      <c r="S194" s="81" t="s">
        <v>843</v>
      </c>
      <c r="T194" s="81" t="str">
        <f>VLOOKUP(A194,'PAI 2025 GPS rempl2)'!$A$3:$E$505,4,0)</f>
        <v>Actividad propia</v>
      </c>
      <c r="U194" s="82" t="s">
        <v>1549</v>
      </c>
      <c r="V194" s="31">
        <f>VLOOKUP(S194,'PAI 2025 GPS rempl2)'!$E$4:$P$504,12,0)</f>
        <v>75</v>
      </c>
      <c r="W194" s="31">
        <f>+(V194*100)/($V$151+$V$153+$V$154+$V$155+$V$169+$V$170+$V$171+$V$172+$V$173+$V$175+$V$176+$V$178+$V$179+$V$180+$V$181+$V$182+$V$184+$V$185+$V$186+$V$187+$V$188+$V$189+$V$191+$V$192+$V$193+$V$194+$V$200+$V$201+$V$337+$V$339+$V$341+$V$343+$V$344+$V$431+$V$432+$V$433+$V$434+$V$464+$V$465)</f>
        <v>6.8181818181818183</v>
      </c>
    </row>
    <row r="195" spans="1:23" x14ac:dyDescent="0.25">
      <c r="A195" s="81" t="s">
        <v>846</v>
      </c>
      <c r="B195" s="81" t="str">
        <f>VLOOKUP(A195,'PAI 2025 GPS rempl2)'!$A$3:$E$505,4,0)</f>
        <v>Producto</v>
      </c>
      <c r="C195" s="82" t="s">
        <v>1539</v>
      </c>
      <c r="D195" s="82" t="s">
        <v>1550</v>
      </c>
      <c r="E195" s="82" t="s">
        <v>1458</v>
      </c>
      <c r="F195" s="82" t="s">
        <v>12</v>
      </c>
      <c r="G195" s="82" t="str">
        <f>VLOOKUP(A195,'PAI 2025 GPS rempl2)'!$E$4:$L$504,8,0)</f>
        <v>FUNCIONAMIENTO</v>
      </c>
      <c r="H195" s="82" t="str">
        <f>VLOOKUP(A195,'PAI 2025 GPS rempl2)'!$A$4:$V$504,15,0)</f>
        <v>Documento diagnóstico y de recomendaciones para la adopción o adaptación de medidas en el marco regulatorio colombiano que permitan  la protección de datos personales de cara a los avances, usos e impactos no deseados de los sistemas de Inteligencia Artifical, elaborado y publicado (Documento diagnóstico y de recomendaciones)</v>
      </c>
      <c r="I195" s="82">
        <f>VLOOKUP(A195,'PAI 2025 GPS rempl2)'!$A$4:$V$504,17,0)</f>
        <v>1</v>
      </c>
      <c r="J195" s="82" t="str">
        <f>VLOOKUP(A195,'PAI 2025 GPS rempl2)'!$A$4:$V$504,18,0)</f>
        <v>Númerica</v>
      </c>
      <c r="K195" s="169" t="str">
        <f>VLOOKUP(A195,'PAI 2025 GPS rempl2)'!$A$4:$V$504,20,0)</f>
        <v>2025-02-03</v>
      </c>
      <c r="L195" s="169" t="str">
        <f>VLOOKUP(A195,'PAI 2025 GPS rempl2)'!$A$4:$V$504,21,0)</f>
        <v>2025-11-26</v>
      </c>
      <c r="M195" s="82" t="str">
        <f>VLOOKUP(A195,'PAI 2025 GPS rempl2)'!$A$4:$V$504,22,0)</f>
        <v>7000-DESPACHO DEL SUPERINTENDENTE DELEGADO PARA LA PROTECCIÓN DE DATOS PERSONALES</v>
      </c>
      <c r="N195" s="82" t="s">
        <v>1411</v>
      </c>
      <c r="O195" s="82" t="s">
        <v>1412</v>
      </c>
      <c r="P195" s="82">
        <v>0</v>
      </c>
      <c r="Q195" s="82" t="s">
        <v>1509</v>
      </c>
      <c r="S195" s="81" t="s">
        <v>846</v>
      </c>
      <c r="T195" s="81" t="str">
        <f>VLOOKUP(A195,'PAI 2025 GPS rempl2)'!$A$3:$E$505,4,0)</f>
        <v>Producto</v>
      </c>
      <c r="U195" s="82" t="s">
        <v>1539</v>
      </c>
      <c r="V195" s="31">
        <f>VLOOKUP(S195,'PAI 2025 GPS rempl2)'!$E$4:$P$504,12,0)</f>
        <v>10</v>
      </c>
      <c r="W195" s="146">
        <f>(V195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196" spans="1:23" x14ac:dyDescent="0.25">
      <c r="A196" s="81" t="s">
        <v>848</v>
      </c>
      <c r="B196" s="81" t="str">
        <f>VLOOKUP(A196,'PAI 2025 GPS rempl2)'!$A$3:$E$505,4,0)</f>
        <v>Actividad propia</v>
      </c>
      <c r="C196" s="82" t="s">
        <v>1539</v>
      </c>
      <c r="D196" s="82" t="s">
        <v>1550</v>
      </c>
      <c r="E196" s="82" t="s">
        <v>1458</v>
      </c>
      <c r="F196" s="82"/>
      <c r="G196" s="82" t="str">
        <f>VLOOKUP(A196,'PAI 2025 GPS rempl2)'!$E$4:$L$504,8,0)</f>
        <v>N/A</v>
      </c>
      <c r="H196" s="82" t="str">
        <f>VLOOKUP(A196,'PAI 2025 GPS rempl2)'!$A$4:$V$504,15,0)</f>
        <v>Recopilar insumos para la identificación de buenas prácticas internacionales, mecanismos institucionales y normativos y eventuales vacíos jurídicos en la legislación colombiana que limiten o impidan mantener actualizado el marco jurídico colombiano de protección de datos personales de cara a los avances, usos e impactos no deseados de los sistemas de IA. (Informe)</v>
      </c>
      <c r="I196" s="82">
        <f>VLOOKUP(A196,'PAI 2025 GPS rempl2)'!$A$4:$V$504,17,0)</f>
        <v>1</v>
      </c>
      <c r="J196" s="82" t="str">
        <f>VLOOKUP(A196,'PAI 2025 GPS rempl2)'!$A$4:$V$504,18,0)</f>
        <v>Númerica</v>
      </c>
      <c r="K196" s="169" t="str">
        <f>VLOOKUP(A196,'PAI 2025 GPS rempl2)'!$A$4:$V$504,20,0)</f>
        <v>2025-02-03</v>
      </c>
      <c r="L196" s="169" t="str">
        <f>VLOOKUP(A196,'PAI 2025 GPS rempl2)'!$A$4:$V$504,21,0)</f>
        <v>2025-05-12</v>
      </c>
      <c r="M196" s="82" t="str">
        <f>VLOOKUP(A196,'PAI 2025 GPS rempl2)'!$A$4:$V$504,22,0)</f>
        <v>7000-DESPACHO DEL SUPERINTENDENTE DELEGADO PARA LA PROTECCIÓN DE DATOS PERSONALES</v>
      </c>
      <c r="N196" s="82"/>
      <c r="O196" s="82"/>
      <c r="P196" s="82"/>
      <c r="Q196" s="82"/>
      <c r="S196" s="81" t="s">
        <v>848</v>
      </c>
      <c r="T196" s="81" t="str">
        <f>VLOOKUP(A196,'PAI 2025 GPS rempl2)'!$A$3:$E$505,4,0)</f>
        <v>Actividad propia</v>
      </c>
      <c r="U196" s="82" t="s">
        <v>1539</v>
      </c>
      <c r="V196" s="31">
        <f>VLOOKUP(S196,'PAI 2025 GPS rempl2)'!$E$4:$P$504,12,0)</f>
        <v>30</v>
      </c>
      <c r="W196" s="148" t="e">
        <f>+(V196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97" spans="1:23" x14ac:dyDescent="0.25">
      <c r="A197" s="81" t="s">
        <v>850</v>
      </c>
      <c r="B197" s="81" t="str">
        <f>VLOOKUP(A197,'PAI 2025 GPS rempl2)'!$A$3:$E$505,4,0)</f>
        <v>Actividad propia</v>
      </c>
      <c r="C197" s="82" t="s">
        <v>1539</v>
      </c>
      <c r="D197" s="82" t="s">
        <v>1550</v>
      </c>
      <c r="E197" s="82" t="s">
        <v>1458</v>
      </c>
      <c r="F197" s="82"/>
      <c r="G197" s="82" t="str">
        <f>VLOOKUP(A197,'PAI 2025 GPS rempl2)'!$E$4:$L$504,8,0)</f>
        <v>N/A</v>
      </c>
      <c r="H197" s="82" t="str">
        <f>VLOOKUP(A197,'PAI 2025 GPS rempl2)'!$A$4:$V$504,15,0)</f>
        <v>Elaborar documento con el desarrollo del estudio comparativo y un apartado de recomendaciones para la adopción o adaptación de dichas medidas en el marco regulatorio colombiano (Documento)</v>
      </c>
      <c r="I197" s="82">
        <f>VLOOKUP(A197,'PAI 2025 GPS rempl2)'!$A$4:$V$504,17,0)</f>
        <v>1</v>
      </c>
      <c r="J197" s="82" t="str">
        <f>VLOOKUP(A197,'PAI 2025 GPS rempl2)'!$A$4:$V$504,18,0)</f>
        <v>Númerica</v>
      </c>
      <c r="K197" s="169" t="str">
        <f>VLOOKUP(A197,'PAI 2025 GPS rempl2)'!$A$4:$V$504,20,0)</f>
        <v>2025-05-13</v>
      </c>
      <c r="L197" s="169" t="str">
        <f>VLOOKUP(A197,'PAI 2025 GPS rempl2)'!$A$4:$V$504,21,0)</f>
        <v>2025-10-17</v>
      </c>
      <c r="M197" s="82" t="str">
        <f>VLOOKUP(A197,'PAI 2025 GPS rempl2)'!$A$4:$V$504,22,0)</f>
        <v>7000-DESPACHO DEL SUPERINTENDENTE DELEGADO PARA LA PROTECCIÓN DE DATOS PERSONALES</v>
      </c>
      <c r="N197" s="82"/>
      <c r="O197" s="82"/>
      <c r="P197" s="82"/>
      <c r="Q197" s="82"/>
      <c r="S197" s="81" t="s">
        <v>850</v>
      </c>
      <c r="T197" s="81" t="str">
        <f>VLOOKUP(A197,'PAI 2025 GPS rempl2)'!$A$3:$E$505,4,0)</f>
        <v>Actividad propia</v>
      </c>
      <c r="U197" s="82" t="s">
        <v>1539</v>
      </c>
      <c r="V197" s="31">
        <f>VLOOKUP(S197,'PAI 2025 GPS rempl2)'!$E$4:$P$504,12,0)</f>
        <v>60</v>
      </c>
      <c r="W197" s="148" t="e">
        <f>+(V197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98" spans="1:23" x14ac:dyDescent="0.25">
      <c r="A198" s="81" t="s">
        <v>852</v>
      </c>
      <c r="B198" s="81" t="str">
        <f>VLOOKUP(A198,'PAI 2025 GPS rempl2)'!$A$3:$E$505,4,0)</f>
        <v>Actividad propia</v>
      </c>
      <c r="C198" s="82" t="s">
        <v>1539</v>
      </c>
      <c r="D198" s="82" t="s">
        <v>1550</v>
      </c>
      <c r="E198" s="82" t="s">
        <v>1458</v>
      </c>
      <c r="F198" s="82"/>
      <c r="G198" s="82" t="str">
        <f>VLOOKUP(A198,'PAI 2025 GPS rempl2)'!$E$4:$L$504,8,0)</f>
        <v>N/A</v>
      </c>
      <c r="H198" s="82" t="str">
        <f>VLOOKUP(A198,'PAI 2025 GPS rempl2)'!$A$4:$V$504,15,0)</f>
        <v>Solicitar la publicación del documento con el propósito que entidades públicas y privadas conozcan los efectos de la Inteligencia Artificial (IA) al derecho en cuestión (Link de publicación)</v>
      </c>
      <c r="I198" s="82">
        <f>VLOOKUP(A198,'PAI 2025 GPS rempl2)'!$A$4:$V$504,17,0)</f>
        <v>1</v>
      </c>
      <c r="J198" s="82" t="str">
        <f>VLOOKUP(A198,'PAI 2025 GPS rempl2)'!$A$4:$V$504,18,0)</f>
        <v>Númerica</v>
      </c>
      <c r="K198" s="169" t="str">
        <f>VLOOKUP(A198,'PAI 2025 GPS rempl2)'!$A$4:$V$504,20,0)</f>
        <v>2025-10-17</v>
      </c>
      <c r="L198" s="169" t="str">
        <f>VLOOKUP(A198,'PAI 2025 GPS rempl2)'!$A$4:$V$504,21,0)</f>
        <v>2025-11-26</v>
      </c>
      <c r="M198" s="82" t="str">
        <f>VLOOKUP(A198,'PAI 2025 GPS rempl2)'!$A$4:$V$504,22,0)</f>
        <v>7000-DESPACHO DEL SUPERINTENDENTE DELEGADO PARA LA PROTECCIÓN DE DATOS PERSONALES</v>
      </c>
      <c r="N198" s="82"/>
      <c r="O198" s="82"/>
      <c r="P198" s="82"/>
      <c r="Q198" s="82"/>
      <c r="S198" s="81" t="s">
        <v>852</v>
      </c>
      <c r="T198" s="81" t="str">
        <f>VLOOKUP(A198,'PAI 2025 GPS rempl2)'!$A$3:$E$505,4,0)</f>
        <v>Actividad propia</v>
      </c>
      <c r="U198" s="82" t="s">
        <v>1539</v>
      </c>
      <c r="V198" s="31">
        <f>VLOOKUP(S198,'PAI 2025 GPS rempl2)'!$E$4:$P$504,12,0)</f>
        <v>10</v>
      </c>
      <c r="W198" s="148" t="e">
        <f>+(V198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99" spans="1:23" x14ac:dyDescent="0.25">
      <c r="A199" s="81" t="s">
        <v>853</v>
      </c>
      <c r="B199" s="81" t="str">
        <f>VLOOKUP(A199,'PAI 2025 GPS rempl2)'!$A$3:$E$505,4,0)</f>
        <v>Producto</v>
      </c>
      <c r="C199" s="82" t="s">
        <v>1549</v>
      </c>
      <c r="D199" s="82" t="s">
        <v>1548</v>
      </c>
      <c r="E199" s="82" t="s">
        <v>758</v>
      </c>
      <c r="F199" s="82" t="s">
        <v>10</v>
      </c>
      <c r="G199" s="82" t="str">
        <f>VLOOKUP(A199,'PAI 2025 GPS rempl2)'!$E$4:$L$504,8,0)</f>
        <v>C-3503-0200-0012-20104c</v>
      </c>
      <c r="H199" s="82" t="str">
        <f>VLOOKUP(A199,'PAI 2025 GPS rempl2)'!$A$4:$V$504,15,0)</f>
        <v>Lineamientos para generar conciencia sobre el debido tratamiento de datos personales en los procesos de transferencia de tecnología para salvaguardar el derecho en dichos procesos,  divulgado.  (informe de conclusiones/único entregable)</v>
      </c>
      <c r="I199" s="82">
        <f>VLOOKUP(A199,'PAI 2025 GPS rempl2)'!$A$4:$V$504,17,0)</f>
        <v>1</v>
      </c>
      <c r="J199" s="82" t="str">
        <f>VLOOKUP(A199,'PAI 2025 GPS rempl2)'!$A$4:$V$504,18,0)</f>
        <v>Númerica</v>
      </c>
      <c r="K199" s="169" t="str">
        <f>VLOOKUP(A199,'PAI 2025 GPS rempl2)'!$A$4:$V$504,20,0)</f>
        <v>2025-03-04</v>
      </c>
      <c r="L199" s="169" t="str">
        <f>VLOOKUP(A199,'PAI 2025 GPS rempl2)'!$A$4:$V$504,21,0)</f>
        <v>2025-11-28</v>
      </c>
      <c r="M199" s="82" t="str">
        <f>VLOOKUP(A199,'PAI 2025 GPS rempl2)'!$A$4:$V$504,22,0)</f>
        <v>7000-DESPACHO DEL SUPERINTENDENTE DELEGADO PARA LA PROTECCIÓN DE DATOS PERSONALES</v>
      </c>
      <c r="N199" s="82" t="s">
        <v>1415</v>
      </c>
      <c r="O199" s="82" t="s">
        <v>1416</v>
      </c>
      <c r="P199" s="82" t="s">
        <v>1574</v>
      </c>
      <c r="Q199" s="82" t="s">
        <v>1756</v>
      </c>
      <c r="S199" s="81" t="s">
        <v>853</v>
      </c>
      <c r="T199" s="81" t="str">
        <f>VLOOKUP(A199,'PAI 2025 GPS rempl2)'!$A$3:$E$505,4,0)</f>
        <v>Producto</v>
      </c>
      <c r="U199" s="82" t="s">
        <v>1549</v>
      </c>
      <c r="V199" s="31">
        <f>VLOOKUP(S199,'PAI 2025 GPS rempl2)'!$E$4:$P$504,12,0)</f>
        <v>10</v>
      </c>
      <c r="W199" s="31">
        <f>+(V199*100)/($V$150+$V$168+$V$174+$V$177+$V$183+$V$190+$V$199+$V$336+$V$342+$V$430+$V$463)</f>
        <v>5.2631578947368425</v>
      </c>
    </row>
    <row r="200" spans="1:23" x14ac:dyDescent="0.25">
      <c r="A200" s="81" t="s">
        <v>855</v>
      </c>
      <c r="B200" s="81" t="str">
        <f>VLOOKUP(A200,'PAI 2025 GPS rempl2)'!$A$3:$E$505,4,0)</f>
        <v>Actividad propia</v>
      </c>
      <c r="C200" s="82" t="s">
        <v>1549</v>
      </c>
      <c r="D200" s="82" t="s">
        <v>1548</v>
      </c>
      <c r="E200" s="82" t="s">
        <v>758</v>
      </c>
      <c r="F200" s="82"/>
      <c r="G200" s="82" t="str">
        <f>VLOOKUP(A200,'PAI 2025 GPS rempl2)'!$E$4:$L$504,8,0)</f>
        <v>N/A</v>
      </c>
      <c r="H200" s="82" t="str">
        <f>VLOOKUP(A200,'PAI 2025 GPS rempl2)'!$A$4:$V$504,15,0)</f>
        <v>Realizar sensibilización de los lineamientos sobre el tratamiento de datos personales en los procesos de transferencia de tecnología con los sectores instruidos. (Correo electrónico con la evidencia de la realización de la socialización/único entregable)</v>
      </c>
      <c r="I200" s="82">
        <f>VLOOKUP(A200,'PAI 2025 GPS rempl2)'!$A$4:$V$504,17,0)</f>
        <v>1</v>
      </c>
      <c r="J200" s="82" t="str">
        <f>VLOOKUP(A200,'PAI 2025 GPS rempl2)'!$A$4:$V$504,18,0)</f>
        <v>Númerica</v>
      </c>
      <c r="K200" s="169" t="str">
        <f>VLOOKUP(A200,'PAI 2025 GPS rempl2)'!$A$4:$V$504,20,0)</f>
        <v>2025-03-04</v>
      </c>
      <c r="L200" s="169" t="str">
        <f>VLOOKUP(A200,'PAI 2025 GPS rempl2)'!$A$4:$V$504,21,0)</f>
        <v>2025-11-22</v>
      </c>
      <c r="M200" s="82" t="str">
        <f>VLOOKUP(A200,'PAI 2025 GPS rempl2)'!$A$4:$V$504,22,0)</f>
        <v>7000-DESPACHO DEL SUPERINTENDENTE DELEGADO PARA LA PROTECCIÓN DE DATOS PERSONALES</v>
      </c>
      <c r="N200" s="82"/>
      <c r="O200" s="82"/>
      <c r="P200" s="82"/>
      <c r="Q200" s="82"/>
      <c r="S200" s="81" t="s">
        <v>855</v>
      </c>
      <c r="T200" s="81" t="str">
        <f>VLOOKUP(A200,'PAI 2025 GPS rempl2)'!$A$3:$E$505,4,0)</f>
        <v>Actividad propia</v>
      </c>
      <c r="U200" s="82" t="s">
        <v>1549</v>
      </c>
      <c r="V200" s="31">
        <f>VLOOKUP(S200,'PAI 2025 GPS rempl2)'!$E$4:$P$504,12,0)</f>
        <v>50</v>
      </c>
      <c r="W200" s="31">
        <f>+(V200*100)/($V$151+$V$153+$V$154+$V$155+$V$169+$V$170+$V$171+$V$172+$V$173+$V$175+$V$176+$V$178+$V$179+$V$180+$V$181+$V$182+$V$184+$V$185+$V$186+$V$187+$V$188+$V$189+$V$191+$V$192+$V$193+$V$194+$V$200+$V$201+$V$337+$V$339+$V$341+$V$343+$V$344+$V$431+$V$432+$V$433+$V$434+$V$464+$V$465)</f>
        <v>4.5454545454545459</v>
      </c>
    </row>
    <row r="201" spans="1:23" x14ac:dyDescent="0.25">
      <c r="A201" s="81" t="s">
        <v>856</v>
      </c>
      <c r="B201" s="81" t="str">
        <f>VLOOKUP(A201,'PAI 2025 GPS rempl2)'!$A$3:$E$505,4,0)</f>
        <v>Actividad propia</v>
      </c>
      <c r="C201" s="82" t="s">
        <v>1549</v>
      </c>
      <c r="D201" s="82" t="s">
        <v>1548</v>
      </c>
      <c r="E201" s="82" t="s">
        <v>758</v>
      </c>
      <c r="F201" s="82"/>
      <c r="G201" s="82" t="str">
        <f>VLOOKUP(A201,'PAI 2025 GPS rempl2)'!$E$4:$L$504,8,0)</f>
        <v>N/A</v>
      </c>
      <c r="H201" s="82" t="str">
        <f>VLOOKUP(A201,'PAI 2025 GPS rempl2)'!$A$4:$V$504,15,0)</f>
        <v>Realizar un informe con las conclusiones y reflexiones sobre la sinergias entre las propiedad industrial y el debido de tratamiento datos personales. (Informe elaborado)</v>
      </c>
      <c r="I201" s="82">
        <f>VLOOKUP(A201,'PAI 2025 GPS rempl2)'!$A$4:$V$504,17,0)</f>
        <v>1</v>
      </c>
      <c r="J201" s="82" t="str">
        <f>VLOOKUP(A201,'PAI 2025 GPS rempl2)'!$A$4:$V$504,18,0)</f>
        <v>Númerica</v>
      </c>
      <c r="K201" s="169" t="str">
        <f>VLOOKUP(A201,'PAI 2025 GPS rempl2)'!$A$4:$V$504,20,0)</f>
        <v>2025-07-01</v>
      </c>
      <c r="L201" s="169" t="str">
        <f>VLOOKUP(A201,'PAI 2025 GPS rempl2)'!$A$4:$V$504,21,0)</f>
        <v>2025-11-28</v>
      </c>
      <c r="M201" s="82" t="str">
        <f>VLOOKUP(A201,'PAI 2025 GPS rempl2)'!$A$4:$V$504,22,0)</f>
        <v>7000-DESPACHO DEL SUPERINTENDENTE DELEGADO PARA LA PROTECCIÓN DE DATOS PERSONALES</v>
      </c>
      <c r="N201" s="82"/>
      <c r="O201" s="82"/>
      <c r="P201" s="82"/>
      <c r="Q201" s="82"/>
      <c r="S201" s="81" t="s">
        <v>856</v>
      </c>
      <c r="T201" s="81" t="str">
        <f>VLOOKUP(A201,'PAI 2025 GPS rempl2)'!$A$3:$E$505,4,0)</f>
        <v>Actividad propia</v>
      </c>
      <c r="U201" s="82" t="s">
        <v>1549</v>
      </c>
      <c r="V201" s="31">
        <f>VLOOKUP(S201,'PAI 2025 GPS rempl2)'!$E$4:$P$504,12,0)</f>
        <v>50</v>
      </c>
      <c r="W201" s="31">
        <f>+(V201*100)/($V$151+$V$153+$V$154+$V$155+$V$169+$V$170+$V$171+$V$172+$V$173+$V$175+$V$176+$V$178+$V$179+$V$180+$V$181+$V$182+$V$184+$V$185+$V$186+$V$187+$V$188+$V$189+$V$191+$V$192+$V$193+$V$194+$V$200+$V$201+$V$337+$V$339+$V$341+$V$343+$V$344+$V$431+$V$432+$V$433+$V$434+$V$464+$V$465)</f>
        <v>4.5454545454545459</v>
      </c>
    </row>
    <row r="202" spans="1:23" x14ac:dyDescent="0.25">
      <c r="A202" s="81" t="s">
        <v>857</v>
      </c>
      <c r="B202" s="81" t="str">
        <f>VLOOKUP(A202,'PAI 2025 GPS rempl2)'!$A$3:$E$505,4,0)</f>
        <v>Producto</v>
      </c>
      <c r="C202" s="82" t="s">
        <v>1539</v>
      </c>
      <c r="D202" s="82" t="s">
        <v>1547</v>
      </c>
      <c r="E202" s="82" t="s">
        <v>706</v>
      </c>
      <c r="F202" s="82" t="s">
        <v>13</v>
      </c>
      <c r="G202" s="82" t="str">
        <f>VLOOKUP(A202,'PAI 2025 GPS rempl2)'!$E$4:$L$504,8,0)</f>
        <v>FUNCIONAMIENTO</v>
      </c>
      <c r="H202" s="82" t="str">
        <f>VLOOKUP(A202,'PAI 2025 GPS rempl2)'!$A$4:$V$504,15,0)</f>
        <v>Actuaciones colaborativas con autoridades de protección de datos internacionales en busca de establecer buenas prácticas al momento de investigar compañías con presencia transfronteriza, realizada y documentada (Informe / único entregable)</v>
      </c>
      <c r="I202" s="82">
        <f>VLOOKUP(A202,'PAI 2025 GPS rempl2)'!$A$4:$V$504,17,0)</f>
        <v>1</v>
      </c>
      <c r="J202" s="82" t="str">
        <f>VLOOKUP(A202,'PAI 2025 GPS rempl2)'!$A$4:$V$504,18,0)</f>
        <v>Númerica</v>
      </c>
      <c r="K202" s="169" t="str">
        <f>VLOOKUP(A202,'PAI 2025 GPS rempl2)'!$A$4:$V$504,20,0)</f>
        <v>2025-04-01</v>
      </c>
      <c r="L202" s="169" t="str">
        <f>VLOOKUP(A202,'PAI 2025 GPS rempl2)'!$A$4:$V$504,21,0)</f>
        <v>2025-08-28</v>
      </c>
      <c r="M202" s="82" t="str">
        <f>VLOOKUP(A202,'PAI 2025 GPS rempl2)'!$A$4:$V$504,22,0)</f>
        <v>7000-DESPACHO DEL SUPERINTENDENTE DELEGADO PARA LA PROTECCIÓN DE DATOS PERSONALES</v>
      </c>
      <c r="N202" s="82" t="s">
        <v>1418</v>
      </c>
      <c r="O202" s="82" t="s">
        <v>1457</v>
      </c>
      <c r="P202" s="82" t="s">
        <v>1575</v>
      </c>
      <c r="Q202" s="82" t="s">
        <v>1512</v>
      </c>
      <c r="S202" s="81" t="s">
        <v>857</v>
      </c>
      <c r="T202" s="81" t="str">
        <f>VLOOKUP(A202,'PAI 2025 GPS rempl2)'!$A$3:$E$505,4,0)</f>
        <v>Producto</v>
      </c>
      <c r="U202" s="82" t="s">
        <v>1539</v>
      </c>
      <c r="V202" s="31">
        <f>VLOOKUP(S202,'PAI 2025 GPS rempl2)'!$E$4:$P$504,12,0)</f>
        <v>10</v>
      </c>
      <c r="W202" s="146">
        <f>(V202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203" spans="1:23" x14ac:dyDescent="0.25">
      <c r="A203" s="81" t="s">
        <v>859</v>
      </c>
      <c r="B203" s="81" t="str">
        <f>VLOOKUP(A203,'PAI 2025 GPS rempl2)'!$A$3:$E$505,4,0)</f>
        <v>Actividad propia</v>
      </c>
      <c r="C203" s="82" t="s">
        <v>1539</v>
      </c>
      <c r="D203" s="82" t="s">
        <v>1547</v>
      </c>
      <c r="E203" s="82" t="s">
        <v>706</v>
      </c>
      <c r="F203" s="82"/>
      <c r="G203" s="82" t="str">
        <f>VLOOKUP(A203,'PAI 2025 GPS rempl2)'!$E$4:$L$504,8,0)</f>
        <v>N/A</v>
      </c>
      <c r="H203" s="82" t="str">
        <f>VLOOKUP(A203,'PAI 2025 GPS rempl2)'!$A$4:$V$504,15,0)</f>
        <v>Exponer ante un foro internacional las lecciones aprendidas de una actuación administrativa frente a una compañía con presencia transfronteriza (Captura de pantalla o imágenes de la exposición realizada/único entregable)</v>
      </c>
      <c r="I203" s="82">
        <f>VLOOKUP(A203,'PAI 2025 GPS rempl2)'!$A$4:$V$504,17,0)</f>
        <v>1</v>
      </c>
      <c r="J203" s="82" t="str">
        <f>VLOOKUP(A203,'PAI 2025 GPS rempl2)'!$A$4:$V$504,18,0)</f>
        <v>Númerica</v>
      </c>
      <c r="K203" s="169" t="str">
        <f>VLOOKUP(A203,'PAI 2025 GPS rempl2)'!$A$4:$V$504,20,0)</f>
        <v>2025-04-01</v>
      </c>
      <c r="L203" s="169" t="str">
        <f>VLOOKUP(A203,'PAI 2025 GPS rempl2)'!$A$4:$V$504,21,0)</f>
        <v>2025-06-27</v>
      </c>
      <c r="M203" s="82" t="str">
        <f>VLOOKUP(A203,'PAI 2025 GPS rempl2)'!$A$4:$V$504,22,0)</f>
        <v>7000-DESPACHO DEL SUPERINTENDENTE DELEGADO PARA LA PROTECCIÓN DE DATOS PERSONALES</v>
      </c>
      <c r="N203" s="82"/>
      <c r="O203" s="82"/>
      <c r="P203" s="82"/>
      <c r="Q203" s="82"/>
      <c r="S203" s="81" t="s">
        <v>859</v>
      </c>
      <c r="T203" s="81" t="str">
        <f>VLOOKUP(A203,'PAI 2025 GPS rempl2)'!$A$3:$E$505,4,0)</f>
        <v>Actividad propia</v>
      </c>
      <c r="U203" s="82" t="s">
        <v>1539</v>
      </c>
      <c r="V203" s="31">
        <f>VLOOKUP(S203,'PAI 2025 GPS rempl2)'!$E$4:$P$504,12,0)</f>
        <v>50</v>
      </c>
      <c r="W203" s="148" t="e">
        <f>+(V203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04" spans="1:23" x14ac:dyDescent="0.25">
      <c r="A204" s="81" t="s">
        <v>861</v>
      </c>
      <c r="B204" s="81" t="str">
        <f>VLOOKUP(A204,'PAI 2025 GPS rempl2)'!$A$3:$E$505,4,0)</f>
        <v>Actividad propia</v>
      </c>
      <c r="C204" s="82" t="s">
        <v>1539</v>
      </c>
      <c r="D204" s="82" t="s">
        <v>1547</v>
      </c>
      <c r="E204" s="82" t="s">
        <v>706</v>
      </c>
      <c r="F204" s="82"/>
      <c r="G204" s="82" t="str">
        <f>VLOOKUP(A204,'PAI 2025 GPS rempl2)'!$E$4:$L$504,8,0)</f>
        <v>N/A</v>
      </c>
      <c r="H204" s="82" t="str">
        <f>VLOOKUP(A204,'PAI 2025 GPS rempl2)'!$A$4:$V$504,15,0)</f>
        <v>Elaborar informe que recopile las conclusiones con las autoridades de protección de datos internacionales de buenas prácticas al momento de investigar compañías con presencia transfronteriza. (Informe/único entregable)</v>
      </c>
      <c r="I204" s="82">
        <f>VLOOKUP(A204,'PAI 2025 GPS rempl2)'!$A$4:$V$504,17,0)</f>
        <v>1</v>
      </c>
      <c r="J204" s="82" t="str">
        <f>VLOOKUP(A204,'PAI 2025 GPS rempl2)'!$A$4:$V$504,18,0)</f>
        <v>Númerica</v>
      </c>
      <c r="K204" s="169" t="str">
        <f>VLOOKUP(A204,'PAI 2025 GPS rempl2)'!$A$4:$V$504,20,0)</f>
        <v>2025-07-01</v>
      </c>
      <c r="L204" s="169" t="str">
        <f>VLOOKUP(A204,'PAI 2025 GPS rempl2)'!$A$4:$V$504,21,0)</f>
        <v>2025-08-28</v>
      </c>
      <c r="M204" s="82" t="str">
        <f>VLOOKUP(A204,'PAI 2025 GPS rempl2)'!$A$4:$V$504,22,0)</f>
        <v>7000-DESPACHO DEL SUPERINTENDENTE DELEGADO PARA LA PROTECCIÓN DE DATOS PERSONALES</v>
      </c>
      <c r="N204" s="82"/>
      <c r="O204" s="82"/>
      <c r="P204" s="82"/>
      <c r="Q204" s="82"/>
      <c r="S204" s="81" t="s">
        <v>861</v>
      </c>
      <c r="T204" s="81" t="str">
        <f>VLOOKUP(A204,'PAI 2025 GPS rempl2)'!$A$3:$E$505,4,0)</f>
        <v>Actividad propia</v>
      </c>
      <c r="U204" s="82" t="s">
        <v>1539</v>
      </c>
      <c r="V204" s="31">
        <f>VLOOKUP(S204,'PAI 2025 GPS rempl2)'!$E$4:$P$504,12,0)</f>
        <v>50</v>
      </c>
      <c r="W204" s="148" t="e">
        <f>+(V204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05" spans="1:23" x14ac:dyDescent="0.25">
      <c r="A205" s="81" t="s">
        <v>862</v>
      </c>
      <c r="B205" s="81" t="str">
        <f>VLOOKUP(A205,'PAI 2025 GPS rempl2)'!$A$3:$E$505,4,0)</f>
        <v>Producto</v>
      </c>
      <c r="C205" s="82" t="s">
        <v>1539</v>
      </c>
      <c r="D205" s="82" t="s">
        <v>1547</v>
      </c>
      <c r="E205" s="82" t="s">
        <v>706</v>
      </c>
      <c r="F205" s="82" t="s">
        <v>10</v>
      </c>
      <c r="G205" s="82" t="str">
        <f>VLOOKUP(A205,'PAI 2025 GPS rempl2)'!$E$4:$L$504,8,0)</f>
        <v>C-3503-0200-0012-20104c</v>
      </c>
      <c r="H205" s="82" t="str">
        <f>VLOOKUP(A205,'PAI 2025 GPS rempl2)'!$A$4:$V$504,15,0)</f>
        <v>Eventos en temas relacionados con datos personales, realizados  (Pantallazos o captura de pantalla /único entregable)</v>
      </c>
      <c r="I205" s="82">
        <f>VLOOKUP(A205,'PAI 2025 GPS rempl2)'!$A$4:$V$504,17,0)</f>
        <v>2</v>
      </c>
      <c r="J205" s="82" t="str">
        <f>VLOOKUP(A205,'PAI 2025 GPS rempl2)'!$A$4:$V$504,18,0)</f>
        <v>Númerica</v>
      </c>
      <c r="K205" s="169" t="str">
        <f>VLOOKUP(A205,'PAI 2025 GPS rempl2)'!$A$4:$V$504,20,0)</f>
        <v>2025-02-04</v>
      </c>
      <c r="L205" s="169" t="str">
        <f>VLOOKUP(A205,'PAI 2025 GPS rempl2)'!$A$4:$V$504,21,0)</f>
        <v>2025-11-28</v>
      </c>
      <c r="M205" s="82" t="str">
        <f>VLOOKUP(A205,'PAI 2025 GPS rempl2)'!$A$4:$V$504,22,0)</f>
        <v>7000-DESPACHO DEL SUPERINTENDENTE DELEGADO PARA LA PROTECCIÓN DE DATOS PERSONALES;
73-GRUPO DE TRABAJO DE COMUNICACION</v>
      </c>
      <c r="N205" s="82" t="s">
        <v>1415</v>
      </c>
      <c r="O205" s="82" t="s">
        <v>1416</v>
      </c>
      <c r="P205" s="82" t="s">
        <v>1576</v>
      </c>
      <c r="Q205" s="82" t="s">
        <v>1756</v>
      </c>
      <c r="S205" s="81" t="s">
        <v>862</v>
      </c>
      <c r="T205" s="81" t="str">
        <f>VLOOKUP(A205,'PAI 2025 GPS rempl2)'!$A$3:$E$505,4,0)</f>
        <v>Producto</v>
      </c>
      <c r="U205" s="82" t="s">
        <v>1539</v>
      </c>
      <c r="V205" s="31">
        <f>VLOOKUP(S205,'PAI 2025 GPS rempl2)'!$E$4:$P$504,12,0)</f>
        <v>40</v>
      </c>
      <c r="W205" s="146">
        <f>(V205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1.7937219730941705</v>
      </c>
    </row>
    <row r="206" spans="1:23" x14ac:dyDescent="0.25">
      <c r="A206" s="81" t="s">
        <v>865</v>
      </c>
      <c r="B206" s="81" t="str">
        <f>VLOOKUP(A206,'PAI 2025 GPS rempl2)'!$A$3:$E$505,4,0)</f>
        <v>Actividad propia</v>
      </c>
      <c r="C206" s="82" t="s">
        <v>1539</v>
      </c>
      <c r="D206" s="82" t="s">
        <v>1547</v>
      </c>
      <c r="E206" s="82" t="s">
        <v>706</v>
      </c>
      <c r="F206" s="82"/>
      <c r="G206" s="82" t="str">
        <f>VLOOKUP(A206,'PAI 2025 GPS rempl2)'!$E$4:$L$504,8,0)</f>
        <v>N/A</v>
      </c>
      <c r="H206" s="82" t="str">
        <f>VLOOKUP(A206,'PAI 2025 GPS rempl2)'!$A$4:$V$504,15,0)</f>
        <v>Solicitar publicación de la fecha del evento en el calendario de eventos de la entidad  al Grupo de Comunicaciones  (captura de pantalla de la publicación de la fecha del evento / único entregable)</v>
      </c>
      <c r="I206" s="82">
        <f>VLOOKUP(A206,'PAI 2025 GPS rempl2)'!$A$4:$V$504,17,0)</f>
        <v>2</v>
      </c>
      <c r="J206" s="82" t="str">
        <f>VLOOKUP(A206,'PAI 2025 GPS rempl2)'!$A$4:$V$504,18,0)</f>
        <v>Númerica</v>
      </c>
      <c r="K206" s="169" t="str">
        <f>VLOOKUP(A206,'PAI 2025 GPS rempl2)'!$A$4:$V$504,20,0)</f>
        <v>2025-02-04</v>
      </c>
      <c r="L206" s="169" t="str">
        <f>VLOOKUP(A206,'PAI 2025 GPS rempl2)'!$A$4:$V$504,21,0)</f>
        <v>2025-10-03</v>
      </c>
      <c r="M206" s="82" t="str">
        <f>VLOOKUP(A206,'PAI 2025 GPS rempl2)'!$A$4:$V$504,22,0)</f>
        <v>7000-DESPACHO DEL SUPERINTENDENTE DELEGADO PARA LA PROTECCIÓN DE DATOS PERSONALES</v>
      </c>
      <c r="N206" s="82"/>
      <c r="O206" s="82"/>
      <c r="P206" s="82"/>
      <c r="Q206" s="82"/>
      <c r="S206" s="81" t="s">
        <v>865</v>
      </c>
      <c r="T206" s="81" t="str">
        <f>VLOOKUP(A206,'PAI 2025 GPS rempl2)'!$A$3:$E$505,4,0)</f>
        <v>Actividad propia</v>
      </c>
      <c r="U206" s="82" t="s">
        <v>1539</v>
      </c>
      <c r="V206" s="31">
        <f>VLOOKUP(S206,'PAI 2025 GPS rempl2)'!$E$4:$P$504,12,0)</f>
        <v>5</v>
      </c>
      <c r="W206" s="148" t="e">
        <f>+(V206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07" spans="1:23" x14ac:dyDescent="0.25">
      <c r="A207" s="81" t="s">
        <v>867</v>
      </c>
      <c r="B207" s="81" t="str">
        <f>VLOOKUP(A207,'PAI 2025 GPS rempl2)'!$A$3:$E$505,4,0)</f>
        <v>Actividad propia</v>
      </c>
      <c r="C207" s="82" t="s">
        <v>1539</v>
      </c>
      <c r="D207" s="82" t="s">
        <v>1547</v>
      </c>
      <c r="E207" s="82" t="s">
        <v>706</v>
      </c>
      <c r="F207" s="82"/>
      <c r="G207" s="82" t="str">
        <f>VLOOKUP(A207,'PAI 2025 GPS rempl2)'!$E$4:$L$504,8,0)</f>
        <v>N/A</v>
      </c>
      <c r="H207" s="82" t="str">
        <f>VLOOKUP(A207,'PAI 2025 GPS rempl2)'!$A$4:$V$504,15,0)</f>
        <v>Diligenciar check list del evento con la fecha definitiva igual a la publicada en el  calendario de eventos  (documento de check list para la realización del evento / único entregable)</v>
      </c>
      <c r="I207" s="82">
        <f>VLOOKUP(A207,'PAI 2025 GPS rempl2)'!$A$4:$V$504,17,0)</f>
        <v>2</v>
      </c>
      <c r="J207" s="82" t="str">
        <f>VLOOKUP(A207,'PAI 2025 GPS rempl2)'!$A$4:$V$504,18,0)</f>
        <v>Númerica</v>
      </c>
      <c r="K207" s="169" t="str">
        <f>VLOOKUP(A207,'PAI 2025 GPS rempl2)'!$A$4:$V$504,20,0)</f>
        <v>2025-06-03</v>
      </c>
      <c r="L207" s="169" t="str">
        <f>VLOOKUP(A207,'PAI 2025 GPS rempl2)'!$A$4:$V$504,21,0)</f>
        <v>2025-10-17</v>
      </c>
      <c r="M207" s="82" t="str">
        <f>VLOOKUP(A207,'PAI 2025 GPS rempl2)'!$A$4:$V$504,22,0)</f>
        <v>7000-DESPACHO DEL SUPERINTENDENTE DELEGADO PARA LA PROTECCIÓN DE DATOS PERSONALES</v>
      </c>
      <c r="N207" s="82"/>
      <c r="O207" s="82"/>
      <c r="P207" s="82"/>
      <c r="Q207" s="82"/>
      <c r="S207" s="81" t="s">
        <v>867</v>
      </c>
      <c r="T207" s="81" t="str">
        <f>VLOOKUP(A207,'PAI 2025 GPS rempl2)'!$A$3:$E$505,4,0)</f>
        <v>Actividad propia</v>
      </c>
      <c r="U207" s="82" t="s">
        <v>1539</v>
      </c>
      <c r="V207" s="31">
        <f>VLOOKUP(S207,'PAI 2025 GPS rempl2)'!$E$4:$P$504,12,0)</f>
        <v>15</v>
      </c>
      <c r="W207" s="148" t="e">
        <f>+(V207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08" spans="1:23" x14ac:dyDescent="0.25">
      <c r="A208" s="81" t="s">
        <v>869</v>
      </c>
      <c r="B208" s="81" t="str">
        <f>VLOOKUP(A208,'PAI 2025 GPS rempl2)'!$A$3:$E$505,4,0)</f>
        <v>Actividad propia</v>
      </c>
      <c r="C208" s="82" t="s">
        <v>1539</v>
      </c>
      <c r="D208" s="82" t="s">
        <v>1547</v>
      </c>
      <c r="E208" s="82" t="s">
        <v>706</v>
      </c>
      <c r="F208" s="82"/>
      <c r="G208" s="82" t="str">
        <f>VLOOKUP(A208,'PAI 2025 GPS rempl2)'!$E$4:$L$504,8,0)</f>
        <v>N/A</v>
      </c>
      <c r="H208" s="82" t="str">
        <f>VLOOKUP(A208,'PAI 2025 GPS rempl2)'!$A$4:$V$504,15,0)</f>
        <v>Elaborar y enviar agenda definitiva para ser publicada  (correo electrónico con agenda definitiva / único entregable)</v>
      </c>
      <c r="I208" s="82">
        <f>VLOOKUP(A208,'PAI 2025 GPS rempl2)'!$A$4:$V$504,17,0)</f>
        <v>2</v>
      </c>
      <c r="J208" s="82" t="str">
        <f>VLOOKUP(A208,'PAI 2025 GPS rempl2)'!$A$4:$V$504,18,0)</f>
        <v>Númerica</v>
      </c>
      <c r="K208" s="169" t="str">
        <f>VLOOKUP(A208,'PAI 2025 GPS rempl2)'!$A$4:$V$504,20,0)</f>
        <v>2025-06-03</v>
      </c>
      <c r="L208" s="169" t="str">
        <f>VLOOKUP(A208,'PAI 2025 GPS rempl2)'!$A$4:$V$504,21,0)</f>
        <v>2025-11-07</v>
      </c>
      <c r="M208" s="82" t="str">
        <f>VLOOKUP(A208,'PAI 2025 GPS rempl2)'!$A$4:$V$504,22,0)</f>
        <v>7000-DESPACHO DEL SUPERINTENDENTE DELEGADO PARA LA PROTECCIÓN DE DATOS PERSONALES</v>
      </c>
      <c r="N208" s="82"/>
      <c r="O208" s="82"/>
      <c r="P208" s="82"/>
      <c r="Q208" s="82"/>
      <c r="S208" s="81" t="s">
        <v>869</v>
      </c>
      <c r="T208" s="81" t="str">
        <f>VLOOKUP(A208,'PAI 2025 GPS rempl2)'!$A$3:$E$505,4,0)</f>
        <v>Actividad propia</v>
      </c>
      <c r="U208" s="82" t="s">
        <v>1539</v>
      </c>
      <c r="V208" s="31">
        <f>VLOOKUP(S208,'PAI 2025 GPS rempl2)'!$E$4:$P$504,12,0)</f>
        <v>20</v>
      </c>
      <c r="W208" s="148" t="e">
        <f>+(V208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09" spans="1:23" x14ac:dyDescent="0.25">
      <c r="A209" s="81" t="s">
        <v>871</v>
      </c>
      <c r="B209" s="81" t="str">
        <f>VLOOKUP(A209,'PAI 2025 GPS rempl2)'!$A$3:$E$505,4,0)</f>
        <v>Actividad sin participación</v>
      </c>
      <c r="C209" s="82" t="s">
        <v>1539</v>
      </c>
      <c r="D209" s="82" t="s">
        <v>1547</v>
      </c>
      <c r="E209" s="82" t="s">
        <v>706</v>
      </c>
      <c r="F209" s="82"/>
      <c r="G209" s="82" t="str">
        <f>VLOOKUP(A209,'PAI 2025 GPS rempl2)'!$E$4:$L$504,8,0)</f>
        <v>N/A</v>
      </c>
      <c r="H209" s="82" t="str">
        <f>VLOOKUP(A209,'PAI 2025 GPS rempl2)'!$A$4:$V$504,15,0)</f>
        <v>Publicar Agenda definitiva  (Captura de pantalla de la publicación)</v>
      </c>
      <c r="I209" s="82">
        <f>VLOOKUP(A209,'PAI 2025 GPS rempl2)'!$A$4:$V$504,17,0)</f>
        <v>2</v>
      </c>
      <c r="J209" s="82" t="str">
        <f>VLOOKUP(A209,'PAI 2025 GPS rempl2)'!$A$4:$V$504,18,0)</f>
        <v>Númerica</v>
      </c>
      <c r="K209" s="169" t="str">
        <f>VLOOKUP(A209,'PAI 2025 GPS rempl2)'!$A$4:$V$504,20,0)</f>
        <v>2025-06-03</v>
      </c>
      <c r="L209" s="169" t="str">
        <f>VLOOKUP(A209,'PAI 2025 GPS rempl2)'!$A$4:$V$504,21,0)</f>
        <v>2025-11-21</v>
      </c>
      <c r="M209" s="82" t="str">
        <f>VLOOKUP(A209,'PAI 2025 GPS rempl2)'!$A$4:$V$504,22,0)</f>
        <v>73-GRUPO DE TRABAJO DE COMUNICACION</v>
      </c>
      <c r="N209" s="82"/>
      <c r="O209" s="82"/>
      <c r="P209" s="82"/>
      <c r="Q209" s="82"/>
      <c r="S209" s="81" t="s">
        <v>871</v>
      </c>
      <c r="T209" s="81" t="str">
        <f>VLOOKUP(A209,'PAI 2025 GPS rempl2)'!$A$3:$E$505,4,0)</f>
        <v>Actividad sin participación</v>
      </c>
      <c r="U209" s="82" t="s">
        <v>1539</v>
      </c>
      <c r="V209" s="31">
        <f>VLOOKUP(S209,'PAI 2025 GPS rempl2)'!$E$4:$P$504,12,0)</f>
        <v>0</v>
      </c>
      <c r="W209" s="31">
        <f>+V209</f>
        <v>0</v>
      </c>
    </row>
    <row r="210" spans="1:23" x14ac:dyDescent="0.25">
      <c r="A210" s="81" t="s">
        <v>873</v>
      </c>
      <c r="B210" s="81" t="str">
        <f>VLOOKUP(A210,'PAI 2025 GPS rempl2)'!$A$3:$E$505,4,0)</f>
        <v>Actividad propia</v>
      </c>
      <c r="C210" s="82" t="s">
        <v>1539</v>
      </c>
      <c r="D210" s="82" t="s">
        <v>1547</v>
      </c>
      <c r="E210" s="82" t="s">
        <v>706</v>
      </c>
      <c r="F210" s="82"/>
      <c r="G210" s="82" t="str">
        <f>VLOOKUP(A210,'PAI 2025 GPS rempl2)'!$E$4:$L$504,8,0)</f>
        <v>N/A</v>
      </c>
      <c r="H210" s="82" t="str">
        <f>VLOOKUP(A210,'PAI 2025 GPS rempl2)'!$A$4:$V$504,15,0)</f>
        <v>Realizar el evento (fotografías del evento realizado / único entregable)()</v>
      </c>
      <c r="I210" s="82">
        <f>VLOOKUP(A210,'PAI 2025 GPS rempl2)'!$A$4:$V$504,17,0)</f>
        <v>2</v>
      </c>
      <c r="J210" s="82" t="str">
        <f>VLOOKUP(A210,'PAI 2025 GPS rempl2)'!$A$4:$V$504,18,0)</f>
        <v>Númerica</v>
      </c>
      <c r="K210" s="169" t="str">
        <f>VLOOKUP(A210,'PAI 2025 GPS rempl2)'!$A$4:$V$504,20,0)</f>
        <v>2025-06-03</v>
      </c>
      <c r="L210" s="169" t="str">
        <f>VLOOKUP(A210,'PAI 2025 GPS rempl2)'!$A$4:$V$504,21,0)</f>
        <v>2025-11-28</v>
      </c>
      <c r="M210" s="82" t="str">
        <f>VLOOKUP(A210,'PAI 2025 GPS rempl2)'!$A$4:$V$504,22,0)</f>
        <v>7000-DESPACHO DEL SUPERINTENDENTE DELEGADO PARA LA PROTECCIÓN DE DATOS PERSONALES;
73-GRUPO DE TRABAJO DE COMUNICACION</v>
      </c>
      <c r="N210" s="82"/>
      <c r="O210" s="82"/>
      <c r="P210" s="82"/>
      <c r="Q210" s="82"/>
      <c r="S210" s="81" t="s">
        <v>873</v>
      </c>
      <c r="T210" s="81" t="str">
        <f>VLOOKUP(A210,'PAI 2025 GPS rempl2)'!$A$3:$E$505,4,0)</f>
        <v>Actividad propia</v>
      </c>
      <c r="U210" s="82" t="s">
        <v>1539</v>
      </c>
      <c r="V210" s="31">
        <f>VLOOKUP(S210,'PAI 2025 GPS rempl2)'!$E$4:$P$504,12,0)</f>
        <v>60</v>
      </c>
      <c r="W210" s="148" t="e">
        <f>+(V210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11" spans="1:23" x14ac:dyDescent="0.25">
      <c r="A211" s="81" t="s">
        <v>875</v>
      </c>
      <c r="B211" s="81" t="str">
        <f>VLOOKUP(A211,'PAI 2025 GPS rempl2)'!$A$3:$E$505,4,0)</f>
        <v>Producto</v>
      </c>
      <c r="C211" s="82" t="s">
        <v>1539</v>
      </c>
      <c r="D211" s="82" t="s">
        <v>1543</v>
      </c>
      <c r="E211" s="82" t="s">
        <v>625</v>
      </c>
      <c r="F211" s="82" t="s">
        <v>10</v>
      </c>
      <c r="G211" s="82" t="str">
        <f>VLOOKUP(A211,'PAI 2025 GPS rempl2)'!$E$4:$L$504,8,0)</f>
        <v>FUNCIONAMIENTO</v>
      </c>
      <c r="H211" s="82" t="str">
        <f>VLOOKUP(A211,'PAI 2025 GPS rempl2)'!$A$4:$V$504,15,0)</f>
        <v>Campaña de divulgación para fortalecer el empoderamiento de las personas sobre sus datos, ejecutada (Pantallazos con la publicación/único entregable)</v>
      </c>
      <c r="I211" s="82">
        <f>VLOOKUP(A211,'PAI 2025 GPS rempl2)'!$A$4:$V$504,17,0)</f>
        <v>1</v>
      </c>
      <c r="J211" s="82" t="str">
        <f>VLOOKUP(A211,'PAI 2025 GPS rempl2)'!$A$4:$V$504,18,0)</f>
        <v>Númerica</v>
      </c>
      <c r="K211" s="169" t="str">
        <f>VLOOKUP(A211,'PAI 2025 GPS rempl2)'!$A$4:$V$504,20,0)</f>
        <v>2025-02-03</v>
      </c>
      <c r="L211" s="169" t="str">
        <f>VLOOKUP(A211,'PAI 2025 GPS rempl2)'!$A$4:$V$504,21,0)</f>
        <v>2025-07-30</v>
      </c>
      <c r="M211" s="82" t="str">
        <f>VLOOKUP(A211,'PAI 2025 GPS rempl2)'!$A$4:$V$504,22,0)</f>
        <v>7000-DESPACHO DEL SUPERINTENDENTE DELEGADO PARA LA PROTECCIÓN DE DATOS PERSONALES;
73-GRUPO DE TRABAJO DE COMUNICACION</v>
      </c>
      <c r="N211" s="82" t="s">
        <v>1415</v>
      </c>
      <c r="O211" s="82" t="s">
        <v>1416</v>
      </c>
      <c r="P211" s="82" t="s">
        <v>1576</v>
      </c>
      <c r="Q211" s="82" t="s">
        <v>1756</v>
      </c>
      <c r="S211" s="81" t="s">
        <v>875</v>
      </c>
      <c r="T211" s="81" t="str">
        <f>VLOOKUP(A211,'PAI 2025 GPS rempl2)'!$A$3:$E$505,4,0)</f>
        <v>Producto</v>
      </c>
      <c r="U211" s="82" t="s">
        <v>1539</v>
      </c>
      <c r="V211" s="31">
        <f>VLOOKUP(S211,'PAI 2025 GPS rempl2)'!$E$4:$P$504,12,0)</f>
        <v>30</v>
      </c>
      <c r="W211" s="146">
        <f>(V211*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212" spans="1:23" x14ac:dyDescent="0.25">
      <c r="A212" s="81" t="s">
        <v>877</v>
      </c>
      <c r="B212" s="81" t="str">
        <f>VLOOKUP(A212,'PAI 2025 GPS rempl2)'!$A$3:$E$505,4,0)</f>
        <v>Actividad propia</v>
      </c>
      <c r="C212" s="82" t="s">
        <v>1539</v>
      </c>
      <c r="D212" s="82" t="s">
        <v>1543</v>
      </c>
      <c r="E212" s="82" t="s">
        <v>625</v>
      </c>
      <c r="F212" s="82"/>
      <c r="G212" s="82" t="str">
        <f>VLOOKUP(A212,'PAI 2025 GPS rempl2)'!$E$4:$L$504,8,0)</f>
        <v>N/A</v>
      </c>
      <c r="H212" s="82" t="str">
        <f>VLOOKUP(A212,'PAI 2025 GPS rempl2)'!$A$4:$V$504,15,0)</f>
        <v>Diligenciar y enviar al Grupo de trabajo de comunicaciones el brief  de la campaña genérica previa concertación con OSCAE. (correo electrónico con el Brief diligenciado /único entregable)</v>
      </c>
      <c r="I212" s="82">
        <f>VLOOKUP(A212,'PAI 2025 GPS rempl2)'!$A$4:$V$504,17,0)</f>
        <v>1</v>
      </c>
      <c r="J212" s="82" t="str">
        <f>VLOOKUP(A212,'PAI 2025 GPS rempl2)'!$A$4:$V$504,18,0)</f>
        <v>Númerica</v>
      </c>
      <c r="K212" s="169" t="str">
        <f>VLOOKUP(A212,'PAI 2025 GPS rempl2)'!$A$4:$V$504,20,0)</f>
        <v>2025-02-03</v>
      </c>
      <c r="L212" s="169" t="str">
        <f>VLOOKUP(A212,'PAI 2025 GPS rempl2)'!$A$4:$V$504,21,0)</f>
        <v>2025-03-20</v>
      </c>
      <c r="M212" s="82" t="str">
        <f>VLOOKUP(A212,'PAI 2025 GPS rempl2)'!$A$4:$V$504,22,0)</f>
        <v>7000-DESPACHO DEL SUPERINTENDENTE DELEGADO PARA LA PROTECCIÓN DE DATOS PERSONALES</v>
      </c>
      <c r="N212" s="82"/>
      <c r="O212" s="82"/>
      <c r="P212" s="82"/>
      <c r="Q212" s="82"/>
      <c r="S212" s="81" t="s">
        <v>877</v>
      </c>
      <c r="T212" s="81" t="str">
        <f>VLOOKUP(A212,'PAI 2025 GPS rempl2)'!$A$3:$E$505,4,0)</f>
        <v>Actividad propia</v>
      </c>
      <c r="U212" s="82" t="s">
        <v>1539</v>
      </c>
      <c r="V212" s="31">
        <f>VLOOKUP(S212,'PAI 2025 GPS rempl2)'!$E$4:$P$504,12,0)</f>
        <v>50</v>
      </c>
      <c r="W212" s="148" t="e">
        <f>+(V212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13" spans="1:23" x14ac:dyDescent="0.25">
      <c r="A213" s="81" t="s">
        <v>879</v>
      </c>
      <c r="B213" s="81" t="str">
        <f>VLOOKUP(A213,'PAI 2025 GPS rempl2)'!$A$3:$E$505,4,0)</f>
        <v>Actividad sin participación</v>
      </c>
      <c r="C213" s="82" t="s">
        <v>1539</v>
      </c>
      <c r="D213" s="82" t="s">
        <v>1543</v>
      </c>
      <c r="E213" s="82" t="s">
        <v>625</v>
      </c>
      <c r="F213" s="82"/>
      <c r="G213" s="82" t="str">
        <f>VLOOKUP(A213,'PAI 2025 GPS rempl2)'!$E$4:$L$504,8,0)</f>
        <v>N/A</v>
      </c>
      <c r="H213" s="82" t="str">
        <f>VLOOKUP(A213,'PAI 2025 GPS rempl2)'!$A$4:$V$504,15,0)</f>
        <v>Elaborar y presentar el concepto gráfico y racional de la campaña y sus diferentes ejes temáticos  (correo electrónico con Documento en el que se observe el concepto gráfico y racional de la campaña integral y sus diferentes ejes temáticos /único entregable)</v>
      </c>
      <c r="I213" s="82">
        <f>VLOOKUP(A213,'PAI 2025 GPS rempl2)'!$A$4:$V$504,17,0)</f>
        <v>1</v>
      </c>
      <c r="J213" s="82" t="str">
        <f>VLOOKUP(A213,'PAI 2025 GPS rempl2)'!$A$4:$V$504,18,0)</f>
        <v>Númerica</v>
      </c>
      <c r="K213" s="169" t="str">
        <f>VLOOKUP(A213,'PAI 2025 GPS rempl2)'!$A$4:$V$504,20,0)</f>
        <v>2025-03-21</v>
      </c>
      <c r="L213" s="169" t="str">
        <f>VLOOKUP(A213,'PAI 2025 GPS rempl2)'!$A$4:$V$504,21,0)</f>
        <v>2025-05-05</v>
      </c>
      <c r="M213" s="82" t="str">
        <f>VLOOKUP(A213,'PAI 2025 GPS rempl2)'!$A$4:$V$504,22,0)</f>
        <v>73-GRUPO DE TRABAJO DE COMUNICACION</v>
      </c>
      <c r="N213" s="82"/>
      <c r="O213" s="82"/>
      <c r="P213" s="82"/>
      <c r="Q213" s="82"/>
      <c r="S213" s="81" t="s">
        <v>879</v>
      </c>
      <c r="T213" s="81" t="str">
        <f>VLOOKUP(A213,'PAI 2025 GPS rempl2)'!$A$3:$E$505,4,0)</f>
        <v>Actividad sin participación</v>
      </c>
      <c r="U213" s="82" t="s">
        <v>1539</v>
      </c>
      <c r="V213" s="31">
        <f>VLOOKUP(S213,'PAI 2025 GPS rempl2)'!$E$4:$P$504,12,0)</f>
        <v>0</v>
      </c>
      <c r="W213" s="31">
        <f>+V213</f>
        <v>0</v>
      </c>
    </row>
    <row r="214" spans="1:23" x14ac:dyDescent="0.25">
      <c r="A214" s="81" t="s">
        <v>881</v>
      </c>
      <c r="B214" s="81" t="str">
        <f>VLOOKUP(A214,'PAI 2025 GPS rempl2)'!$A$3:$E$505,4,0)</f>
        <v>Actividad propia</v>
      </c>
      <c r="C214" s="82" t="s">
        <v>1539</v>
      </c>
      <c r="D214" s="82" t="s">
        <v>1543</v>
      </c>
      <c r="E214" s="82" t="s">
        <v>625</v>
      </c>
      <c r="F214" s="82"/>
      <c r="G214" s="82" t="str">
        <f>VLOOKUP(A214,'PAI 2025 GPS rempl2)'!$E$4:$L$504,8,0)</f>
        <v>N/A</v>
      </c>
      <c r="H214" s="82" t="str">
        <f>VLOOKUP(A214,'PAI 2025 GPS rempl2)'!$A$4:$V$504,15,0)</f>
        <v>Revisar y aprobar la propuesta por parte del área responsable (única revisión) /correo electrónico con documento aprobado)</v>
      </c>
      <c r="I214" s="82">
        <f>VLOOKUP(A214,'PAI 2025 GPS rempl2)'!$A$4:$V$504,17,0)</f>
        <v>1</v>
      </c>
      <c r="J214" s="82" t="str">
        <f>VLOOKUP(A214,'PAI 2025 GPS rempl2)'!$A$4:$V$504,18,0)</f>
        <v>Númerica</v>
      </c>
      <c r="K214" s="169" t="str">
        <f>VLOOKUP(A214,'PAI 2025 GPS rempl2)'!$A$4:$V$504,20,0)</f>
        <v>2025-05-06</v>
      </c>
      <c r="L214" s="169" t="str">
        <f>VLOOKUP(A214,'PAI 2025 GPS rempl2)'!$A$4:$V$504,21,0)</f>
        <v>2025-05-08</v>
      </c>
      <c r="M214" s="82" t="str">
        <f>VLOOKUP(A214,'PAI 2025 GPS rempl2)'!$A$4:$V$504,22,0)</f>
        <v>7000-DESPACHO DEL SUPERINTENDENTE DELEGADO PARA LA PROTECCIÓN DE DATOS PERSONALES</v>
      </c>
      <c r="N214" s="82"/>
      <c r="O214" s="82"/>
      <c r="P214" s="82"/>
      <c r="Q214" s="82"/>
      <c r="S214" s="81" t="s">
        <v>881</v>
      </c>
      <c r="T214" s="81" t="str">
        <f>VLOOKUP(A214,'PAI 2025 GPS rempl2)'!$A$3:$E$505,4,0)</f>
        <v>Actividad propia</v>
      </c>
      <c r="U214" s="82" t="s">
        <v>1539</v>
      </c>
      <c r="V214" s="31">
        <f>VLOOKUP(S214,'PAI 2025 GPS rempl2)'!$E$4:$P$504,12,0)</f>
        <v>50</v>
      </c>
      <c r="W214" s="148" t="e">
        <f>+(V214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15" spans="1:23" x14ac:dyDescent="0.25">
      <c r="A215" s="81" t="s">
        <v>883</v>
      </c>
      <c r="B215" s="81" t="str">
        <f>VLOOKUP(A215,'PAI 2025 GPS rempl2)'!$A$3:$E$505,4,0)</f>
        <v>Actividad sin participación</v>
      </c>
      <c r="C215" s="82" t="s">
        <v>1539</v>
      </c>
      <c r="D215" s="82" t="s">
        <v>1543</v>
      </c>
      <c r="E215" s="82" t="s">
        <v>625</v>
      </c>
      <c r="F215" s="82"/>
      <c r="G215" s="82" t="str">
        <f>VLOOKUP(A215,'PAI 2025 GPS rempl2)'!$E$4:$L$504,8,0)</f>
        <v>N/A</v>
      </c>
      <c r="H215" s="82" t="str">
        <f>VLOOKUP(A215,'PAI 2025 GPS rempl2)'!$A$4:$V$504,15,0)</f>
        <v>Ejecutar la campaña  (Capturas de pantalla de la publicación de la campaña)</v>
      </c>
      <c r="I215" s="82">
        <f>VLOOKUP(A215,'PAI 2025 GPS rempl2)'!$A$4:$V$504,17,0)</f>
        <v>1</v>
      </c>
      <c r="J215" s="82" t="str">
        <f>VLOOKUP(A215,'PAI 2025 GPS rempl2)'!$A$4:$V$504,18,0)</f>
        <v>Númerica</v>
      </c>
      <c r="K215" s="169" t="str">
        <f>VLOOKUP(A215,'PAI 2025 GPS rempl2)'!$A$4:$V$504,20,0)</f>
        <v>2025-05-09</v>
      </c>
      <c r="L215" s="169" t="str">
        <f>VLOOKUP(A215,'PAI 2025 GPS rempl2)'!$A$4:$V$504,21,0)</f>
        <v>2025-07-30</v>
      </c>
      <c r="M215" s="82" t="str">
        <f>VLOOKUP(A215,'PAI 2025 GPS rempl2)'!$A$4:$V$504,22,0)</f>
        <v>73-GRUPO DE TRABAJO DE COMUNICACION</v>
      </c>
      <c r="N215" s="82"/>
      <c r="O215" s="82"/>
      <c r="P215" s="82"/>
      <c r="Q215" s="82"/>
      <c r="S215" s="81" t="s">
        <v>883</v>
      </c>
      <c r="T215" s="81" t="str">
        <f>VLOOKUP(A215,'PAI 2025 GPS rempl2)'!$A$3:$E$505,4,0)</f>
        <v>Actividad sin participación</v>
      </c>
      <c r="U215" s="82" t="s">
        <v>1539</v>
      </c>
      <c r="V215" s="31">
        <f>VLOOKUP(S215,'PAI 2025 GPS rempl2)'!$E$4:$P$504,12,0)</f>
        <v>0</v>
      </c>
      <c r="W215" s="31">
        <f>+V215</f>
        <v>0</v>
      </c>
    </row>
    <row r="216" spans="1:23" x14ac:dyDescent="0.25">
      <c r="A216" s="81" t="s">
        <v>886</v>
      </c>
      <c r="B216" s="81" t="str">
        <f>VLOOKUP(A216,'PAI 2025 GPS rempl2)'!$A$3:$E$505,4,0)</f>
        <v>Producto</v>
      </c>
      <c r="C216" s="82" t="s">
        <v>1539</v>
      </c>
      <c r="D216" s="82" t="s">
        <v>1547</v>
      </c>
      <c r="E216" s="82" t="s">
        <v>706</v>
      </c>
      <c r="F216" s="82" t="s">
        <v>10</v>
      </c>
      <c r="G216" s="82" t="str">
        <f>VLOOKUP(A216,'PAI 2025 GPS rempl2)'!$E$4:$L$504,8,0)</f>
        <v>C-3503-0200-0012-20104c</v>
      </c>
      <c r="H216" s="82" t="str">
        <f>VLOOKUP(A216,'PAI 2025 GPS rempl2)'!$A$4:$V$504,15,0)</f>
        <v>Capacitaciones dirigidas al a los sujetos obligados para la adecuada inscripción de sus bases de datos en el Registro Nacional de Bases de Datos (RNBD), realizadas (registros fotográficos/capturas de pantallas )</v>
      </c>
      <c r="I216" s="82">
        <f>VLOOKUP(A216,'PAI 2025 GPS rempl2)'!$A$4:$V$504,17,0)</f>
        <v>6</v>
      </c>
      <c r="J216" s="82" t="str">
        <f>VLOOKUP(A216,'PAI 2025 GPS rempl2)'!$A$4:$V$504,18,0)</f>
        <v>Númerica</v>
      </c>
      <c r="K216" s="169" t="str">
        <f>VLOOKUP(A216,'PAI 2025 GPS rempl2)'!$A$4:$V$504,20,0)</f>
        <v>2025-02-04</v>
      </c>
      <c r="L216" s="169" t="str">
        <f>VLOOKUP(A216,'PAI 2025 GPS rempl2)'!$A$4:$V$504,21,0)</f>
        <v>2025-12-16</v>
      </c>
      <c r="M216" s="82" t="str">
        <f>VLOOKUP(A216,'PAI 2025 GPS rempl2)'!$A$4:$V$504,22,0)</f>
        <v>7100-DIRECCIÓN DE INVESTIGACIONES DE PROTECCIÓN DE DATOS PERSONALES;
73-GRUPO DE TRABAJO DE COMUNICACION</v>
      </c>
      <c r="N216" s="82" t="s">
        <v>1415</v>
      </c>
      <c r="O216" s="82" t="s">
        <v>1416</v>
      </c>
      <c r="P216" s="82">
        <v>0</v>
      </c>
      <c r="Q216" s="82" t="s">
        <v>1756</v>
      </c>
      <c r="S216" s="81" t="s">
        <v>886</v>
      </c>
      <c r="T216" s="81" t="str">
        <f>VLOOKUP(A216,'PAI 2025 GPS rempl2)'!$A$3:$E$505,4,0)</f>
        <v>Producto</v>
      </c>
      <c r="U216" s="82" t="s">
        <v>1539</v>
      </c>
      <c r="V216" s="31">
        <f>VLOOKUP(S216,'PAI 2025 GPS rempl2)'!$E$4:$P$504,12,0)</f>
        <v>50</v>
      </c>
      <c r="W216" s="146">
        <f>(V216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217" spans="1:23" x14ac:dyDescent="0.25">
      <c r="A217" s="81" t="s">
        <v>889</v>
      </c>
      <c r="B217" s="81" t="str">
        <f>VLOOKUP(A217,'PAI 2025 GPS rempl2)'!$A$3:$E$505,4,0)</f>
        <v>Actividad propia</v>
      </c>
      <c r="C217" s="82" t="s">
        <v>1539</v>
      </c>
      <c r="D217" s="82" t="s">
        <v>1547</v>
      </c>
      <c r="E217" s="82" t="s">
        <v>706</v>
      </c>
      <c r="F217" s="82"/>
      <c r="G217" s="82" t="str">
        <f>VLOOKUP(A217,'PAI 2025 GPS rempl2)'!$E$4:$L$504,8,0)</f>
        <v>N/A</v>
      </c>
      <c r="H217" s="82" t="str">
        <f>VLOOKUP(A217,'PAI 2025 GPS rempl2)'!$A$4:$V$504,15,0)</f>
        <v>Elaborar y enviar cronograma de capacitaciones al grupo de comunicaciones  (correo electrónico con cronograma/único entregable)</v>
      </c>
      <c r="I217" s="82">
        <f>VLOOKUP(A217,'PAI 2025 GPS rempl2)'!$A$4:$V$504,17,0)</f>
        <v>1</v>
      </c>
      <c r="J217" s="82" t="str">
        <f>VLOOKUP(A217,'PAI 2025 GPS rempl2)'!$A$4:$V$504,18,0)</f>
        <v>Númerica</v>
      </c>
      <c r="K217" s="169" t="str">
        <f>VLOOKUP(A217,'PAI 2025 GPS rempl2)'!$A$4:$V$504,20,0)</f>
        <v>2025-02-04</v>
      </c>
      <c r="L217" s="169" t="str">
        <f>VLOOKUP(A217,'PAI 2025 GPS rempl2)'!$A$4:$V$504,21,0)</f>
        <v>2025-02-07</v>
      </c>
      <c r="M217" s="82" t="str">
        <f>VLOOKUP(A217,'PAI 2025 GPS rempl2)'!$A$4:$V$504,22,0)</f>
        <v>7100-DIRECCIÓN DE INVESTIGACIONES DE PROTECCIÓN DE DATOS PERSONALES</v>
      </c>
      <c r="N217" s="82"/>
      <c r="O217" s="82"/>
      <c r="P217" s="82"/>
      <c r="Q217" s="82"/>
      <c r="S217" s="81" t="s">
        <v>889</v>
      </c>
      <c r="T217" s="81" t="str">
        <f>VLOOKUP(A217,'PAI 2025 GPS rempl2)'!$A$3:$E$505,4,0)</f>
        <v>Actividad propia</v>
      </c>
      <c r="U217" s="82" t="s">
        <v>1539</v>
      </c>
      <c r="V217" s="31">
        <f>VLOOKUP(S217,'PAI 2025 GPS rempl2)'!$E$4:$P$504,12,0)</f>
        <v>10</v>
      </c>
      <c r="W217" s="148" t="e">
        <f>+(V217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18" spans="1:23" x14ac:dyDescent="0.25">
      <c r="A218" s="81" t="s">
        <v>891</v>
      </c>
      <c r="B218" s="81" t="str">
        <f>VLOOKUP(A218,'PAI 2025 GPS rempl2)'!$A$3:$E$505,4,0)</f>
        <v>Actividad propia</v>
      </c>
      <c r="C218" s="82" t="s">
        <v>1539</v>
      </c>
      <c r="D218" s="82" t="s">
        <v>1547</v>
      </c>
      <c r="E218" s="82" t="s">
        <v>706</v>
      </c>
      <c r="F218" s="82"/>
      <c r="G218" s="82" t="str">
        <f>VLOOKUP(A218,'PAI 2025 GPS rempl2)'!$E$4:$L$504,8,0)</f>
        <v>N/A</v>
      </c>
      <c r="H218" s="82" t="str">
        <f>VLOOKUP(A218,'PAI 2025 GPS rempl2)'!$A$4:$V$504,15,0)</f>
        <v>Realizar capacitaciones en temas relacionados con datos personales. (Registro fotográfico o captura de pantalla)</v>
      </c>
      <c r="I218" s="82">
        <f>VLOOKUP(A218,'PAI 2025 GPS rempl2)'!$A$4:$V$504,17,0)</f>
        <v>6</v>
      </c>
      <c r="J218" s="82" t="str">
        <f>VLOOKUP(A218,'PAI 2025 GPS rempl2)'!$A$4:$V$504,18,0)</f>
        <v>Númerica</v>
      </c>
      <c r="K218" s="169" t="str">
        <f>VLOOKUP(A218,'PAI 2025 GPS rempl2)'!$A$4:$V$504,20,0)</f>
        <v>2025-02-11</v>
      </c>
      <c r="L218" s="169" t="str">
        <f>VLOOKUP(A218,'PAI 2025 GPS rempl2)'!$A$4:$V$504,21,0)</f>
        <v>2025-11-28</v>
      </c>
      <c r="M218" s="82" t="str">
        <f>VLOOKUP(A218,'PAI 2025 GPS rempl2)'!$A$4:$V$504,22,0)</f>
        <v>7100-DIRECCIÓN DE INVESTIGACIONES DE PROTECCIÓN DE DATOS PERSONALES;
73-GRUPO DE TRABAJO DE COMUNICACION</v>
      </c>
      <c r="N218" s="82"/>
      <c r="O218" s="82"/>
      <c r="P218" s="82"/>
      <c r="Q218" s="82"/>
      <c r="S218" s="81" t="s">
        <v>891</v>
      </c>
      <c r="T218" s="81" t="str">
        <f>VLOOKUP(A218,'PAI 2025 GPS rempl2)'!$A$3:$E$505,4,0)</f>
        <v>Actividad propia</v>
      </c>
      <c r="U218" s="82" t="s">
        <v>1539</v>
      </c>
      <c r="V218" s="31">
        <f>VLOOKUP(S218,'PAI 2025 GPS rempl2)'!$E$4:$P$504,12,0)</f>
        <v>60</v>
      </c>
      <c r="W218" s="148" t="e">
        <f>+(V218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19" spans="1:23" x14ac:dyDescent="0.25">
      <c r="A219" s="81" t="s">
        <v>892</v>
      </c>
      <c r="B219" s="81" t="str">
        <f>VLOOKUP(A219,'PAI 2025 GPS rempl2)'!$A$3:$E$505,4,0)</f>
        <v>Actividad propia</v>
      </c>
      <c r="C219" s="82" t="s">
        <v>1539</v>
      </c>
      <c r="D219" s="82" t="s">
        <v>1547</v>
      </c>
      <c r="E219" s="82" t="s">
        <v>706</v>
      </c>
      <c r="F219" s="82"/>
      <c r="G219" s="82" t="str">
        <f>VLOOKUP(A219,'PAI 2025 GPS rempl2)'!$E$4:$L$504,8,0)</f>
        <v>N/A</v>
      </c>
      <c r="H219" s="82" t="str">
        <f>VLOOKUP(A219,'PAI 2025 GPS rempl2)'!$A$4:$V$504,15,0)</f>
        <v>Realizar informes de capacitaciones realizadas  (Informe elaborado)</v>
      </c>
      <c r="I219" s="82">
        <f>VLOOKUP(A219,'PAI 2025 GPS rempl2)'!$A$4:$V$504,17,0)</f>
        <v>6</v>
      </c>
      <c r="J219" s="82" t="str">
        <f>VLOOKUP(A219,'PAI 2025 GPS rempl2)'!$A$4:$V$504,18,0)</f>
        <v>Númerica</v>
      </c>
      <c r="K219" s="169" t="str">
        <f>VLOOKUP(A219,'PAI 2025 GPS rempl2)'!$A$4:$V$504,20,0)</f>
        <v>2025-02-11</v>
      </c>
      <c r="L219" s="169" t="str">
        <f>VLOOKUP(A219,'PAI 2025 GPS rempl2)'!$A$4:$V$504,21,0)</f>
        <v>2025-12-16</v>
      </c>
      <c r="M219" s="82" t="str">
        <f>VLOOKUP(A219,'PAI 2025 GPS rempl2)'!$A$4:$V$504,22,0)</f>
        <v>7100-DIRECCIÓN DE INVESTIGACIONES DE PROTECCIÓN DE DATOS PERSONALES</v>
      </c>
      <c r="N219" s="82"/>
      <c r="O219" s="82"/>
      <c r="P219" s="82"/>
      <c r="Q219" s="82"/>
      <c r="S219" s="81" t="s">
        <v>892</v>
      </c>
      <c r="T219" s="81" t="str">
        <f>VLOOKUP(A219,'PAI 2025 GPS rempl2)'!$A$3:$E$505,4,0)</f>
        <v>Actividad propia</v>
      </c>
      <c r="U219" s="82" t="s">
        <v>1539</v>
      </c>
      <c r="V219" s="31">
        <f>VLOOKUP(S219,'PAI 2025 GPS rempl2)'!$E$4:$P$504,12,0)</f>
        <v>30</v>
      </c>
      <c r="W219" s="148" t="e">
        <f>+(V219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20" spans="1:23" x14ac:dyDescent="0.25">
      <c r="A220" s="81" t="s">
        <v>894</v>
      </c>
      <c r="B220" s="81" t="str">
        <f>VLOOKUP(A220,'PAI 2025 GPS rempl2)'!$A$3:$E$505,4,0)</f>
        <v>Producto</v>
      </c>
      <c r="C220" s="82" t="s">
        <v>1539</v>
      </c>
      <c r="D220" s="82" t="s">
        <v>1541</v>
      </c>
      <c r="E220" s="82" t="s">
        <v>585</v>
      </c>
      <c r="F220" s="82" t="s">
        <v>9</v>
      </c>
      <c r="G220" s="82" t="str">
        <f>VLOOKUP(A220,'PAI 2025 GPS rempl2)'!$E$4:$L$504,8,0)</f>
        <v>C-3503-0200-0012-20104c</v>
      </c>
      <c r="H220" s="82" t="str">
        <f>VLOOKUP(A220,'PAI 2025 GPS rempl2)'!$A$4:$V$504,15,0)</f>
        <v>Modelo de inteligencia artificial (IA) para el análisis de las políticas de tratamiento de datos personales cargadas por los sujetos obligados en el Registro Nacional de Bases de Datos (RNBD), para la optimización del recurso humano, implementado (Informe que evidencie el paso a producción)</v>
      </c>
      <c r="I220" s="82">
        <f>VLOOKUP(A220,'PAI 2025 GPS rempl2)'!$A$4:$V$504,17,0)</f>
        <v>1</v>
      </c>
      <c r="J220" s="82" t="str">
        <f>VLOOKUP(A220,'PAI 2025 GPS rempl2)'!$A$4:$V$504,18,0)</f>
        <v>Númerica</v>
      </c>
      <c r="K220" s="169" t="str">
        <f>VLOOKUP(A220,'PAI 2025 GPS rempl2)'!$A$4:$V$504,20,0)</f>
        <v>2025-02-03</v>
      </c>
      <c r="L220" s="169" t="str">
        <f>VLOOKUP(A220,'PAI 2025 GPS rempl2)'!$A$4:$V$504,21,0)</f>
        <v>2025-09-30</v>
      </c>
      <c r="M220" s="82" t="str">
        <f>VLOOKUP(A220,'PAI 2025 GPS rempl2)'!$A$4:$V$504,22,0)</f>
        <v>7100-DIRECCIÓN DE INVESTIGACIONES DE PROTECCIÓN DE DATOS PERSONALES</v>
      </c>
      <c r="N220" s="82" t="s">
        <v>1417</v>
      </c>
      <c r="O220" s="82" t="s">
        <v>1455</v>
      </c>
      <c r="P220" s="82">
        <v>0</v>
      </c>
      <c r="Q220" s="82" t="s">
        <v>1509</v>
      </c>
      <c r="S220" s="81" t="s">
        <v>894</v>
      </c>
      <c r="T220" s="81" t="str">
        <f>VLOOKUP(A220,'PAI 2025 GPS rempl2)'!$A$3:$E$505,4,0)</f>
        <v>Producto</v>
      </c>
      <c r="U220" s="82" t="s">
        <v>1539</v>
      </c>
      <c r="V220" s="31">
        <f>VLOOKUP(S220,'PAI 2025 GPS rempl2)'!$E$4:$P$504,12,0)</f>
        <v>50</v>
      </c>
      <c r="W220" s="146">
        <f>(V220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221" spans="1:23" x14ac:dyDescent="0.25">
      <c r="A221" s="81" t="s">
        <v>896</v>
      </c>
      <c r="B221" s="81" t="str">
        <f>VLOOKUP(A221,'PAI 2025 GPS rempl2)'!$A$3:$E$505,4,0)</f>
        <v>Actividad propia</v>
      </c>
      <c r="C221" s="82" t="s">
        <v>1539</v>
      </c>
      <c r="D221" s="82" t="s">
        <v>1541</v>
      </c>
      <c r="E221" s="82" t="s">
        <v>585</v>
      </c>
      <c r="F221" s="82"/>
      <c r="G221" s="82" t="str">
        <f>VLOOKUP(A221,'PAI 2025 GPS rempl2)'!$E$4:$L$504,8,0)</f>
        <v>N/A</v>
      </c>
      <c r="H221" s="82" t="str">
        <f>VLOOKUP(A221,'PAI 2025 GPS rempl2)'!$A$4:$V$504,15,0)</f>
        <v>Realizar el diseño de la integración de la herramienta del Detector de Políticas con el Registro Nacional de Bases de Datos (Documento técnico con los diagramas de componentes requeridos y la descripción de cada uno)</v>
      </c>
      <c r="I221" s="82">
        <f>VLOOKUP(A221,'PAI 2025 GPS rempl2)'!$A$4:$V$504,17,0)</f>
        <v>1</v>
      </c>
      <c r="J221" s="82" t="str">
        <f>VLOOKUP(A221,'PAI 2025 GPS rempl2)'!$A$4:$V$504,18,0)</f>
        <v>Númerica</v>
      </c>
      <c r="K221" s="169" t="str">
        <f>VLOOKUP(A221,'PAI 2025 GPS rempl2)'!$A$4:$V$504,20,0)</f>
        <v>2025-02-03</v>
      </c>
      <c r="L221" s="169" t="str">
        <f>VLOOKUP(A221,'PAI 2025 GPS rempl2)'!$A$4:$V$504,21,0)</f>
        <v>2025-03-17</v>
      </c>
      <c r="M221" s="82" t="str">
        <f>VLOOKUP(A221,'PAI 2025 GPS rempl2)'!$A$4:$V$504,22,0)</f>
        <v>7100-DIRECCIÓN DE INVESTIGACIONES DE PROTECCIÓN DE DATOS PERSONALES</v>
      </c>
      <c r="N221" s="82"/>
      <c r="O221" s="82"/>
      <c r="P221" s="82"/>
      <c r="Q221" s="82"/>
      <c r="S221" s="81" t="s">
        <v>896</v>
      </c>
      <c r="T221" s="81" t="str">
        <f>VLOOKUP(A221,'PAI 2025 GPS rempl2)'!$A$3:$E$505,4,0)</f>
        <v>Actividad propia</v>
      </c>
      <c r="U221" s="82" t="s">
        <v>1539</v>
      </c>
      <c r="V221" s="31">
        <f>VLOOKUP(S221,'PAI 2025 GPS rempl2)'!$E$4:$P$504,12,0)</f>
        <v>20</v>
      </c>
      <c r="W221" s="148" t="e">
        <f>+(V221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22" spans="1:23" x14ac:dyDescent="0.25">
      <c r="A222" s="81" t="s">
        <v>898</v>
      </c>
      <c r="B222" s="81" t="str">
        <f>VLOOKUP(A222,'PAI 2025 GPS rempl2)'!$A$3:$E$505,4,0)</f>
        <v>Actividad propia</v>
      </c>
      <c r="C222" s="82" t="s">
        <v>1539</v>
      </c>
      <c r="D222" s="82" t="s">
        <v>1541</v>
      </c>
      <c r="E222" s="82" t="s">
        <v>585</v>
      </c>
      <c r="F222" s="82"/>
      <c r="G222" s="82" t="str">
        <f>VLOOKUP(A222,'PAI 2025 GPS rempl2)'!$E$4:$L$504,8,0)</f>
        <v>N/A</v>
      </c>
      <c r="H222" s="82" t="str">
        <f>VLOOKUP(A222,'PAI 2025 GPS rempl2)'!$A$4:$V$504,15,0)</f>
        <v>Realizar la implementación a nivel de código fuente de la integración del componente del Detector de Políticas con el Registro Nacional de Bases de Datos, de acuerdo con el diseño definido previamente (Documento que evidencie el desarrollo implementado y el despliegue en el ambiente de pruebas del sistema RNBD)</v>
      </c>
      <c r="I222" s="82">
        <f>VLOOKUP(A222,'PAI 2025 GPS rempl2)'!$A$4:$V$504,17,0)</f>
        <v>1</v>
      </c>
      <c r="J222" s="82" t="str">
        <f>VLOOKUP(A222,'PAI 2025 GPS rempl2)'!$A$4:$V$504,18,0)</f>
        <v>Númerica</v>
      </c>
      <c r="K222" s="169" t="str">
        <f>VLOOKUP(A222,'PAI 2025 GPS rempl2)'!$A$4:$V$504,20,0)</f>
        <v>2025-03-18</v>
      </c>
      <c r="L222" s="169" t="str">
        <f>VLOOKUP(A222,'PAI 2025 GPS rempl2)'!$A$4:$V$504,21,0)</f>
        <v>2025-05-29</v>
      </c>
      <c r="M222" s="82" t="str">
        <f>VLOOKUP(A222,'PAI 2025 GPS rempl2)'!$A$4:$V$504,22,0)</f>
        <v>7100-DIRECCIÓN DE INVESTIGACIONES DE PROTECCIÓN DE DATOS PERSONALES</v>
      </c>
      <c r="N222" s="82"/>
      <c r="O222" s="82"/>
      <c r="P222" s="82"/>
      <c r="Q222" s="82"/>
      <c r="S222" s="81" t="s">
        <v>898</v>
      </c>
      <c r="T222" s="81" t="str">
        <f>VLOOKUP(A222,'PAI 2025 GPS rempl2)'!$A$3:$E$505,4,0)</f>
        <v>Actividad propia</v>
      </c>
      <c r="U222" s="82" t="s">
        <v>1539</v>
      </c>
      <c r="V222" s="31">
        <f>VLOOKUP(S222,'PAI 2025 GPS rempl2)'!$E$4:$P$504,12,0)</f>
        <v>30</v>
      </c>
      <c r="W222" s="148" t="e">
        <f>+(V222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23" spans="1:23" x14ac:dyDescent="0.25">
      <c r="A223" s="81" t="s">
        <v>899</v>
      </c>
      <c r="B223" s="81" t="str">
        <f>VLOOKUP(A223,'PAI 2025 GPS rempl2)'!$A$3:$E$505,4,0)</f>
        <v>Actividad propia</v>
      </c>
      <c r="C223" s="82" t="s">
        <v>1539</v>
      </c>
      <c r="D223" s="82" t="s">
        <v>1541</v>
      </c>
      <c r="E223" s="82" t="s">
        <v>585</v>
      </c>
      <c r="F223" s="82"/>
      <c r="G223" s="82" t="str">
        <f>VLOOKUP(A223,'PAI 2025 GPS rempl2)'!$E$4:$L$504,8,0)</f>
        <v>N/A</v>
      </c>
      <c r="H223" s="82" t="str">
        <f>VLOOKUP(A223,'PAI 2025 GPS rempl2)'!$A$4:$V$504,15,0)</f>
        <v>Ejecutar pruebas funcionales y pruebas de carga al sistema RNBD para garantizar su correcto funcionamiento en el proceso de  validación de documentos de políticas (Informe que detalle los resultados obtenidos durante el proceso de pruebas)</v>
      </c>
      <c r="I223" s="82">
        <f>VLOOKUP(A223,'PAI 2025 GPS rempl2)'!$A$4:$V$504,17,0)</f>
        <v>1</v>
      </c>
      <c r="J223" s="82" t="str">
        <f>VLOOKUP(A223,'PAI 2025 GPS rempl2)'!$A$4:$V$504,18,0)</f>
        <v>Númerica</v>
      </c>
      <c r="K223" s="169" t="str">
        <f>VLOOKUP(A223,'PAI 2025 GPS rempl2)'!$A$4:$V$504,20,0)</f>
        <v>2025-06-03</v>
      </c>
      <c r="L223" s="169" t="str">
        <f>VLOOKUP(A223,'PAI 2025 GPS rempl2)'!$A$4:$V$504,21,0)</f>
        <v>2025-07-11</v>
      </c>
      <c r="M223" s="82" t="str">
        <f>VLOOKUP(A223,'PAI 2025 GPS rempl2)'!$A$4:$V$504,22,0)</f>
        <v>7100-DIRECCIÓN DE INVESTIGACIONES DE PROTECCIÓN DE DATOS PERSONALES</v>
      </c>
      <c r="N223" s="82"/>
      <c r="O223" s="82"/>
      <c r="P223" s="82"/>
      <c r="Q223" s="82"/>
      <c r="S223" s="81" t="s">
        <v>899</v>
      </c>
      <c r="T223" s="81" t="str">
        <f>VLOOKUP(A223,'PAI 2025 GPS rempl2)'!$A$3:$E$505,4,0)</f>
        <v>Actividad propia</v>
      </c>
      <c r="U223" s="82" t="s">
        <v>1539</v>
      </c>
      <c r="V223" s="31">
        <f>VLOOKUP(S223,'PAI 2025 GPS rempl2)'!$E$4:$P$504,12,0)</f>
        <v>20</v>
      </c>
      <c r="W223" s="148" t="e">
        <f>+(V223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24" spans="1:23" x14ac:dyDescent="0.25">
      <c r="A224" s="81" t="s">
        <v>900</v>
      </c>
      <c r="B224" s="81" t="str">
        <f>VLOOKUP(A224,'PAI 2025 GPS rempl2)'!$A$3:$E$505,4,0)</f>
        <v>Actividad propia</v>
      </c>
      <c r="C224" s="82" t="s">
        <v>1539</v>
      </c>
      <c r="D224" s="82" t="s">
        <v>1541</v>
      </c>
      <c r="E224" s="82" t="s">
        <v>585</v>
      </c>
      <c r="F224" s="82"/>
      <c r="G224" s="82" t="str">
        <f>VLOOKUP(A224,'PAI 2025 GPS rempl2)'!$E$4:$L$504,8,0)</f>
        <v>N/A</v>
      </c>
      <c r="H224" s="82" t="str">
        <f>VLOOKUP(A224,'PAI 2025 GPS rempl2)'!$A$4:$V$504,15,0)</f>
        <v>Realizar capacitación a los usuarios funcionales para socializar el manejo del servicio del Detector de Políticas como parte del sistema RNBD (Actas de Capacitación realizadas a los usuarios funcionales)</v>
      </c>
      <c r="I224" s="82">
        <f>VLOOKUP(A224,'PAI 2025 GPS rempl2)'!$A$4:$V$504,17,0)</f>
        <v>1</v>
      </c>
      <c r="J224" s="82" t="str">
        <f>VLOOKUP(A224,'PAI 2025 GPS rempl2)'!$A$4:$V$504,18,0)</f>
        <v>Númerica</v>
      </c>
      <c r="K224" s="169" t="str">
        <f>VLOOKUP(A224,'PAI 2025 GPS rempl2)'!$A$4:$V$504,20,0)</f>
        <v>2025-07-14</v>
      </c>
      <c r="L224" s="169" t="str">
        <f>VLOOKUP(A224,'PAI 2025 GPS rempl2)'!$A$4:$V$504,21,0)</f>
        <v>2025-08-29</v>
      </c>
      <c r="M224" s="82" t="str">
        <f>VLOOKUP(A224,'PAI 2025 GPS rempl2)'!$A$4:$V$504,22,0)</f>
        <v>7100-DIRECCIÓN DE INVESTIGACIONES DE PROTECCIÓN DE DATOS PERSONALES</v>
      </c>
      <c r="N224" s="82"/>
      <c r="O224" s="82"/>
      <c r="P224" s="82"/>
      <c r="Q224" s="82"/>
      <c r="S224" s="81" t="s">
        <v>900</v>
      </c>
      <c r="T224" s="81" t="str">
        <f>VLOOKUP(A224,'PAI 2025 GPS rempl2)'!$A$3:$E$505,4,0)</f>
        <v>Actividad propia</v>
      </c>
      <c r="U224" s="82" t="s">
        <v>1539</v>
      </c>
      <c r="V224" s="31">
        <f>VLOOKUP(S224,'PAI 2025 GPS rempl2)'!$E$4:$P$504,12,0)</f>
        <v>10</v>
      </c>
      <c r="W224" s="148" t="e">
        <f>+(V224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25" spans="1:23" x14ac:dyDescent="0.25">
      <c r="A225" s="81" t="s">
        <v>902</v>
      </c>
      <c r="B225" s="81" t="str">
        <f>VLOOKUP(A225,'PAI 2025 GPS rempl2)'!$A$3:$E$505,4,0)</f>
        <v>Actividad propia</v>
      </c>
      <c r="C225" s="82" t="s">
        <v>1539</v>
      </c>
      <c r="D225" s="82" t="s">
        <v>1541</v>
      </c>
      <c r="E225" s="82" t="s">
        <v>585</v>
      </c>
      <c r="F225" s="82"/>
      <c r="G225" s="82" t="str">
        <f>VLOOKUP(A225,'PAI 2025 GPS rempl2)'!$E$4:$L$504,8,0)</f>
        <v>N/A</v>
      </c>
      <c r="H225" s="82" t="str">
        <f>VLOOKUP(A225,'PAI 2025 GPS rempl2)'!$A$4:$V$504,15,0)</f>
        <v>Realizar paso a producción de la versión del sistema RNBD que incluya la integración con el Detector de Políticas (Informe que evidencie el paso a producción)</v>
      </c>
      <c r="I225" s="82">
        <f>VLOOKUP(A225,'PAI 2025 GPS rempl2)'!$A$4:$V$504,17,0)</f>
        <v>1</v>
      </c>
      <c r="J225" s="82" t="str">
        <f>VLOOKUP(A225,'PAI 2025 GPS rempl2)'!$A$4:$V$504,18,0)</f>
        <v>Númerica</v>
      </c>
      <c r="K225" s="169" t="str">
        <f>VLOOKUP(A225,'PAI 2025 GPS rempl2)'!$A$4:$V$504,20,0)</f>
        <v>2025-09-01</v>
      </c>
      <c r="L225" s="169" t="str">
        <f>VLOOKUP(A225,'PAI 2025 GPS rempl2)'!$A$4:$V$504,21,0)</f>
        <v>2025-09-30</v>
      </c>
      <c r="M225" s="82" t="str">
        <f>VLOOKUP(A225,'PAI 2025 GPS rempl2)'!$A$4:$V$504,22,0)</f>
        <v>7100-DIRECCIÓN DE INVESTIGACIONES DE PROTECCIÓN DE DATOS PERSONALES</v>
      </c>
      <c r="N225" s="82"/>
      <c r="O225" s="82"/>
      <c r="P225" s="82"/>
      <c r="Q225" s="82"/>
      <c r="S225" s="81" t="s">
        <v>902</v>
      </c>
      <c r="T225" s="81" t="str">
        <f>VLOOKUP(A225,'PAI 2025 GPS rempl2)'!$A$3:$E$505,4,0)</f>
        <v>Actividad propia</v>
      </c>
      <c r="U225" s="82" t="s">
        <v>1539</v>
      </c>
      <c r="V225" s="31">
        <f>VLOOKUP(S225,'PAI 2025 GPS rempl2)'!$E$4:$P$504,12,0)</f>
        <v>20</v>
      </c>
      <c r="W225" s="148" t="e">
        <f>+(V225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26" spans="1:23" x14ac:dyDescent="0.25">
      <c r="A226" s="81" t="s">
        <v>904</v>
      </c>
      <c r="B226" s="81" t="str">
        <f>VLOOKUP(A226,'PAI 2025 GPS rempl2)'!$A$3:$E$505,4,0)</f>
        <v>Producto</v>
      </c>
      <c r="C226" s="82" t="s">
        <v>1539</v>
      </c>
      <c r="D226" s="82" t="s">
        <v>1541</v>
      </c>
      <c r="E226" s="82" t="s">
        <v>585</v>
      </c>
      <c r="F226" s="82" t="s">
        <v>11</v>
      </c>
      <c r="G226" s="82" t="str">
        <f>VLOOKUP(A226,'PAI 2025 GPS rempl2)'!$E$4:$L$504,8,0)</f>
        <v>C-3503-0200-0012-20104c</v>
      </c>
      <c r="H226" s="82" t="str">
        <f>VLOOKUP(A226,'PAI 2025 GPS rempl2)'!$A$4:$V$504,15,0)</f>
        <v>Piloto de una herramienta con componente de inteligencia artificial (IA) para la clasificación de quejas o denuncias en la etapa preliminar de la Dirección de Habeas Data para atender el volumen de reclamaciones y mejorar los tiempos de atención, desarrollado (informe desarrollo)</v>
      </c>
      <c r="I226" s="82">
        <f>VLOOKUP(A226,'PAI 2025 GPS rempl2)'!$A$4:$V$504,17,0)</f>
        <v>1</v>
      </c>
      <c r="J226" s="82" t="str">
        <f>VLOOKUP(A226,'PAI 2025 GPS rempl2)'!$A$4:$V$504,18,0)</f>
        <v>Númerica</v>
      </c>
      <c r="K226" s="169" t="str">
        <f>VLOOKUP(A226,'PAI 2025 GPS rempl2)'!$A$4:$V$504,20,0)</f>
        <v>2025-02-03</v>
      </c>
      <c r="L226" s="169" t="str">
        <f>VLOOKUP(A226,'PAI 2025 GPS rempl2)'!$A$4:$V$504,21,0)</f>
        <v>2025-10-30</v>
      </c>
      <c r="M226" s="82" t="str">
        <f>VLOOKUP(A226,'PAI 2025 GPS rempl2)'!$A$4:$V$504,22,0)</f>
        <v>20-OFICINA DE TECNOLOGÍA E INFORMÁTICA;
7200-DIRECCION DE HABEAS DATA</v>
      </c>
      <c r="N226" s="82" t="s">
        <v>1413</v>
      </c>
      <c r="O226" s="82" t="s">
        <v>1414</v>
      </c>
      <c r="P226" s="82">
        <v>0</v>
      </c>
      <c r="Q226" s="82" t="s">
        <v>1510</v>
      </c>
      <c r="S226" s="81" t="s">
        <v>904</v>
      </c>
      <c r="T226" s="81" t="str">
        <f>VLOOKUP(A226,'PAI 2025 GPS rempl2)'!$A$3:$E$505,4,0)</f>
        <v>Producto</v>
      </c>
      <c r="U226" s="82" t="s">
        <v>1539</v>
      </c>
      <c r="V226" s="31">
        <f>VLOOKUP(S226,'PAI 2025 GPS rempl2)'!$E$4:$P$504,12,0)</f>
        <v>50</v>
      </c>
      <c r="W226" s="146">
        <f>(V226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227" spans="1:23" x14ac:dyDescent="0.25">
      <c r="A227" s="81" t="s">
        <v>907</v>
      </c>
      <c r="B227" s="81" t="str">
        <f>VLOOKUP(A227,'PAI 2025 GPS rempl2)'!$A$3:$E$505,4,0)</f>
        <v>Actividad propia</v>
      </c>
      <c r="C227" s="82" t="s">
        <v>1539</v>
      </c>
      <c r="D227" s="82" t="s">
        <v>1541</v>
      </c>
      <c r="E227" s="82" t="s">
        <v>585</v>
      </c>
      <c r="F227" s="82"/>
      <c r="G227" s="82" t="str">
        <f>VLOOKUP(A227,'PAI 2025 GPS rempl2)'!$E$4:$L$504,8,0)</f>
        <v>N/A</v>
      </c>
      <c r="H227" s="82" t="str">
        <f>VLOOKUP(A227,'PAI 2025 GPS rempl2)'!$A$4:$V$504,15,0)</f>
        <v>Elaborar y aprobar requerimiento (1. Formato Solicitud de Requerimientos a Sistemas de Información GS03-F18, 2. Formato Lista de Chequeo de Requisitos de Seguridad de la Información GS03-F27 (Opcional) )</v>
      </c>
      <c r="I227" s="82">
        <f>VLOOKUP(A227,'PAI 2025 GPS rempl2)'!$A$4:$V$504,17,0)</f>
        <v>1</v>
      </c>
      <c r="J227" s="82" t="str">
        <f>VLOOKUP(A227,'PAI 2025 GPS rempl2)'!$A$4:$V$504,18,0)</f>
        <v>Númerica</v>
      </c>
      <c r="K227" s="169" t="str">
        <f>VLOOKUP(A227,'PAI 2025 GPS rempl2)'!$A$4:$V$504,20,0)</f>
        <v>2025-02-03</v>
      </c>
      <c r="L227" s="169" t="str">
        <f>VLOOKUP(A227,'PAI 2025 GPS rempl2)'!$A$4:$V$504,21,0)</f>
        <v>2025-04-30</v>
      </c>
      <c r="M227" s="82" t="str">
        <f>VLOOKUP(A227,'PAI 2025 GPS rempl2)'!$A$4:$V$504,22,0)</f>
        <v>20-OFICINA DE TECNOLOGÍA E INFORMÁTICA;
7200-DIRECCION DE HABEAS DATA</v>
      </c>
      <c r="N227" s="82"/>
      <c r="O227" s="82"/>
      <c r="P227" s="82"/>
      <c r="Q227" s="82"/>
      <c r="S227" s="81" t="s">
        <v>907</v>
      </c>
      <c r="T227" s="81" t="str">
        <f>VLOOKUP(A227,'PAI 2025 GPS rempl2)'!$A$3:$E$505,4,0)</f>
        <v>Actividad propia</v>
      </c>
      <c r="U227" s="82" t="s">
        <v>1539</v>
      </c>
      <c r="V227" s="31">
        <f>VLOOKUP(S227,'PAI 2025 GPS rempl2)'!$E$4:$P$504,12,0)</f>
        <v>100</v>
      </c>
      <c r="W227" s="148" t="e">
        <f>+(V227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28" spans="1:23" x14ac:dyDescent="0.25">
      <c r="A228" s="81" t="s">
        <v>909</v>
      </c>
      <c r="B228" s="81" t="str">
        <f>VLOOKUP(A228,'PAI 2025 GPS rempl2)'!$A$3:$E$505,4,0)</f>
        <v>Actividad sin participación</v>
      </c>
      <c r="C228" s="82" t="s">
        <v>1539</v>
      </c>
      <c r="D228" s="82" t="s">
        <v>1541</v>
      </c>
      <c r="E228" s="82" t="s">
        <v>585</v>
      </c>
      <c r="F228" s="82"/>
      <c r="G228" s="82" t="str">
        <f>VLOOKUP(A228,'PAI 2025 GPS rempl2)'!$E$4:$L$504,8,0)</f>
        <v>N/A</v>
      </c>
      <c r="H228" s="82" t="str">
        <f>VLOOKUP(A228,'PAI 2025 GPS rempl2)'!$A$4:$V$504,15,0)</f>
        <v>Diseñar la solución (1. Anteproyecto (Alcance, estado del arte, metodología, métricas, cronograma, etc.) / Único entregable)</v>
      </c>
      <c r="I228" s="82">
        <f>VLOOKUP(A228,'PAI 2025 GPS rempl2)'!$A$4:$V$504,17,0)</f>
        <v>1</v>
      </c>
      <c r="J228" s="82" t="str">
        <f>VLOOKUP(A228,'PAI 2025 GPS rempl2)'!$A$4:$V$504,18,0)</f>
        <v>Númerica</v>
      </c>
      <c r="K228" s="169" t="str">
        <f>VLOOKUP(A228,'PAI 2025 GPS rempl2)'!$A$4:$V$504,20,0)</f>
        <v>2025-05-02</v>
      </c>
      <c r="L228" s="169" t="str">
        <f>VLOOKUP(A228,'PAI 2025 GPS rempl2)'!$A$4:$V$504,21,0)</f>
        <v>2025-07-01</v>
      </c>
      <c r="M228" s="82" t="str">
        <f>VLOOKUP(A228,'PAI 2025 GPS rempl2)'!$A$4:$V$504,22,0)</f>
        <v>20-OFICINA DE TECNOLOGÍA E INFORMÁTICA</v>
      </c>
      <c r="N228" s="82"/>
      <c r="O228" s="82"/>
      <c r="P228" s="82"/>
      <c r="Q228" s="82"/>
      <c r="S228" s="81" t="s">
        <v>909</v>
      </c>
      <c r="T228" s="81" t="str">
        <f>VLOOKUP(A228,'PAI 2025 GPS rempl2)'!$A$3:$E$505,4,0)</f>
        <v>Actividad sin participación</v>
      </c>
      <c r="U228" s="82" t="s">
        <v>1539</v>
      </c>
      <c r="V228" s="31">
        <f>VLOOKUP(S228,'PAI 2025 GPS rempl2)'!$E$4:$P$504,12,0)</f>
        <v>0</v>
      </c>
      <c r="W228" s="31">
        <f>+V228</f>
        <v>0</v>
      </c>
    </row>
    <row r="229" spans="1:23" x14ac:dyDescent="0.25">
      <c r="A229" s="81" t="s">
        <v>910</v>
      </c>
      <c r="B229" s="81" t="str">
        <f>VLOOKUP(A229,'PAI 2025 GPS rempl2)'!$A$3:$E$505,4,0)</f>
        <v>Actividad sin participación</v>
      </c>
      <c r="C229" s="82" t="s">
        <v>1539</v>
      </c>
      <c r="D229" s="82" t="s">
        <v>1541</v>
      </c>
      <c r="E229" s="82" t="s">
        <v>585</v>
      </c>
      <c r="F229" s="82"/>
      <c r="G229" s="82" t="str">
        <f>VLOOKUP(A229,'PAI 2025 GPS rempl2)'!$E$4:$L$504,8,0)</f>
        <v>N/A</v>
      </c>
      <c r="H229" s="82" t="str">
        <f>VLOOKUP(A229,'PAI 2025 GPS rempl2)'!$A$4:$V$504,15,0)</f>
        <v>Planeación y gestión de la solución  (1. Reporte planeación de tareas, linea base de requerimientos (historias de usuario) y entregables  en la herramienta devops 2. plan de pruebas diseñado y registrado en la herramienta devops)</v>
      </c>
      <c r="I229" s="82">
        <f>VLOOKUP(A229,'PAI 2025 GPS rempl2)'!$A$4:$V$504,17,0)</f>
        <v>1</v>
      </c>
      <c r="J229" s="82" t="str">
        <f>VLOOKUP(A229,'PAI 2025 GPS rempl2)'!$A$4:$V$504,18,0)</f>
        <v>Númerica</v>
      </c>
      <c r="K229" s="169" t="str">
        <f>VLOOKUP(A229,'PAI 2025 GPS rempl2)'!$A$4:$V$504,20,0)</f>
        <v>2025-07-01</v>
      </c>
      <c r="L229" s="169" t="str">
        <f>VLOOKUP(A229,'PAI 2025 GPS rempl2)'!$A$4:$V$504,21,0)</f>
        <v>2025-07-31</v>
      </c>
      <c r="M229" s="82" t="str">
        <f>VLOOKUP(A229,'PAI 2025 GPS rempl2)'!$A$4:$V$504,22,0)</f>
        <v>20-OFICINA DE TECNOLOGÍA E INFORMÁTICA</v>
      </c>
      <c r="N229" s="82"/>
      <c r="O229" s="82"/>
      <c r="P229" s="82"/>
      <c r="Q229" s="82"/>
      <c r="S229" s="81" t="s">
        <v>910</v>
      </c>
      <c r="T229" s="81" t="str">
        <f>VLOOKUP(A229,'PAI 2025 GPS rempl2)'!$A$3:$E$505,4,0)</f>
        <v>Actividad sin participación</v>
      </c>
      <c r="U229" s="82" t="s">
        <v>1539</v>
      </c>
      <c r="V229" s="31">
        <f>VLOOKUP(S229,'PAI 2025 GPS rempl2)'!$E$4:$P$504,12,0)</f>
        <v>0</v>
      </c>
      <c r="W229" s="31">
        <f>+V229</f>
        <v>0</v>
      </c>
    </row>
    <row r="230" spans="1:23" x14ac:dyDescent="0.25">
      <c r="A230" s="81" t="s">
        <v>911</v>
      </c>
      <c r="B230" s="81" t="str">
        <f>VLOOKUP(A230,'PAI 2025 GPS rempl2)'!$A$3:$E$505,4,0)</f>
        <v>Actividad sin participación</v>
      </c>
      <c r="C230" s="82" t="s">
        <v>1539</v>
      </c>
      <c r="D230" s="82" t="s">
        <v>1541</v>
      </c>
      <c r="E230" s="82" t="s">
        <v>585</v>
      </c>
      <c r="F230" s="82"/>
      <c r="G230" s="82" t="str">
        <f>VLOOKUP(A230,'PAI 2025 GPS rempl2)'!$E$4:$L$504,8,0)</f>
        <v>N/A</v>
      </c>
      <c r="H230" s="82" t="str">
        <f>VLOOKUP(A230,'PAI 2025 GPS rempl2)'!$A$4:$V$504,15,0)</f>
        <v>Desarrollo de la solución (1. Captura de pantalla del Código fuente registrado en devops / 2. Captura de pantalla  de casos de prueba ejecutados por desarrollo. 3. Informe de desarrollo )</v>
      </c>
      <c r="I230" s="82">
        <f>VLOOKUP(A230,'PAI 2025 GPS rempl2)'!$A$4:$V$504,17,0)</f>
        <v>1</v>
      </c>
      <c r="J230" s="82" t="str">
        <f>VLOOKUP(A230,'PAI 2025 GPS rempl2)'!$A$4:$V$504,18,0)</f>
        <v>Númerica</v>
      </c>
      <c r="K230" s="169" t="str">
        <f>VLOOKUP(A230,'PAI 2025 GPS rempl2)'!$A$4:$V$504,20,0)</f>
        <v>2025-08-01</v>
      </c>
      <c r="L230" s="169" t="str">
        <f>VLOOKUP(A230,'PAI 2025 GPS rempl2)'!$A$4:$V$504,21,0)</f>
        <v>2025-10-30</v>
      </c>
      <c r="M230" s="82" t="str">
        <f>VLOOKUP(A230,'PAI 2025 GPS rempl2)'!$A$4:$V$504,22,0)</f>
        <v>20-OFICINA DE TECNOLOGÍA E INFORMÁTICA</v>
      </c>
      <c r="N230" s="82"/>
      <c r="O230" s="82"/>
      <c r="P230" s="82"/>
      <c r="Q230" s="82"/>
      <c r="S230" s="81" t="s">
        <v>911</v>
      </c>
      <c r="T230" s="81" t="str">
        <f>VLOOKUP(A230,'PAI 2025 GPS rempl2)'!$A$3:$E$505,4,0)</f>
        <v>Actividad sin participación</v>
      </c>
      <c r="U230" s="82" t="s">
        <v>1539</v>
      </c>
      <c r="V230" s="31">
        <f>VLOOKUP(S230,'PAI 2025 GPS rempl2)'!$E$4:$P$504,12,0)</f>
        <v>0</v>
      </c>
      <c r="W230" s="31">
        <f>+V230</f>
        <v>0</v>
      </c>
    </row>
    <row r="231" spans="1:23" x14ac:dyDescent="0.25">
      <c r="A231" s="81" t="s">
        <v>912</v>
      </c>
      <c r="B231" s="81" t="str">
        <f>VLOOKUP(A231,'PAI 2025 GPS rempl2)'!$A$3:$E$505,4,0)</f>
        <v>Producto</v>
      </c>
      <c r="C231" s="82" t="s">
        <v>1539</v>
      </c>
      <c r="D231" s="82" t="s">
        <v>1543</v>
      </c>
      <c r="E231" s="82" t="s">
        <v>625</v>
      </c>
      <c r="F231" s="82" t="s">
        <v>12</v>
      </c>
      <c r="G231" s="82" t="str">
        <f>VLOOKUP(A231,'PAI 2025 GPS rempl2)'!$E$4:$L$504,8,0)</f>
        <v>C-3503-0200-0012-20104c</v>
      </c>
      <c r="H231" s="82" t="str">
        <f>VLOOKUP(A231,'PAI 2025 GPS rempl2)'!$A$4:$V$504,15,0)</f>
        <v>Monitoreos de verificación y cumplimiento respecto a las decisiones impartidas por la Dirección de Habeas Data relacionados con las malas prácticas y reincidencias al Régimen de Protección de Datos Personales por parte de los sujetos obligados, realizados. (informe)</v>
      </c>
      <c r="I231" s="82">
        <f>VLOOKUP(A231,'PAI 2025 GPS rempl2)'!$A$4:$V$504,17,0)</f>
        <v>2</v>
      </c>
      <c r="J231" s="82" t="str">
        <f>VLOOKUP(A231,'PAI 2025 GPS rempl2)'!$A$4:$V$504,18,0)</f>
        <v>Númerica</v>
      </c>
      <c r="K231" s="169" t="str">
        <f>VLOOKUP(A231,'PAI 2025 GPS rempl2)'!$A$4:$V$504,20,0)</f>
        <v>2025-02-03</v>
      </c>
      <c r="L231" s="169" t="str">
        <f>VLOOKUP(A231,'PAI 2025 GPS rempl2)'!$A$4:$V$504,21,0)</f>
        <v>2025-11-28</v>
      </c>
      <c r="M231" s="82" t="str">
        <f>VLOOKUP(A231,'PAI 2025 GPS rempl2)'!$A$4:$V$504,22,0)</f>
        <v>7200-DIRECCION DE HABEAS DATA</v>
      </c>
      <c r="N231" s="82" t="s">
        <v>1411</v>
      </c>
      <c r="O231" s="82" t="s">
        <v>1412</v>
      </c>
      <c r="P231" s="82">
        <v>0</v>
      </c>
      <c r="Q231" s="82" t="s">
        <v>1509</v>
      </c>
      <c r="S231" s="81" t="s">
        <v>912</v>
      </c>
      <c r="T231" s="81" t="str">
        <f>VLOOKUP(A231,'PAI 2025 GPS rempl2)'!$A$3:$E$505,4,0)</f>
        <v>Producto</v>
      </c>
      <c r="U231" s="82" t="s">
        <v>1539</v>
      </c>
      <c r="V231" s="31">
        <f>VLOOKUP(S231,'PAI 2025 GPS rempl2)'!$E$4:$P$504,12,0)</f>
        <v>50</v>
      </c>
      <c r="W231" s="146">
        <f>(V231*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232" spans="1:23" x14ac:dyDescent="0.25">
      <c r="A232" s="81" t="s">
        <v>914</v>
      </c>
      <c r="B232" s="81" t="str">
        <f>VLOOKUP(A232,'PAI 2025 GPS rempl2)'!$A$3:$E$505,4,0)</f>
        <v>Actividad propia</v>
      </c>
      <c r="C232" s="82" t="s">
        <v>1539</v>
      </c>
      <c r="D232" s="82" t="s">
        <v>1543</v>
      </c>
      <c r="E232" s="82" t="s">
        <v>625</v>
      </c>
      <c r="F232" s="82"/>
      <c r="G232" s="82" t="str">
        <f>VLOOKUP(A232,'PAI 2025 GPS rempl2)'!$E$4:$L$504,8,0)</f>
        <v>N/A</v>
      </c>
      <c r="H232" s="82" t="str">
        <f>VLOOKUP(A232,'PAI 2025 GPS rempl2)'!$A$4:$V$504,15,0)</f>
        <v>Realizar mesas de trabajo entre la Dirección de Habeas Data y la Dirección de Investigaciones para determinar el enfoque de cada monitoreo (Listado asistencia /único entregable)</v>
      </c>
      <c r="I232" s="82">
        <f>VLOOKUP(A232,'PAI 2025 GPS rempl2)'!$A$4:$V$504,17,0)</f>
        <v>2</v>
      </c>
      <c r="J232" s="82" t="str">
        <f>VLOOKUP(A232,'PAI 2025 GPS rempl2)'!$A$4:$V$504,18,0)</f>
        <v>Númerica</v>
      </c>
      <c r="K232" s="169" t="str">
        <f>VLOOKUP(A232,'PAI 2025 GPS rempl2)'!$A$4:$V$504,20,0)</f>
        <v>2025-02-03</v>
      </c>
      <c r="L232" s="169" t="str">
        <f>VLOOKUP(A232,'PAI 2025 GPS rempl2)'!$A$4:$V$504,21,0)</f>
        <v>2025-07-04</v>
      </c>
      <c r="M232" s="82" t="str">
        <f>VLOOKUP(A232,'PAI 2025 GPS rempl2)'!$A$4:$V$504,22,0)</f>
        <v>7200-DIRECCION DE HABEAS DATA</v>
      </c>
      <c r="N232" s="82"/>
      <c r="O232" s="82"/>
      <c r="P232" s="82"/>
      <c r="Q232" s="82"/>
      <c r="S232" s="81" t="s">
        <v>914</v>
      </c>
      <c r="T232" s="81" t="str">
        <f>VLOOKUP(A232,'PAI 2025 GPS rempl2)'!$A$3:$E$505,4,0)</f>
        <v>Actividad propia</v>
      </c>
      <c r="U232" s="82" t="s">
        <v>1539</v>
      </c>
      <c r="V232" s="31">
        <f>VLOOKUP(S232,'PAI 2025 GPS rempl2)'!$E$4:$P$504,12,0)</f>
        <v>20</v>
      </c>
      <c r="W232" s="148" t="e">
        <f>+(V232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33" spans="1:23" x14ac:dyDescent="0.25">
      <c r="A233" s="81" t="s">
        <v>916</v>
      </c>
      <c r="B233" s="81" t="str">
        <f>VLOOKUP(A233,'PAI 2025 GPS rempl2)'!$A$3:$E$505,4,0)</f>
        <v>Actividad propia</v>
      </c>
      <c r="C233" s="82" t="s">
        <v>1539</v>
      </c>
      <c r="D233" s="82" t="s">
        <v>1543</v>
      </c>
      <c r="E233" s="82" t="s">
        <v>625</v>
      </c>
      <c r="F233" s="82"/>
      <c r="G233" s="82" t="str">
        <f>VLOOKUP(A233,'PAI 2025 GPS rempl2)'!$E$4:$L$504,8,0)</f>
        <v>N/A</v>
      </c>
      <c r="H233" s="82" t="str">
        <f>VLOOKUP(A233,'PAI 2025 GPS rempl2)'!$A$4:$V$504,15,0)</f>
        <v>Realizar informe respecto de las órdenes impartidas, de la ley 1266 de 2008. (Documento respecto de la ley 1266 de 2008/único entregable)</v>
      </c>
      <c r="I233" s="82">
        <f>VLOOKUP(A233,'PAI 2025 GPS rempl2)'!$A$4:$V$504,17,0)</f>
        <v>1</v>
      </c>
      <c r="J233" s="82" t="str">
        <f>VLOOKUP(A233,'PAI 2025 GPS rempl2)'!$A$4:$V$504,18,0)</f>
        <v>Númerica</v>
      </c>
      <c r="K233" s="169" t="str">
        <f>VLOOKUP(A233,'PAI 2025 GPS rempl2)'!$A$4:$V$504,20,0)</f>
        <v>2025-03-04</v>
      </c>
      <c r="L233" s="169" t="str">
        <f>VLOOKUP(A233,'PAI 2025 GPS rempl2)'!$A$4:$V$504,21,0)</f>
        <v>2025-06-27</v>
      </c>
      <c r="M233" s="82" t="str">
        <f>VLOOKUP(A233,'PAI 2025 GPS rempl2)'!$A$4:$V$504,22,0)</f>
        <v>7200-DIRECCION DE HABEAS DATA</v>
      </c>
      <c r="N233" s="82"/>
      <c r="O233" s="82"/>
      <c r="P233" s="82"/>
      <c r="Q233" s="82"/>
      <c r="S233" s="81" t="s">
        <v>916</v>
      </c>
      <c r="T233" s="81" t="str">
        <f>VLOOKUP(A233,'PAI 2025 GPS rempl2)'!$A$3:$E$505,4,0)</f>
        <v>Actividad propia</v>
      </c>
      <c r="U233" s="82" t="s">
        <v>1539</v>
      </c>
      <c r="V233" s="31">
        <f>VLOOKUP(S233,'PAI 2025 GPS rempl2)'!$E$4:$P$504,12,0)</f>
        <v>40</v>
      </c>
      <c r="W233" s="148" t="e">
        <f>+(V233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34" spans="1:23" x14ac:dyDescent="0.25">
      <c r="A234" s="81" t="s">
        <v>918</v>
      </c>
      <c r="B234" s="81" t="str">
        <f>VLOOKUP(A234,'PAI 2025 GPS rempl2)'!$A$3:$E$505,4,0)</f>
        <v>Actividad propia</v>
      </c>
      <c r="C234" s="82" t="s">
        <v>1539</v>
      </c>
      <c r="D234" s="82" t="s">
        <v>1543</v>
      </c>
      <c r="E234" s="82" t="s">
        <v>625</v>
      </c>
      <c r="F234" s="82"/>
      <c r="G234" s="82" t="str">
        <f>VLOOKUP(A234,'PAI 2025 GPS rempl2)'!$E$4:$L$504,8,0)</f>
        <v>N/A</v>
      </c>
      <c r="H234" s="82" t="str">
        <f>VLOOKUP(A234,'PAI 2025 GPS rempl2)'!$A$4:$V$504,15,0)</f>
        <v>Realizar informe respecto de las órdenes impartidas, de la ley 1581 de 2012  (Documento respecto de la ley 1581 de 2012/único entregable)</v>
      </c>
      <c r="I234" s="82">
        <f>VLOOKUP(A234,'PAI 2025 GPS rempl2)'!$A$4:$V$504,17,0)</f>
        <v>1</v>
      </c>
      <c r="J234" s="82" t="str">
        <f>VLOOKUP(A234,'PAI 2025 GPS rempl2)'!$A$4:$V$504,18,0)</f>
        <v>Númerica</v>
      </c>
      <c r="K234" s="169" t="str">
        <f>VLOOKUP(A234,'PAI 2025 GPS rempl2)'!$A$4:$V$504,20,0)</f>
        <v>2025-07-01</v>
      </c>
      <c r="L234" s="169" t="str">
        <f>VLOOKUP(A234,'PAI 2025 GPS rempl2)'!$A$4:$V$504,21,0)</f>
        <v>2025-11-28</v>
      </c>
      <c r="M234" s="82" t="str">
        <f>VLOOKUP(A234,'PAI 2025 GPS rempl2)'!$A$4:$V$504,22,0)</f>
        <v>7200-DIRECCION DE HABEAS DATA</v>
      </c>
      <c r="N234" s="82"/>
      <c r="O234" s="82"/>
      <c r="P234" s="82"/>
      <c r="Q234" s="82"/>
      <c r="S234" s="81" t="s">
        <v>918</v>
      </c>
      <c r="T234" s="81" t="str">
        <f>VLOOKUP(A234,'PAI 2025 GPS rempl2)'!$A$3:$E$505,4,0)</f>
        <v>Actividad propia</v>
      </c>
      <c r="U234" s="82" t="s">
        <v>1539</v>
      </c>
      <c r="V234" s="31">
        <f>VLOOKUP(S234,'PAI 2025 GPS rempl2)'!$E$4:$P$504,12,0)</f>
        <v>40</v>
      </c>
      <c r="W234" s="148" t="e">
        <f>+(V234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35" spans="1:23" x14ac:dyDescent="0.25">
      <c r="A235" s="81" t="s">
        <v>920</v>
      </c>
      <c r="B235" s="81" t="str">
        <f>VLOOKUP(A235,'PAI 2025 GPS rempl2)'!$A$3:$E$505,4,0)</f>
        <v>Producto</v>
      </c>
      <c r="C235" s="82" t="s">
        <v>1539</v>
      </c>
      <c r="D235" s="82" t="s">
        <v>1547</v>
      </c>
      <c r="E235" s="82" t="s">
        <v>706</v>
      </c>
      <c r="F235" s="82" t="s">
        <v>60</v>
      </c>
      <c r="G235" s="82" t="str">
        <f>VLOOKUP(A235,'PAI 2025 GPS rempl2)'!$E$4:$L$504,8,0)</f>
        <v>C-3599-0200-0005-53105b</v>
      </c>
      <c r="H235" s="82" t="str">
        <f>VLOOKUP(A235,'PAI 2025 GPS rempl2)'!$A$4:$V$504,15,0)</f>
        <v>Estrategia Integral de Relacionamiento Ciudadano, orientada al fortalecimiento de la relación entre la entidad y los ciudadanos, promoviendo la participación, el servicio eficiente y la confianza mutua, ejecutada (Informe de actividades realizadas )</v>
      </c>
      <c r="I235" s="82">
        <f>VLOOKUP(A235,'PAI 2025 GPS rempl2)'!$A$4:$V$504,17,0)</f>
        <v>100</v>
      </c>
      <c r="J235" s="82" t="str">
        <f>VLOOKUP(A235,'PAI 2025 GPS rempl2)'!$A$4:$V$504,18,0)</f>
        <v>Porcentual</v>
      </c>
      <c r="K235" s="169" t="str">
        <f>VLOOKUP(A235,'PAI 2025 GPS rempl2)'!$A$4:$V$504,20,0)</f>
        <v>2025-01-15</v>
      </c>
      <c r="L235" s="169" t="str">
        <f>VLOOKUP(A235,'PAI 2025 GPS rempl2)'!$A$4:$V$504,21,0)</f>
        <v>2025-11-14</v>
      </c>
      <c r="M235" s="82" t="str">
        <f>VLOOKUP(A235,'PAI 2025 GPS rempl2)'!$A$4:$V$504,22,0)</f>
        <v>72-GRUPO DE TRABAJO DE ATENCION AL CIUDADANO</v>
      </c>
      <c r="N235" s="82" t="s">
        <v>1753</v>
      </c>
      <c r="O235" s="82" t="s">
        <v>1410</v>
      </c>
      <c r="P235" s="82">
        <v>0</v>
      </c>
      <c r="Q235" s="82" t="s">
        <v>1509</v>
      </c>
      <c r="S235" s="81" t="s">
        <v>920</v>
      </c>
      <c r="T235" s="81" t="str">
        <f>VLOOKUP(A235,'PAI 2025 GPS rempl2)'!$A$3:$E$505,4,0)</f>
        <v>Producto</v>
      </c>
      <c r="U235" s="82" t="s">
        <v>1539</v>
      </c>
      <c r="V235" s="31">
        <f>VLOOKUP(S235,'PAI 2025 GPS rempl2)'!$E$4:$P$504,12,0)</f>
        <v>30</v>
      </c>
      <c r="W235" s="146">
        <f>(V235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236" spans="1:23" x14ac:dyDescent="0.25">
      <c r="A236" s="81" t="s">
        <v>921</v>
      </c>
      <c r="B236" s="81" t="str">
        <f>VLOOKUP(A236,'PAI 2025 GPS rempl2)'!$A$3:$E$505,4,0)</f>
        <v>Actividad propia</v>
      </c>
      <c r="C236" s="82" t="s">
        <v>1539</v>
      </c>
      <c r="D236" s="82" t="s">
        <v>1547</v>
      </c>
      <c r="E236" s="82" t="s">
        <v>706</v>
      </c>
      <c r="F236" s="82"/>
      <c r="G236" s="82" t="str">
        <f>VLOOKUP(A236,'PAI 2025 GPS rempl2)'!$E$4:$L$504,8,0)</f>
        <v>N/A</v>
      </c>
      <c r="H236" s="82" t="str">
        <f>VLOOKUP(A236,'PAI 2025 GPS rempl2)'!$A$4:$V$504,15,0)</f>
        <v>Diseñar la estrategia de relacionamiento con la ciudadanía SIC 2025  que incluya el plan de trabajo para su ejecución (Documento de estrategia que incluya plan de trabajo)</v>
      </c>
      <c r="I236" s="82">
        <f>VLOOKUP(A236,'PAI 2025 GPS rempl2)'!$A$4:$V$504,17,0)</f>
        <v>1</v>
      </c>
      <c r="J236" s="82" t="str">
        <f>VLOOKUP(A236,'PAI 2025 GPS rempl2)'!$A$4:$V$504,18,0)</f>
        <v>Númerica</v>
      </c>
      <c r="K236" s="169" t="str">
        <f>VLOOKUP(A236,'PAI 2025 GPS rempl2)'!$A$4:$V$504,20,0)</f>
        <v>2025-01-15</v>
      </c>
      <c r="L236" s="169" t="str">
        <f>VLOOKUP(A236,'PAI 2025 GPS rempl2)'!$A$4:$V$504,21,0)</f>
        <v>2025-02-18</v>
      </c>
      <c r="M236" s="82" t="str">
        <f>VLOOKUP(A236,'PAI 2025 GPS rempl2)'!$A$4:$V$504,22,0)</f>
        <v>72-GRUPO DE TRABAJO DE ATENCION AL CIUDADANO</v>
      </c>
      <c r="N236" s="82"/>
      <c r="O236" s="82"/>
      <c r="P236" s="82"/>
      <c r="Q236" s="82"/>
      <c r="S236" s="81" t="s">
        <v>921</v>
      </c>
      <c r="T236" s="81" t="str">
        <f>VLOOKUP(A236,'PAI 2025 GPS rempl2)'!$A$3:$E$505,4,0)</f>
        <v>Actividad propia</v>
      </c>
      <c r="U236" s="82" t="s">
        <v>1539</v>
      </c>
      <c r="V236" s="31">
        <f>VLOOKUP(S236,'PAI 2025 GPS rempl2)'!$E$4:$P$504,12,0)</f>
        <v>10</v>
      </c>
      <c r="W236" s="148" t="e">
        <f>+(V236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37" spans="1:23" x14ac:dyDescent="0.25">
      <c r="A237" s="81" t="s">
        <v>923</v>
      </c>
      <c r="B237" s="81" t="str">
        <f>VLOOKUP(A237,'PAI 2025 GPS rempl2)'!$A$3:$E$505,4,0)</f>
        <v>Actividad propia</v>
      </c>
      <c r="C237" s="82" t="s">
        <v>1539</v>
      </c>
      <c r="D237" s="82" t="s">
        <v>1547</v>
      </c>
      <c r="E237" s="82" t="s">
        <v>706</v>
      </c>
      <c r="F237" s="82"/>
      <c r="G237" s="82" t="str">
        <f>VLOOKUP(A237,'PAI 2025 GPS rempl2)'!$E$4:$L$504,8,0)</f>
        <v>N/A</v>
      </c>
      <c r="H237" s="82" t="str">
        <f>VLOOKUP(A237,'PAI 2025 GPS rempl2)'!$A$4:$V$504,15,0)</f>
        <v>Comunicar a los grupos de valor la Estrategia de relacionamiento diseñada  (Capturas de pantalla de la divulgación en la página web y redes sociales)</v>
      </c>
      <c r="I237" s="82">
        <f>VLOOKUP(A237,'PAI 2025 GPS rempl2)'!$A$4:$V$504,17,0)</f>
        <v>1</v>
      </c>
      <c r="J237" s="82" t="str">
        <f>VLOOKUP(A237,'PAI 2025 GPS rempl2)'!$A$4:$V$504,18,0)</f>
        <v>Númerica</v>
      </c>
      <c r="K237" s="169" t="str">
        <f>VLOOKUP(A237,'PAI 2025 GPS rempl2)'!$A$4:$V$504,20,0)</f>
        <v>2025-02-19</v>
      </c>
      <c r="L237" s="169" t="str">
        <f>VLOOKUP(A237,'PAI 2025 GPS rempl2)'!$A$4:$V$504,21,0)</f>
        <v>2025-02-28</v>
      </c>
      <c r="M237" s="82" t="str">
        <f>VLOOKUP(A237,'PAI 2025 GPS rempl2)'!$A$4:$V$504,22,0)</f>
        <v>72-GRUPO DE TRABAJO DE ATENCION AL CIUDADANO</v>
      </c>
      <c r="N237" s="82"/>
      <c r="O237" s="82"/>
      <c r="P237" s="82"/>
      <c r="Q237" s="82"/>
      <c r="S237" s="81" t="s">
        <v>923</v>
      </c>
      <c r="T237" s="81" t="str">
        <f>VLOOKUP(A237,'PAI 2025 GPS rempl2)'!$A$3:$E$505,4,0)</f>
        <v>Actividad propia</v>
      </c>
      <c r="U237" s="82" t="s">
        <v>1539</v>
      </c>
      <c r="V237" s="31">
        <f>VLOOKUP(S237,'PAI 2025 GPS rempl2)'!$E$4:$P$504,12,0)</f>
        <v>10</v>
      </c>
      <c r="W237" s="148" t="e">
        <f>+(V237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38" spans="1:23" x14ac:dyDescent="0.25">
      <c r="A238" s="81" t="s">
        <v>925</v>
      </c>
      <c r="B238" s="81" t="str">
        <f>VLOOKUP(A238,'PAI 2025 GPS rempl2)'!$A$3:$E$505,4,0)</f>
        <v>Actividad propia</v>
      </c>
      <c r="C238" s="82" t="s">
        <v>1539</v>
      </c>
      <c r="D238" s="82" t="s">
        <v>1547</v>
      </c>
      <c r="E238" s="82" t="s">
        <v>706</v>
      </c>
      <c r="F238" s="82"/>
      <c r="G238" s="82" t="str">
        <f>VLOOKUP(A238,'PAI 2025 GPS rempl2)'!$E$4:$L$504,8,0)</f>
        <v>N/A</v>
      </c>
      <c r="H238" s="82" t="str">
        <f>VLOOKUP(A238,'PAI 2025 GPS rempl2)'!$A$4:$V$504,15,0)</f>
        <v>Desarrollar laboratorios de simplicidad para traducir a lenguaje claro documentos de alto tráfico de cara a la ciudadanía  (Informe con el resultado de los laboratorios)</v>
      </c>
      <c r="I238" s="82">
        <f>VLOOKUP(A238,'PAI 2025 GPS rempl2)'!$A$4:$V$504,17,0)</f>
        <v>2</v>
      </c>
      <c r="J238" s="82" t="str">
        <f>VLOOKUP(A238,'PAI 2025 GPS rempl2)'!$A$4:$V$504,18,0)</f>
        <v>Númerica</v>
      </c>
      <c r="K238" s="169" t="str">
        <f>VLOOKUP(A238,'PAI 2025 GPS rempl2)'!$A$4:$V$504,20,0)</f>
        <v>2025-03-03</v>
      </c>
      <c r="L238" s="169" t="str">
        <f>VLOOKUP(A238,'PAI 2025 GPS rempl2)'!$A$4:$V$504,21,0)</f>
        <v>2025-09-30</v>
      </c>
      <c r="M238" s="82" t="str">
        <f>VLOOKUP(A238,'PAI 2025 GPS rempl2)'!$A$4:$V$504,22,0)</f>
        <v>72-GRUPO DE TRABAJO DE ATENCION AL CIUDADANO</v>
      </c>
      <c r="N238" s="82"/>
      <c r="O238" s="82"/>
      <c r="P238" s="82"/>
      <c r="Q238" s="82"/>
      <c r="S238" s="81" t="s">
        <v>925</v>
      </c>
      <c r="T238" s="81" t="str">
        <f>VLOOKUP(A238,'PAI 2025 GPS rempl2)'!$A$3:$E$505,4,0)</f>
        <v>Actividad propia</v>
      </c>
      <c r="U238" s="82" t="s">
        <v>1539</v>
      </c>
      <c r="V238" s="31">
        <f>VLOOKUP(S238,'PAI 2025 GPS rempl2)'!$E$4:$P$504,12,0)</f>
        <v>15</v>
      </c>
      <c r="W238" s="148" t="e">
        <f>+(V238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39" spans="1:23" x14ac:dyDescent="0.25">
      <c r="A239" s="81" t="s">
        <v>927</v>
      </c>
      <c r="B239" s="81" t="str">
        <f>VLOOKUP(A239,'PAI 2025 GPS rempl2)'!$A$3:$E$505,4,0)</f>
        <v>Actividad propia</v>
      </c>
      <c r="C239" s="82" t="s">
        <v>1539</v>
      </c>
      <c r="D239" s="82" t="s">
        <v>1547</v>
      </c>
      <c r="E239" s="82" t="s">
        <v>706</v>
      </c>
      <c r="F239" s="82"/>
      <c r="G239" s="82" t="str">
        <f>VLOOKUP(A239,'PAI 2025 GPS rempl2)'!$E$4:$L$504,8,0)</f>
        <v>N/A</v>
      </c>
      <c r="H239" s="82" t="str">
        <f>VLOOKUP(A239,'PAI 2025 GPS rempl2)'!$A$4:$V$504,15,0)</f>
        <v>Traducir la Carta de Trato Digno dirigida a la ciudadanía en una lengua étnica y en braille  (Dos traducciones realizadas)</v>
      </c>
      <c r="I239" s="82">
        <f>VLOOKUP(A239,'PAI 2025 GPS rempl2)'!$A$4:$V$504,17,0)</f>
        <v>2</v>
      </c>
      <c r="J239" s="82" t="str">
        <f>VLOOKUP(A239,'PAI 2025 GPS rempl2)'!$A$4:$V$504,18,0)</f>
        <v>Númerica</v>
      </c>
      <c r="K239" s="169" t="str">
        <f>VLOOKUP(A239,'PAI 2025 GPS rempl2)'!$A$4:$V$504,20,0)</f>
        <v>2025-04-01</v>
      </c>
      <c r="L239" s="169" t="str">
        <f>VLOOKUP(A239,'PAI 2025 GPS rempl2)'!$A$4:$V$504,21,0)</f>
        <v>2025-11-14</v>
      </c>
      <c r="M239" s="82" t="str">
        <f>VLOOKUP(A239,'PAI 2025 GPS rempl2)'!$A$4:$V$504,22,0)</f>
        <v>72-GRUPO DE TRABAJO DE ATENCION AL CIUDADANO</v>
      </c>
      <c r="N239" s="82"/>
      <c r="O239" s="82"/>
      <c r="P239" s="82"/>
      <c r="Q239" s="82"/>
      <c r="S239" s="81" t="s">
        <v>927</v>
      </c>
      <c r="T239" s="81" t="str">
        <f>VLOOKUP(A239,'PAI 2025 GPS rempl2)'!$A$3:$E$505,4,0)</f>
        <v>Actividad propia</v>
      </c>
      <c r="U239" s="82" t="s">
        <v>1539</v>
      </c>
      <c r="V239" s="31">
        <f>VLOOKUP(S239,'PAI 2025 GPS rempl2)'!$E$4:$P$504,12,0)</f>
        <v>20</v>
      </c>
      <c r="W239" s="148" t="e">
        <f>+(V239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0" spans="1:23" x14ac:dyDescent="0.25">
      <c r="A240" s="81" t="s">
        <v>929</v>
      </c>
      <c r="B240" s="81" t="str">
        <f>VLOOKUP(A240,'PAI 2025 GPS rempl2)'!$A$3:$E$505,4,0)</f>
        <v>Actividad propia</v>
      </c>
      <c r="C240" s="82" t="s">
        <v>1539</v>
      </c>
      <c r="D240" s="82" t="s">
        <v>1547</v>
      </c>
      <c r="E240" s="82" t="s">
        <v>706</v>
      </c>
      <c r="F240" s="82"/>
      <c r="G240" s="82" t="str">
        <f>VLOOKUP(A240,'PAI 2025 GPS rempl2)'!$E$4:$L$504,8,0)</f>
        <v>N/A</v>
      </c>
      <c r="H240" s="82" t="str">
        <f>VLOOKUP(A240,'PAI 2025 GPS rempl2)'!$A$4:$V$504,15,0)</f>
        <v>Promover el uso de los canales virtuales a través de campañas de comunicación interna y externa  (Evidencias de las campañas realizadas)</v>
      </c>
      <c r="I240" s="82">
        <f>VLOOKUP(A240,'PAI 2025 GPS rempl2)'!$A$4:$V$504,17,0)</f>
        <v>2</v>
      </c>
      <c r="J240" s="82" t="str">
        <f>VLOOKUP(A240,'PAI 2025 GPS rempl2)'!$A$4:$V$504,18,0)</f>
        <v>Númerica</v>
      </c>
      <c r="K240" s="169" t="str">
        <f>VLOOKUP(A240,'PAI 2025 GPS rempl2)'!$A$4:$V$504,20,0)</f>
        <v>2025-04-07</v>
      </c>
      <c r="L240" s="169" t="str">
        <f>VLOOKUP(A240,'PAI 2025 GPS rempl2)'!$A$4:$V$504,21,0)</f>
        <v>2025-09-30</v>
      </c>
      <c r="M240" s="82" t="str">
        <f>VLOOKUP(A240,'PAI 2025 GPS rempl2)'!$A$4:$V$504,22,0)</f>
        <v>72-GRUPO DE TRABAJO DE ATENCION AL CIUDADANO</v>
      </c>
      <c r="N240" s="82"/>
      <c r="O240" s="82"/>
      <c r="P240" s="82"/>
      <c r="Q240" s="82"/>
      <c r="S240" s="81" t="s">
        <v>929</v>
      </c>
      <c r="T240" s="81" t="str">
        <f>VLOOKUP(A240,'PAI 2025 GPS rempl2)'!$A$3:$E$505,4,0)</f>
        <v>Actividad propia</v>
      </c>
      <c r="U240" s="82" t="s">
        <v>1539</v>
      </c>
      <c r="V240" s="31">
        <f>VLOOKUP(S240,'PAI 2025 GPS rempl2)'!$E$4:$P$504,12,0)</f>
        <v>15</v>
      </c>
      <c r="W240" s="148" t="e">
        <f>+(V240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1" spans="1:23" x14ac:dyDescent="0.25">
      <c r="A241" s="81" t="s">
        <v>931</v>
      </c>
      <c r="B241" s="81" t="str">
        <f>VLOOKUP(A241,'PAI 2025 GPS rempl2)'!$A$3:$E$505,4,0)</f>
        <v>Actividad propia</v>
      </c>
      <c r="C241" s="82" t="s">
        <v>1539</v>
      </c>
      <c r="D241" s="82" t="s">
        <v>1547</v>
      </c>
      <c r="E241" s="82" t="s">
        <v>706</v>
      </c>
      <c r="F241" s="82"/>
      <c r="G241" s="82" t="str">
        <f>VLOOKUP(A241,'PAI 2025 GPS rempl2)'!$E$4:$L$504,8,0)</f>
        <v>N/A</v>
      </c>
      <c r="H241" s="82" t="str">
        <f>VLOOKUP(A241,'PAI 2025 GPS rempl2)'!$A$4:$V$504,15,0)</f>
        <v>Desarrollar jornadas de socialización de lineamientos de Atención al Ciudadano a nivel interno  (Evidencias de socialización)</v>
      </c>
      <c r="I241" s="82">
        <f>VLOOKUP(A241,'PAI 2025 GPS rempl2)'!$A$4:$V$504,17,0)</f>
        <v>2</v>
      </c>
      <c r="J241" s="82" t="str">
        <f>VLOOKUP(A241,'PAI 2025 GPS rempl2)'!$A$4:$V$504,18,0)</f>
        <v>Númerica</v>
      </c>
      <c r="K241" s="169" t="str">
        <f>VLOOKUP(A241,'PAI 2025 GPS rempl2)'!$A$4:$V$504,20,0)</f>
        <v>2025-05-02</v>
      </c>
      <c r="L241" s="169" t="str">
        <f>VLOOKUP(A241,'PAI 2025 GPS rempl2)'!$A$4:$V$504,21,0)</f>
        <v>2025-09-30</v>
      </c>
      <c r="M241" s="82" t="str">
        <f>VLOOKUP(A241,'PAI 2025 GPS rempl2)'!$A$4:$V$504,22,0)</f>
        <v>72-GRUPO DE TRABAJO DE ATENCION AL CIUDADANO</v>
      </c>
      <c r="N241" s="82"/>
      <c r="O241" s="82"/>
      <c r="P241" s="82"/>
      <c r="Q241" s="82"/>
      <c r="S241" s="81" t="s">
        <v>931</v>
      </c>
      <c r="T241" s="81" t="str">
        <f>VLOOKUP(A241,'PAI 2025 GPS rempl2)'!$A$3:$E$505,4,0)</f>
        <v>Actividad propia</v>
      </c>
      <c r="U241" s="82" t="s">
        <v>1539</v>
      </c>
      <c r="V241" s="31">
        <f>VLOOKUP(S241,'PAI 2025 GPS rempl2)'!$E$4:$P$504,12,0)</f>
        <v>10</v>
      </c>
      <c r="W241" s="148" t="e">
        <f>+(V241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2" spans="1:23" x14ac:dyDescent="0.25">
      <c r="A242" s="81" t="s">
        <v>933</v>
      </c>
      <c r="B242" s="81" t="str">
        <f>VLOOKUP(A242,'PAI 2025 GPS rempl2)'!$A$3:$E$505,4,0)</f>
        <v>Actividad propia</v>
      </c>
      <c r="C242" s="82" t="s">
        <v>1539</v>
      </c>
      <c r="D242" s="82" t="s">
        <v>1547</v>
      </c>
      <c r="E242" s="82" t="s">
        <v>706</v>
      </c>
      <c r="F242" s="82"/>
      <c r="G242" s="82" t="str">
        <f>VLOOKUP(A242,'PAI 2025 GPS rempl2)'!$E$4:$L$504,8,0)</f>
        <v>N/A</v>
      </c>
      <c r="H242" s="82" t="str">
        <f>VLOOKUP(A242,'PAI 2025 GPS rempl2)'!$A$4:$V$504,15,0)</f>
        <v>Ejecutar el plan de trabajo de la estrategia de relacionamiento con la ciudadanía SIC 2025 (Informe de ejecución de estrategia de relacionamiento elaborado)</v>
      </c>
      <c r="I242" s="82">
        <f>VLOOKUP(A242,'PAI 2025 GPS rempl2)'!$A$4:$V$504,17,0)</f>
        <v>100</v>
      </c>
      <c r="J242" s="82" t="str">
        <f>VLOOKUP(A242,'PAI 2025 GPS rempl2)'!$A$4:$V$504,18,0)</f>
        <v>Porcentual</v>
      </c>
      <c r="K242" s="169" t="str">
        <f>VLOOKUP(A242,'PAI 2025 GPS rempl2)'!$A$4:$V$504,20,0)</f>
        <v>2025-05-02</v>
      </c>
      <c r="L242" s="169" t="str">
        <f>VLOOKUP(A242,'PAI 2025 GPS rempl2)'!$A$4:$V$504,21,0)</f>
        <v>2025-09-30</v>
      </c>
      <c r="M242" s="82" t="str">
        <f>VLOOKUP(A242,'PAI 2025 GPS rempl2)'!$A$4:$V$504,22,0)</f>
        <v>72-GRUPO DE TRABAJO DE ATENCION AL CIUDADANO</v>
      </c>
      <c r="N242" s="82"/>
      <c r="O242" s="82"/>
      <c r="P242" s="82"/>
      <c r="Q242" s="82"/>
      <c r="S242" s="81" t="s">
        <v>933</v>
      </c>
      <c r="T242" s="81" t="str">
        <f>VLOOKUP(A242,'PAI 2025 GPS rempl2)'!$A$3:$E$505,4,0)</f>
        <v>Actividad propia</v>
      </c>
      <c r="U242" s="82" t="s">
        <v>1539</v>
      </c>
      <c r="V242" s="31">
        <f>VLOOKUP(S242,'PAI 2025 GPS rempl2)'!$E$4:$P$504,12,0)</f>
        <v>10</v>
      </c>
      <c r="W242" s="148" t="e">
        <f>+(V242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3" spans="1:23" x14ac:dyDescent="0.25">
      <c r="A243" s="81" t="s">
        <v>934</v>
      </c>
      <c r="B243" s="81" t="str">
        <f>VLOOKUP(A243,'PAI 2025 GPS rempl2)'!$A$3:$E$505,4,0)</f>
        <v>Actividad propia</v>
      </c>
      <c r="C243" s="82" t="s">
        <v>1539</v>
      </c>
      <c r="D243" s="82" t="s">
        <v>1547</v>
      </c>
      <c r="E243" s="82" t="s">
        <v>706</v>
      </c>
      <c r="F243" s="82"/>
      <c r="G243" s="82" t="str">
        <f>VLOOKUP(A243,'PAI 2025 GPS rempl2)'!$E$4:$L$504,8,0)</f>
        <v>N/A</v>
      </c>
      <c r="H243" s="82" t="str">
        <f>VLOOKUP(A243,'PAI 2025 GPS rempl2)'!$A$4:$V$504,15,0)</f>
        <v>Elaborar y publicar informe con el resultado de la implementación de la estrategia de relacionamiento  (Informe publicado en el página web)</v>
      </c>
      <c r="I243" s="82">
        <f>VLOOKUP(A243,'PAI 2025 GPS rempl2)'!$A$4:$V$504,17,0)</f>
        <v>1</v>
      </c>
      <c r="J243" s="82" t="str">
        <f>VLOOKUP(A243,'PAI 2025 GPS rempl2)'!$A$4:$V$504,18,0)</f>
        <v>Númerica</v>
      </c>
      <c r="K243" s="169" t="str">
        <f>VLOOKUP(A243,'PAI 2025 GPS rempl2)'!$A$4:$V$504,20,0)</f>
        <v>2025-10-01</v>
      </c>
      <c r="L243" s="169" t="str">
        <f>VLOOKUP(A243,'PAI 2025 GPS rempl2)'!$A$4:$V$504,21,0)</f>
        <v>2025-11-14</v>
      </c>
      <c r="M243" s="82" t="str">
        <f>VLOOKUP(A243,'PAI 2025 GPS rempl2)'!$A$4:$V$504,22,0)</f>
        <v>72-GRUPO DE TRABAJO DE ATENCION AL CIUDADANO</v>
      </c>
      <c r="N243" s="82"/>
      <c r="O243" s="82"/>
      <c r="P243" s="82"/>
      <c r="Q243" s="82"/>
      <c r="S243" s="81" t="s">
        <v>934</v>
      </c>
      <c r="T243" s="81" t="str">
        <f>VLOOKUP(A243,'PAI 2025 GPS rempl2)'!$A$3:$E$505,4,0)</f>
        <v>Actividad propia</v>
      </c>
      <c r="U243" s="82" t="s">
        <v>1539</v>
      </c>
      <c r="V243" s="31">
        <f>VLOOKUP(S243,'PAI 2025 GPS rempl2)'!$E$4:$P$504,12,0)</f>
        <v>10</v>
      </c>
      <c r="W243" s="148" t="e">
        <f>+(V243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4" spans="1:23" x14ac:dyDescent="0.25">
      <c r="A244" s="81" t="s">
        <v>936</v>
      </c>
      <c r="B244" s="81" t="str">
        <f>VLOOKUP(A244,'PAI 2025 GPS rempl2)'!$A$3:$E$505,4,0)</f>
        <v>Producto</v>
      </c>
      <c r="C244" s="82" t="s">
        <v>1539</v>
      </c>
      <c r="D244" s="82" t="s">
        <v>1543</v>
      </c>
      <c r="E244" s="82" t="s">
        <v>625</v>
      </c>
      <c r="F244" s="82" t="s">
        <v>9</v>
      </c>
      <c r="G244" s="82" t="str">
        <f>VLOOKUP(A244,'PAI 2025 GPS rempl2)'!$E$4:$L$504,8,0)</f>
        <v>C-3599-0200-0005-53105b</v>
      </c>
      <c r="H244" s="82" t="str">
        <f>VLOOKUP(A244,'PAI 2025 GPS rempl2)'!$A$4:$V$504,15,0)</f>
        <v>Estrategia de Sinergia Interinstitucional para Jornadas Conjuntas de  Atención a la Ciudadanía, diseñada e implementada (Informe de actividades realizadas)</v>
      </c>
      <c r="I244" s="82">
        <f>VLOOKUP(A244,'PAI 2025 GPS rempl2)'!$A$4:$V$504,17,0)</f>
        <v>1</v>
      </c>
      <c r="J244" s="82" t="str">
        <f>VLOOKUP(A244,'PAI 2025 GPS rempl2)'!$A$4:$V$504,18,0)</f>
        <v>Númerica</v>
      </c>
      <c r="K244" s="169" t="str">
        <f>VLOOKUP(A244,'PAI 2025 GPS rempl2)'!$A$4:$V$504,20,0)</f>
        <v>2025-02-03</v>
      </c>
      <c r="L244" s="169" t="str">
        <f>VLOOKUP(A244,'PAI 2025 GPS rempl2)'!$A$4:$V$504,21,0)</f>
        <v>2025-12-31</v>
      </c>
      <c r="M244" s="82" t="str">
        <f>VLOOKUP(A244,'PAI 2025 GPS rempl2)'!$A$4:$V$504,22,0)</f>
        <v>72-GRUPO DE TRABAJO DE ATENCION AL CIUDADANO</v>
      </c>
      <c r="N244" s="82" t="s">
        <v>1417</v>
      </c>
      <c r="O244" s="82" t="s">
        <v>1455</v>
      </c>
      <c r="P244" s="82">
        <v>0</v>
      </c>
      <c r="Q244" s="82" t="s">
        <v>1509</v>
      </c>
      <c r="S244" s="81" t="s">
        <v>936</v>
      </c>
      <c r="T244" s="81" t="str">
        <f>VLOOKUP(A244,'PAI 2025 GPS rempl2)'!$A$3:$E$505,4,0)</f>
        <v>Producto</v>
      </c>
      <c r="U244" s="82" t="s">
        <v>1539</v>
      </c>
      <c r="V244" s="31">
        <f>VLOOKUP(S244,'PAI 2025 GPS rempl2)'!$E$4:$P$504,12,0)</f>
        <v>25</v>
      </c>
      <c r="W244" s="146">
        <f>(V244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1.1210762331838564</v>
      </c>
    </row>
    <row r="245" spans="1:23" x14ac:dyDescent="0.25">
      <c r="A245" s="81" t="s">
        <v>938</v>
      </c>
      <c r="B245" s="81" t="str">
        <f>VLOOKUP(A245,'PAI 2025 GPS rempl2)'!$A$3:$E$505,4,0)</f>
        <v>Actividad propia</v>
      </c>
      <c r="C245" s="82" t="s">
        <v>1539</v>
      </c>
      <c r="D245" s="82" t="s">
        <v>1543</v>
      </c>
      <c r="E245" s="82" t="s">
        <v>625</v>
      </c>
      <c r="F245" s="82"/>
      <c r="G245" s="82" t="str">
        <f>VLOOKUP(A245,'PAI 2025 GPS rempl2)'!$E$4:$L$504,8,0)</f>
        <v>N/A</v>
      </c>
      <c r="H245" s="82" t="str">
        <f>VLOOKUP(A245,'PAI 2025 GPS rempl2)'!$A$4:$V$504,15,0)</f>
        <v>Diseñar la estrategia de sinergia con otras entidades que incluya plan de trabajo   (Documento estrategia (incluye plan de trabajo)</v>
      </c>
      <c r="I245" s="82">
        <f>VLOOKUP(A245,'PAI 2025 GPS rempl2)'!$A$4:$V$504,17,0)</f>
        <v>1</v>
      </c>
      <c r="J245" s="82" t="str">
        <f>VLOOKUP(A245,'PAI 2025 GPS rempl2)'!$A$4:$V$504,18,0)</f>
        <v>Númerica</v>
      </c>
      <c r="K245" s="169" t="str">
        <f>VLOOKUP(A245,'PAI 2025 GPS rempl2)'!$A$4:$V$504,20,0)</f>
        <v>2025-02-03</v>
      </c>
      <c r="L245" s="169" t="str">
        <f>VLOOKUP(A245,'PAI 2025 GPS rempl2)'!$A$4:$V$504,21,0)</f>
        <v>2025-03-31</v>
      </c>
      <c r="M245" s="82" t="str">
        <f>VLOOKUP(A245,'PAI 2025 GPS rempl2)'!$A$4:$V$504,22,0)</f>
        <v>72-GRUPO DE TRABAJO DE ATENCION AL CIUDADANO</v>
      </c>
      <c r="N245" s="82"/>
      <c r="O245" s="82"/>
      <c r="P245" s="82"/>
      <c r="Q245" s="82"/>
      <c r="S245" s="81" t="s">
        <v>938</v>
      </c>
      <c r="T245" s="81" t="str">
        <f>VLOOKUP(A245,'PAI 2025 GPS rempl2)'!$A$3:$E$505,4,0)</f>
        <v>Actividad propia</v>
      </c>
      <c r="U245" s="82" t="s">
        <v>1539</v>
      </c>
      <c r="V245" s="31">
        <f>VLOOKUP(S245,'PAI 2025 GPS rempl2)'!$E$4:$P$504,12,0)</f>
        <v>30</v>
      </c>
      <c r="W245" s="148" t="e">
        <f>+(V245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6" spans="1:23" x14ac:dyDescent="0.25">
      <c r="A246" s="81" t="s">
        <v>940</v>
      </c>
      <c r="B246" s="81" t="str">
        <f>VLOOKUP(A246,'PAI 2025 GPS rempl2)'!$A$3:$E$505,4,0)</f>
        <v>Actividad propia</v>
      </c>
      <c r="C246" s="82" t="s">
        <v>1539</v>
      </c>
      <c r="D246" s="82" t="s">
        <v>1543</v>
      </c>
      <c r="E246" s="82" t="s">
        <v>625</v>
      </c>
      <c r="F246" s="82"/>
      <c r="G246" s="82" t="str">
        <f>VLOOKUP(A246,'PAI 2025 GPS rempl2)'!$E$4:$L$504,8,0)</f>
        <v>N/A</v>
      </c>
      <c r="H246" s="82" t="str">
        <f>VLOOKUP(A246,'PAI 2025 GPS rempl2)'!$A$4:$V$504,15,0)</f>
        <v>Ejecutar el plan de trabajo de la estrategia de sinergia (Documento de seguimiento trimestral)</v>
      </c>
      <c r="I246" s="82">
        <f>VLOOKUP(A246,'PAI 2025 GPS rempl2)'!$A$4:$V$504,17,0)</f>
        <v>100</v>
      </c>
      <c r="J246" s="82" t="str">
        <f>VLOOKUP(A246,'PAI 2025 GPS rempl2)'!$A$4:$V$504,18,0)</f>
        <v>Porcentual</v>
      </c>
      <c r="K246" s="169" t="str">
        <f>VLOOKUP(A246,'PAI 2025 GPS rempl2)'!$A$4:$V$504,20,0)</f>
        <v>2025-04-01</v>
      </c>
      <c r="L246" s="169" t="str">
        <f>VLOOKUP(A246,'PAI 2025 GPS rempl2)'!$A$4:$V$504,21,0)</f>
        <v>2025-12-31</v>
      </c>
      <c r="M246" s="82" t="str">
        <f>VLOOKUP(A246,'PAI 2025 GPS rempl2)'!$A$4:$V$504,22,0)</f>
        <v>72-GRUPO DE TRABAJO DE ATENCION AL CIUDADANO</v>
      </c>
      <c r="N246" s="82"/>
      <c r="O246" s="82"/>
      <c r="P246" s="82"/>
      <c r="Q246" s="82"/>
      <c r="S246" s="81" t="s">
        <v>940</v>
      </c>
      <c r="T246" s="81" t="str">
        <f>VLOOKUP(A246,'PAI 2025 GPS rempl2)'!$A$3:$E$505,4,0)</f>
        <v>Actividad propia</v>
      </c>
      <c r="U246" s="82" t="s">
        <v>1539</v>
      </c>
      <c r="V246" s="31">
        <f>VLOOKUP(S246,'PAI 2025 GPS rempl2)'!$E$4:$P$504,12,0)</f>
        <v>60</v>
      </c>
      <c r="W246" s="148" t="e">
        <f>+(V246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7" spans="1:23" x14ac:dyDescent="0.25">
      <c r="A247" s="81" t="s">
        <v>941</v>
      </c>
      <c r="B247" s="81" t="str">
        <f>VLOOKUP(A247,'PAI 2025 GPS rempl2)'!$A$3:$E$505,4,0)</f>
        <v>Actividad propia</v>
      </c>
      <c r="C247" s="82" t="s">
        <v>1539</v>
      </c>
      <c r="D247" s="82" t="s">
        <v>1543</v>
      </c>
      <c r="E247" s="82" t="s">
        <v>625</v>
      </c>
      <c r="F247" s="82"/>
      <c r="G247" s="82" t="str">
        <f>VLOOKUP(A247,'PAI 2025 GPS rempl2)'!$E$4:$L$504,8,0)</f>
        <v>N/A</v>
      </c>
      <c r="H247" s="82" t="str">
        <f>VLOOKUP(A247,'PAI 2025 GPS rempl2)'!$A$4:$V$504,15,0)</f>
        <v>Elaborar informe final de la estrategia (Informe elaborado)</v>
      </c>
      <c r="I247" s="82">
        <f>VLOOKUP(A247,'PAI 2025 GPS rempl2)'!$A$4:$V$504,17,0)</f>
        <v>1</v>
      </c>
      <c r="J247" s="82" t="str">
        <f>VLOOKUP(A247,'PAI 2025 GPS rempl2)'!$A$4:$V$504,18,0)</f>
        <v>Númerica</v>
      </c>
      <c r="K247" s="169" t="str">
        <f>VLOOKUP(A247,'PAI 2025 GPS rempl2)'!$A$4:$V$504,20,0)</f>
        <v>2025-12-01</v>
      </c>
      <c r="L247" s="169" t="str">
        <f>VLOOKUP(A247,'PAI 2025 GPS rempl2)'!$A$4:$V$504,21,0)</f>
        <v>2025-12-31</v>
      </c>
      <c r="M247" s="82" t="str">
        <f>VLOOKUP(A247,'PAI 2025 GPS rempl2)'!$A$4:$V$504,22,0)</f>
        <v>72-GRUPO DE TRABAJO DE ATENCION AL CIUDADANO</v>
      </c>
      <c r="N247" s="82"/>
      <c r="O247" s="82"/>
      <c r="P247" s="82"/>
      <c r="Q247" s="82"/>
      <c r="S247" s="81" t="s">
        <v>941</v>
      </c>
      <c r="T247" s="81" t="str">
        <f>VLOOKUP(A247,'PAI 2025 GPS rempl2)'!$A$3:$E$505,4,0)</f>
        <v>Actividad propia</v>
      </c>
      <c r="U247" s="82" t="s">
        <v>1539</v>
      </c>
      <c r="V247" s="31">
        <f>VLOOKUP(S247,'PAI 2025 GPS rempl2)'!$E$4:$P$504,12,0)</f>
        <v>10</v>
      </c>
      <c r="W247" s="148" t="e">
        <f>+(V247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8" spans="1:23" x14ac:dyDescent="0.25">
      <c r="A248" s="81" t="s">
        <v>943</v>
      </c>
      <c r="B248" s="81" t="str">
        <f>VLOOKUP(A248,'PAI 2025 GPS rempl2)'!$A$3:$E$505,4,0)</f>
        <v>Producto</v>
      </c>
      <c r="C248" s="82" t="s">
        <v>1539</v>
      </c>
      <c r="D248" s="82" t="s">
        <v>1547</v>
      </c>
      <c r="E248" s="82" t="s">
        <v>706</v>
      </c>
      <c r="F248" s="82" t="s">
        <v>10</v>
      </c>
      <c r="G248" s="82" t="str">
        <f>VLOOKUP(A248,'PAI 2025 GPS rempl2)'!$E$4:$L$504,8,0)</f>
        <v>C-3599-0200-0005-53105b</v>
      </c>
      <c r="H248" s="82" t="str">
        <f>VLOOKUP(A248,'PAI 2025 GPS rempl2)'!$A$4:$V$504,15,0)</f>
        <v>Programa de atención a la ciudadanía con enfoque diferencial implementado. (Informe de actividades realizadas )</v>
      </c>
      <c r="I248" s="82">
        <f>VLOOKUP(A248,'PAI 2025 GPS rempl2)'!$A$4:$V$504,17,0)</f>
        <v>1</v>
      </c>
      <c r="J248" s="82" t="str">
        <f>VLOOKUP(A248,'PAI 2025 GPS rempl2)'!$A$4:$V$504,18,0)</f>
        <v>Númerica</v>
      </c>
      <c r="K248" s="169" t="str">
        <f>VLOOKUP(A248,'PAI 2025 GPS rempl2)'!$A$4:$V$504,20,0)</f>
        <v>2025-02-03</v>
      </c>
      <c r="L248" s="169" t="str">
        <f>VLOOKUP(A248,'PAI 2025 GPS rempl2)'!$A$4:$V$504,21,0)</f>
        <v>2025-11-28</v>
      </c>
      <c r="M248" s="82" t="str">
        <f>VLOOKUP(A248,'PAI 2025 GPS rempl2)'!$A$4:$V$504,22,0)</f>
        <v>142-GRUPO DE TRABAJO DE SERVICIOS ADMINISTRATIVOS Y RECURSOS FÍSICOS;
20-OFICINA DE TECNOLOGÍA E INFORMÁTICA;
72-GRUPO DE TRABAJO DE ATENCION AL CIUDADANO</v>
      </c>
      <c r="N248" s="82" t="s">
        <v>1415</v>
      </c>
      <c r="O248" s="82" t="s">
        <v>1416</v>
      </c>
      <c r="P248" s="82">
        <v>0</v>
      </c>
      <c r="Q248" s="82" t="s">
        <v>1511</v>
      </c>
      <c r="S248" s="81" t="s">
        <v>943</v>
      </c>
      <c r="T248" s="81" t="str">
        <f>VLOOKUP(A248,'PAI 2025 GPS rempl2)'!$A$3:$E$505,4,0)</f>
        <v>Producto</v>
      </c>
      <c r="U248" s="82" t="s">
        <v>1539</v>
      </c>
      <c r="V248" s="31">
        <f>VLOOKUP(S248,'PAI 2025 GPS rempl2)'!$E$4:$P$504,12,0)</f>
        <v>25</v>
      </c>
      <c r="W248" s="146">
        <f>(V248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1.1210762331838564</v>
      </c>
    </row>
    <row r="249" spans="1:23" x14ac:dyDescent="0.25">
      <c r="A249" s="81" t="s">
        <v>945</v>
      </c>
      <c r="B249" s="81" t="str">
        <f>VLOOKUP(A249,'PAI 2025 GPS rempl2)'!$A$3:$E$505,4,0)</f>
        <v>Actividad propia</v>
      </c>
      <c r="C249" s="82" t="s">
        <v>1539</v>
      </c>
      <c r="D249" s="82" t="s">
        <v>1547</v>
      </c>
      <c r="E249" s="82" t="s">
        <v>706</v>
      </c>
      <c r="F249" s="82"/>
      <c r="G249" s="82" t="str">
        <f>VLOOKUP(A249,'PAI 2025 GPS rempl2)'!$E$4:$L$504,8,0)</f>
        <v>N/A</v>
      </c>
      <c r="H249" s="82" t="str">
        <f>VLOOKUP(A249,'PAI 2025 GPS rempl2)'!$A$4:$V$504,15,0)</f>
        <v>Identificar e intervenir los canales y servicios a los que se aplicará el enfoque diferencial (Documento con la propuesta de intervención de canales/servicios)</v>
      </c>
      <c r="I249" s="82">
        <f>VLOOKUP(A249,'PAI 2025 GPS rempl2)'!$A$4:$V$504,17,0)</f>
        <v>1</v>
      </c>
      <c r="J249" s="82" t="str">
        <f>VLOOKUP(A249,'PAI 2025 GPS rempl2)'!$A$4:$V$504,18,0)</f>
        <v>Númerica</v>
      </c>
      <c r="K249" s="169" t="str">
        <f>VLOOKUP(A249,'PAI 2025 GPS rempl2)'!$A$4:$V$504,20,0)</f>
        <v>2025-02-03</v>
      </c>
      <c r="L249" s="169" t="str">
        <f>VLOOKUP(A249,'PAI 2025 GPS rempl2)'!$A$4:$V$504,21,0)</f>
        <v>2025-03-14</v>
      </c>
      <c r="M249" s="82" t="str">
        <f>VLOOKUP(A249,'PAI 2025 GPS rempl2)'!$A$4:$V$504,22,0)</f>
        <v>72-GRUPO DE TRABAJO DE ATENCION AL CIUDADANO</v>
      </c>
      <c r="N249" s="82"/>
      <c r="O249" s="82"/>
      <c r="P249" s="82"/>
      <c r="Q249" s="82"/>
      <c r="S249" s="81" t="s">
        <v>945</v>
      </c>
      <c r="T249" s="81" t="str">
        <f>VLOOKUP(A249,'PAI 2025 GPS rempl2)'!$A$3:$E$505,4,0)</f>
        <v>Actividad propia</v>
      </c>
      <c r="U249" s="82" t="s">
        <v>1539</v>
      </c>
      <c r="V249" s="31">
        <f>VLOOKUP(S249,'PAI 2025 GPS rempl2)'!$E$4:$P$504,12,0)</f>
        <v>15</v>
      </c>
      <c r="W249" s="148" t="e">
        <f>+(V249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0" spans="1:23" x14ac:dyDescent="0.25">
      <c r="A250" s="81" t="s">
        <v>947</v>
      </c>
      <c r="B250" s="81" t="str">
        <f>VLOOKUP(A250,'PAI 2025 GPS rempl2)'!$A$3:$E$505,4,0)</f>
        <v>Actividad propia</v>
      </c>
      <c r="C250" s="82" t="s">
        <v>1539</v>
      </c>
      <c r="D250" s="82" t="s">
        <v>1547</v>
      </c>
      <c r="E250" s="82" t="s">
        <v>706</v>
      </c>
      <c r="F250" s="82"/>
      <c r="G250" s="82" t="str">
        <f>VLOOKUP(A250,'PAI 2025 GPS rempl2)'!$E$4:$L$504,8,0)</f>
        <v>N/A</v>
      </c>
      <c r="H250" s="82" t="str">
        <f>VLOOKUP(A250,'PAI 2025 GPS rempl2)'!$A$4:$V$504,15,0)</f>
        <v>Implementar la señalización inclusiva en otro lenguaje o idioma para los puntos priorizados de atención al ciudadano presenciales a nivel nacional (Informe de implementación)</v>
      </c>
      <c r="I250" s="82">
        <f>VLOOKUP(A250,'PAI 2025 GPS rempl2)'!$A$4:$V$504,17,0)</f>
        <v>1</v>
      </c>
      <c r="J250" s="82" t="str">
        <f>VLOOKUP(A250,'PAI 2025 GPS rempl2)'!$A$4:$V$504,18,0)</f>
        <v>Númerica</v>
      </c>
      <c r="K250" s="169" t="str">
        <f>VLOOKUP(A250,'PAI 2025 GPS rempl2)'!$A$4:$V$504,20,0)</f>
        <v>2025-03-18</v>
      </c>
      <c r="L250" s="169" t="str">
        <f>VLOOKUP(A250,'PAI 2025 GPS rempl2)'!$A$4:$V$504,21,0)</f>
        <v>2025-08-29</v>
      </c>
      <c r="M250" s="82" t="str">
        <f>VLOOKUP(A250,'PAI 2025 GPS rempl2)'!$A$4:$V$504,22,0)</f>
        <v>142-GRUPO DE TRABAJO DE SERVICIOS ADMINISTRATIVOS Y RECURSOS FÍSICOS;
72-GRUPO DE TRABAJO DE ATENCION AL CIUDADANO</v>
      </c>
      <c r="N250" s="82"/>
      <c r="O250" s="82"/>
      <c r="P250" s="82"/>
      <c r="Q250" s="82"/>
      <c r="S250" s="81" t="s">
        <v>947</v>
      </c>
      <c r="T250" s="81" t="str">
        <f>VLOOKUP(A250,'PAI 2025 GPS rempl2)'!$A$3:$E$505,4,0)</f>
        <v>Actividad propia</v>
      </c>
      <c r="U250" s="82" t="s">
        <v>1539</v>
      </c>
      <c r="V250" s="31">
        <f>VLOOKUP(S250,'PAI 2025 GPS rempl2)'!$E$4:$P$504,12,0)</f>
        <v>15</v>
      </c>
      <c r="W250" s="148" t="e">
        <f>+(V250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1" spans="1:23" x14ac:dyDescent="0.25">
      <c r="A251" s="81" t="s">
        <v>950</v>
      </c>
      <c r="B251" s="81" t="str">
        <f>VLOOKUP(A251,'PAI 2025 GPS rempl2)'!$A$3:$E$505,4,0)</f>
        <v>Actividad propia</v>
      </c>
      <c r="C251" s="82" t="s">
        <v>1539</v>
      </c>
      <c r="D251" s="82" t="s">
        <v>1547</v>
      </c>
      <c r="E251" s="82" t="s">
        <v>706</v>
      </c>
      <c r="F251" s="82"/>
      <c r="G251" s="82" t="str">
        <f>VLOOKUP(A251,'PAI 2025 GPS rempl2)'!$E$4:$L$504,8,0)</f>
        <v>N/A</v>
      </c>
      <c r="H251" s="82" t="str">
        <f>VLOOKUP(A251,'PAI 2025 GPS rempl2)'!$A$4:$V$504,15,0)</f>
        <v>Desarrolla jornada  con las entidades líderes en la atención incluyente y documentar las buenas prácticas en la materia (Documento de buenas prácticas identificadas)</v>
      </c>
      <c r="I251" s="82">
        <f>VLOOKUP(A251,'PAI 2025 GPS rempl2)'!$A$4:$V$504,17,0)</f>
        <v>1</v>
      </c>
      <c r="J251" s="82" t="str">
        <f>VLOOKUP(A251,'PAI 2025 GPS rempl2)'!$A$4:$V$504,18,0)</f>
        <v>Númerica</v>
      </c>
      <c r="K251" s="169" t="str">
        <f>VLOOKUP(A251,'PAI 2025 GPS rempl2)'!$A$4:$V$504,20,0)</f>
        <v>2025-04-01</v>
      </c>
      <c r="L251" s="169" t="str">
        <f>VLOOKUP(A251,'PAI 2025 GPS rempl2)'!$A$4:$V$504,21,0)</f>
        <v>2025-06-04</v>
      </c>
      <c r="M251" s="82" t="str">
        <f>VLOOKUP(A251,'PAI 2025 GPS rempl2)'!$A$4:$V$504,22,0)</f>
        <v>72-GRUPO DE TRABAJO DE ATENCION AL CIUDADANO</v>
      </c>
      <c r="N251" s="82"/>
      <c r="O251" s="82"/>
      <c r="P251" s="82"/>
      <c r="Q251" s="82"/>
      <c r="S251" s="81" t="s">
        <v>950</v>
      </c>
      <c r="T251" s="81" t="str">
        <f>VLOOKUP(A251,'PAI 2025 GPS rempl2)'!$A$3:$E$505,4,0)</f>
        <v>Actividad propia</v>
      </c>
      <c r="U251" s="82" t="s">
        <v>1539</v>
      </c>
      <c r="V251" s="31">
        <f>VLOOKUP(S251,'PAI 2025 GPS rempl2)'!$E$4:$P$504,12,0)</f>
        <v>20</v>
      </c>
      <c r="W251" s="148" t="e">
        <f>+(V251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2" spans="1:23" x14ac:dyDescent="0.25">
      <c r="A252" s="81" t="s">
        <v>952</v>
      </c>
      <c r="B252" s="81" t="str">
        <f>VLOOKUP(A252,'PAI 2025 GPS rempl2)'!$A$3:$E$505,4,0)</f>
        <v>Actividad propia Eliminada</v>
      </c>
      <c r="C252" s="82" t="s">
        <v>1539</v>
      </c>
      <c r="D252" s="82" t="s">
        <v>1547</v>
      </c>
      <c r="E252" s="82" t="s">
        <v>706</v>
      </c>
      <c r="F252" s="82"/>
      <c r="G252" s="82" t="str">
        <f>VLOOKUP(A252,'PAI 2025 GPS rempl2)'!$E$4:$L$504,8,0)</f>
        <v>N/A</v>
      </c>
      <c r="H252" s="82" t="str">
        <f>VLOOKUP(A252,'PAI 2025 GPS rempl2)'!$A$4:$V$504,15,0)</f>
        <v>Rediseñar el menú de atención y servicios a la ciudadanía con mejoras en la accesibilidad y experiencia de los usuarios  (Menú destacado actualizado)</v>
      </c>
      <c r="I252" s="82">
        <f>VLOOKUP(A252,'PAI 2025 GPS rempl2)'!$A$4:$V$504,17,0)</f>
        <v>1</v>
      </c>
      <c r="J252" s="82" t="str">
        <f>VLOOKUP(A252,'PAI 2025 GPS rempl2)'!$A$4:$V$504,18,0)</f>
        <v>Númerica</v>
      </c>
      <c r="K252" s="169" t="str">
        <f>VLOOKUP(A252,'PAI 2025 GPS rempl2)'!$A$4:$V$504,20,0)</f>
        <v>2025-06-03</v>
      </c>
      <c r="L252" s="169" t="str">
        <f>VLOOKUP(A252,'PAI 2025 GPS rempl2)'!$A$4:$V$504,21,0)</f>
        <v>2025-11-28</v>
      </c>
      <c r="M252" s="82" t="str">
        <f>VLOOKUP(A252,'PAI 2025 GPS rempl2)'!$A$4:$V$504,22,0)</f>
        <v>20-OFICINA DE TECNOLOGÍA E INFORMÁTICA;
72-GRUPO DE TRABAJO DE ATENCION AL CIUDADANO</v>
      </c>
      <c r="N252" s="82"/>
      <c r="O252" s="82"/>
      <c r="P252" s="82"/>
      <c r="Q252" s="82"/>
      <c r="S252" s="81" t="s">
        <v>952</v>
      </c>
      <c r="T252" s="81" t="str">
        <f>VLOOKUP(A252,'PAI 2025 GPS rempl2)'!$A$3:$E$505,4,0)</f>
        <v>Actividad propia Eliminada</v>
      </c>
      <c r="U252" s="82" t="s">
        <v>1539</v>
      </c>
      <c r="V252" s="31">
        <f>VLOOKUP(S252,'PAI 2025 GPS rempl2)'!$E$4:$P$504,12,0)</f>
        <v>30</v>
      </c>
      <c r="W252" s="148" t="e">
        <f>+(V252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3" spans="1:23" x14ac:dyDescent="0.25">
      <c r="A253" s="81" t="s">
        <v>955</v>
      </c>
      <c r="B253" s="81" t="str">
        <f>VLOOKUP(A253,'PAI 2025 GPS rempl2)'!$A$3:$E$505,4,0)</f>
        <v>Actividad propia</v>
      </c>
      <c r="C253" s="82" t="s">
        <v>1539</v>
      </c>
      <c r="D253" s="82" t="s">
        <v>1547</v>
      </c>
      <c r="E253" s="82" t="s">
        <v>706</v>
      </c>
      <c r="F253" s="82"/>
      <c r="G253" s="82" t="str">
        <f>VLOOKUP(A253,'PAI 2025 GPS rempl2)'!$E$4:$L$504,8,0)</f>
        <v>N/A</v>
      </c>
      <c r="H253" s="82" t="str">
        <f>VLOOKUP(A253,'PAI 2025 GPS rempl2)'!$A$4:$V$504,15,0)</f>
        <v>Implementar fase 2 del traductor interactivo  (Adquisición pantalla y en funcionamiento)</v>
      </c>
      <c r="I253" s="82">
        <f>VLOOKUP(A253,'PAI 2025 GPS rempl2)'!$A$4:$V$504,17,0)</f>
        <v>1</v>
      </c>
      <c r="J253" s="82" t="str">
        <f>VLOOKUP(A253,'PAI 2025 GPS rempl2)'!$A$4:$V$504,18,0)</f>
        <v>Númerica</v>
      </c>
      <c r="K253" s="169" t="str">
        <f>VLOOKUP(A253,'PAI 2025 GPS rempl2)'!$A$4:$V$504,20,0)</f>
        <v>2025-06-20</v>
      </c>
      <c r="L253" s="169" t="str">
        <f>VLOOKUP(A253,'PAI 2025 GPS rempl2)'!$A$4:$V$504,21,0)</f>
        <v>2025-11-28</v>
      </c>
      <c r="M253" s="82" t="str">
        <f>VLOOKUP(A253,'PAI 2025 GPS rempl2)'!$A$4:$V$504,22,0)</f>
        <v>20-OFICINA DE TECNOLOGÍA E INFORMÁTICA;
72-GRUPO DE TRABAJO DE ATENCION AL CIUDADANO</v>
      </c>
      <c r="N253" s="82"/>
      <c r="O253" s="82"/>
      <c r="P253" s="82"/>
      <c r="Q253" s="82"/>
      <c r="S253" s="81" t="s">
        <v>955</v>
      </c>
      <c r="T253" s="81" t="str">
        <f>VLOOKUP(A253,'PAI 2025 GPS rempl2)'!$A$3:$E$505,4,0)</f>
        <v>Actividad propia</v>
      </c>
      <c r="U253" s="82" t="s">
        <v>1539</v>
      </c>
      <c r="V253" s="31">
        <f>VLOOKUP(S253,'PAI 2025 GPS rempl2)'!$E$4:$P$504,12,0)</f>
        <v>50</v>
      </c>
      <c r="W253" s="148" t="e">
        <f>+(V253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4" spans="1:23" x14ac:dyDescent="0.25">
      <c r="A254" s="81" t="s">
        <v>957</v>
      </c>
      <c r="B254" s="81" t="str">
        <f>VLOOKUP(A254,'PAI 2025 GPS rempl2)'!$A$3:$E$505,4,0)</f>
        <v>Producto</v>
      </c>
      <c r="C254" s="82" t="s">
        <v>1539</v>
      </c>
      <c r="D254" s="82" t="s">
        <v>1547</v>
      </c>
      <c r="E254" s="82" t="s">
        <v>706</v>
      </c>
      <c r="F254" s="82" t="s">
        <v>60</v>
      </c>
      <c r="G254" s="82" t="str">
        <f>VLOOKUP(A254,'PAI 2025 GPS rempl2)'!$E$4:$L$504,8,0)</f>
        <v>C-3599-0200-0005-53105b</v>
      </c>
      <c r="H254" s="82" t="str">
        <f>VLOOKUP(A254,'PAI 2025 GPS rempl2)'!$A$4:$V$504,15,0)</f>
        <v>Estrategia de promoción de la participación ciudadana en la SIC, formulada e implementada  (Informe de actividades realizadas )</v>
      </c>
      <c r="I254" s="82">
        <f>VLOOKUP(A254,'PAI 2025 GPS rempl2)'!$A$4:$V$504,17,0)</f>
        <v>30</v>
      </c>
      <c r="J254" s="82" t="str">
        <f>VLOOKUP(A254,'PAI 2025 GPS rempl2)'!$A$4:$V$504,18,0)</f>
        <v>Porcentual</v>
      </c>
      <c r="K254" s="169" t="str">
        <f>VLOOKUP(A254,'PAI 2025 GPS rempl2)'!$A$4:$V$504,20,0)</f>
        <v>2025-01-15</v>
      </c>
      <c r="L254" s="169" t="str">
        <f>VLOOKUP(A254,'PAI 2025 GPS rempl2)'!$A$4:$V$504,21,0)</f>
        <v>2025-12-15</v>
      </c>
      <c r="M254" s="82" t="str">
        <f>VLOOKUP(A254,'PAI 2025 GPS rempl2)'!$A$4:$V$504,22,0)</f>
        <v>72-GRUPO DE TRABAJO DE ATENCION AL CIUDADANO</v>
      </c>
      <c r="N254" s="82" t="s">
        <v>1753</v>
      </c>
      <c r="O254" s="82" t="s">
        <v>1410</v>
      </c>
      <c r="P254" s="82" t="s">
        <v>1577</v>
      </c>
      <c r="Q254" s="82" t="s">
        <v>1509</v>
      </c>
      <c r="S254" s="81" t="s">
        <v>957</v>
      </c>
      <c r="T254" s="81" t="str">
        <f>VLOOKUP(A254,'PAI 2025 GPS rempl2)'!$A$3:$E$505,4,0)</f>
        <v>Producto</v>
      </c>
      <c r="U254" s="82" t="s">
        <v>1539</v>
      </c>
      <c r="V254" s="31">
        <f>VLOOKUP(S254,'PAI 2025 GPS rempl2)'!$E$4:$P$504,12,0)</f>
        <v>20</v>
      </c>
      <c r="W254" s="146">
        <f>(V254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255" spans="1:23" x14ac:dyDescent="0.25">
      <c r="A255" s="81" t="s">
        <v>959</v>
      </c>
      <c r="B255" s="81" t="str">
        <f>VLOOKUP(A255,'PAI 2025 GPS rempl2)'!$A$3:$E$505,4,0)</f>
        <v>Actividad propia</v>
      </c>
      <c r="C255" s="82" t="s">
        <v>1539</v>
      </c>
      <c r="D255" s="82" t="s">
        <v>1547</v>
      </c>
      <c r="E255" s="82" t="s">
        <v>706</v>
      </c>
      <c r="F255" s="82"/>
      <c r="G255" s="82" t="str">
        <f>VLOOKUP(A255,'PAI 2025 GPS rempl2)'!$E$4:$L$504,8,0)</f>
        <v>N/A</v>
      </c>
      <c r="H255" s="82" t="str">
        <f>VLOOKUP(A255,'PAI 2025 GPS rempl2)'!$A$4:$V$504,15,0)</f>
        <v>Diseñar la estrategia de participación ciudadanía SIC 2025 que incluya el plan detrabajo para su ejecución (Documento de estrategia)</v>
      </c>
      <c r="I255" s="82">
        <f>VLOOKUP(A255,'PAI 2025 GPS rempl2)'!$A$4:$V$504,17,0)</f>
        <v>1</v>
      </c>
      <c r="J255" s="82" t="str">
        <f>VLOOKUP(A255,'PAI 2025 GPS rempl2)'!$A$4:$V$504,18,0)</f>
        <v>Númerica</v>
      </c>
      <c r="K255" s="169" t="str">
        <f>VLOOKUP(A255,'PAI 2025 GPS rempl2)'!$A$4:$V$504,20,0)</f>
        <v>2025-01-15</v>
      </c>
      <c r="L255" s="169" t="str">
        <f>VLOOKUP(A255,'PAI 2025 GPS rempl2)'!$A$4:$V$504,21,0)</f>
        <v>2025-02-18</v>
      </c>
      <c r="M255" s="82" t="str">
        <f>VLOOKUP(A255,'PAI 2025 GPS rempl2)'!$A$4:$V$504,22,0)</f>
        <v>72-GRUPO DE TRABAJO DE ATENCION AL CIUDADANO</v>
      </c>
      <c r="N255" s="82"/>
      <c r="O255" s="82"/>
      <c r="P255" s="82"/>
      <c r="Q255" s="82"/>
      <c r="S255" s="81" t="s">
        <v>959</v>
      </c>
      <c r="T255" s="81" t="str">
        <f>VLOOKUP(A255,'PAI 2025 GPS rempl2)'!$A$3:$E$505,4,0)</f>
        <v>Actividad propia</v>
      </c>
      <c r="U255" s="82" t="s">
        <v>1539</v>
      </c>
      <c r="V255" s="31">
        <f>VLOOKUP(S255,'PAI 2025 GPS rempl2)'!$E$4:$P$504,12,0)</f>
        <v>25</v>
      </c>
      <c r="W255" s="148" t="e">
        <f>+(V255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6" spans="1:23" x14ac:dyDescent="0.25">
      <c r="A256" s="81" t="s">
        <v>961</v>
      </c>
      <c r="B256" s="81" t="str">
        <f>VLOOKUP(A256,'PAI 2025 GPS rempl2)'!$A$3:$E$505,4,0)</f>
        <v>Actividad propia</v>
      </c>
      <c r="C256" s="82" t="s">
        <v>1539</v>
      </c>
      <c r="D256" s="82" t="s">
        <v>1547</v>
      </c>
      <c r="E256" s="82" t="s">
        <v>706</v>
      </c>
      <c r="F256" s="82"/>
      <c r="G256" s="82" t="str">
        <f>VLOOKUP(A256,'PAI 2025 GPS rempl2)'!$E$4:$L$504,8,0)</f>
        <v>N/A</v>
      </c>
      <c r="H256" s="82" t="str">
        <f>VLOOKUP(A256,'PAI 2025 GPS rempl2)'!$A$4:$V$504,15,0)</f>
        <v>Comunicar a los grupos de valor la Estrategia de participación ciudadana diseñada  (Capturas de pantalla de la divulgación en la página web y redes sociales)</v>
      </c>
      <c r="I256" s="82">
        <f>VLOOKUP(A256,'PAI 2025 GPS rempl2)'!$A$4:$V$504,17,0)</f>
        <v>1</v>
      </c>
      <c r="J256" s="82" t="str">
        <f>VLOOKUP(A256,'PAI 2025 GPS rempl2)'!$A$4:$V$504,18,0)</f>
        <v>Númerica</v>
      </c>
      <c r="K256" s="169" t="str">
        <f>VLOOKUP(A256,'PAI 2025 GPS rempl2)'!$A$4:$V$504,20,0)</f>
        <v>2025-02-19</v>
      </c>
      <c r="L256" s="169" t="str">
        <f>VLOOKUP(A256,'PAI 2025 GPS rempl2)'!$A$4:$V$504,21,0)</f>
        <v>2025-02-28</v>
      </c>
      <c r="M256" s="82" t="str">
        <f>VLOOKUP(A256,'PAI 2025 GPS rempl2)'!$A$4:$V$504,22,0)</f>
        <v>72-GRUPO DE TRABAJO DE ATENCION AL CIUDADANO</v>
      </c>
      <c r="N256" s="82"/>
      <c r="O256" s="82"/>
      <c r="P256" s="82"/>
      <c r="Q256" s="82"/>
      <c r="S256" s="81" t="s">
        <v>961</v>
      </c>
      <c r="T256" s="81" t="str">
        <f>VLOOKUP(A256,'PAI 2025 GPS rempl2)'!$A$3:$E$505,4,0)</f>
        <v>Actividad propia</v>
      </c>
      <c r="U256" s="82" t="s">
        <v>1539</v>
      </c>
      <c r="V256" s="31">
        <f>VLOOKUP(S256,'PAI 2025 GPS rempl2)'!$E$4:$P$504,12,0)</f>
        <v>20</v>
      </c>
      <c r="W256" s="148" t="e">
        <f>+(V256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7" spans="1:23" x14ac:dyDescent="0.25">
      <c r="A257" s="81" t="s">
        <v>963</v>
      </c>
      <c r="B257" s="81" t="str">
        <f>VLOOKUP(A257,'PAI 2025 GPS rempl2)'!$A$3:$E$505,4,0)</f>
        <v>Actividad propia</v>
      </c>
      <c r="C257" s="82" t="s">
        <v>1539</v>
      </c>
      <c r="D257" s="82" t="s">
        <v>1547</v>
      </c>
      <c r="E257" s="82" t="s">
        <v>706</v>
      </c>
      <c r="F257" s="82"/>
      <c r="G257" s="82" t="str">
        <f>VLOOKUP(A257,'PAI 2025 GPS rempl2)'!$E$4:$L$504,8,0)</f>
        <v>N/A</v>
      </c>
      <c r="H257" s="82" t="str">
        <f>VLOOKUP(A257,'PAI 2025 GPS rempl2)'!$A$4:$V$504,15,0)</f>
        <v>Ejecutar el plan de trabajo de la estrategia  (Informe trimestral de seguimiento elaborado)</v>
      </c>
      <c r="I257" s="82">
        <f>VLOOKUP(A257,'PAI 2025 GPS rempl2)'!$A$4:$V$504,17,0)</f>
        <v>100</v>
      </c>
      <c r="J257" s="82" t="str">
        <f>VLOOKUP(A257,'PAI 2025 GPS rempl2)'!$A$4:$V$504,18,0)</f>
        <v>Porcentual</v>
      </c>
      <c r="K257" s="169" t="str">
        <f>VLOOKUP(A257,'PAI 2025 GPS rempl2)'!$A$4:$V$504,20,0)</f>
        <v>2025-03-03</v>
      </c>
      <c r="L257" s="169" t="str">
        <f>VLOOKUP(A257,'PAI 2025 GPS rempl2)'!$A$4:$V$504,21,0)</f>
        <v>2025-11-14</v>
      </c>
      <c r="M257" s="82" t="str">
        <f>VLOOKUP(A257,'PAI 2025 GPS rempl2)'!$A$4:$V$504,22,0)</f>
        <v>72-GRUPO DE TRABAJO DE ATENCION AL CIUDADANO</v>
      </c>
      <c r="N257" s="82"/>
      <c r="O257" s="82"/>
      <c r="P257" s="82"/>
      <c r="Q257" s="82"/>
      <c r="S257" s="81" t="s">
        <v>963</v>
      </c>
      <c r="T257" s="81" t="str">
        <f>VLOOKUP(A257,'PAI 2025 GPS rempl2)'!$A$3:$E$505,4,0)</f>
        <v>Actividad propia</v>
      </c>
      <c r="U257" s="82" t="s">
        <v>1539</v>
      </c>
      <c r="V257" s="31">
        <f>VLOOKUP(S257,'PAI 2025 GPS rempl2)'!$E$4:$P$504,12,0)</f>
        <v>30</v>
      </c>
      <c r="W257" s="148" t="e">
        <f>+(V257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8" spans="1:23" x14ac:dyDescent="0.25">
      <c r="A258" s="81" t="s">
        <v>964</v>
      </c>
      <c r="B258" s="81" t="str">
        <f>VLOOKUP(A258,'PAI 2025 GPS rempl2)'!$A$3:$E$505,4,0)</f>
        <v>Actividad propia</v>
      </c>
      <c r="C258" s="82" t="s">
        <v>1539</v>
      </c>
      <c r="D258" s="82" t="s">
        <v>1547</v>
      </c>
      <c r="E258" s="82" t="s">
        <v>706</v>
      </c>
      <c r="F258" s="82"/>
      <c r="G258" s="82" t="str">
        <f>VLOOKUP(A258,'PAI 2025 GPS rempl2)'!$E$4:$L$504,8,0)</f>
        <v>N/A</v>
      </c>
      <c r="H258" s="82" t="str">
        <f>VLOOKUP(A258,'PAI 2025 GPS rempl2)'!$A$4:$V$504,15,0)</f>
        <v>Elaborar y publicar informe con el resultado de la implementación de la estrategia de participación ciudadana (Informe publicado en el página web)</v>
      </c>
      <c r="I258" s="82">
        <f>VLOOKUP(A258,'PAI 2025 GPS rempl2)'!$A$4:$V$504,17,0)</f>
        <v>1</v>
      </c>
      <c r="J258" s="82" t="str">
        <f>VLOOKUP(A258,'PAI 2025 GPS rempl2)'!$A$4:$V$504,18,0)</f>
        <v>Númerica</v>
      </c>
      <c r="K258" s="169" t="str">
        <f>VLOOKUP(A258,'PAI 2025 GPS rempl2)'!$A$4:$V$504,20,0)</f>
        <v>2025-12-01</v>
      </c>
      <c r="L258" s="169" t="str">
        <f>VLOOKUP(A258,'PAI 2025 GPS rempl2)'!$A$4:$V$504,21,0)</f>
        <v>2025-12-15</v>
      </c>
      <c r="M258" s="82" t="str">
        <f>VLOOKUP(A258,'PAI 2025 GPS rempl2)'!$A$4:$V$504,22,0)</f>
        <v>72-GRUPO DE TRABAJO DE ATENCION AL CIUDADANO</v>
      </c>
      <c r="N258" s="82"/>
      <c r="O258" s="82"/>
      <c r="P258" s="82"/>
      <c r="Q258" s="82"/>
      <c r="S258" s="81" t="s">
        <v>964</v>
      </c>
      <c r="T258" s="81" t="str">
        <f>VLOOKUP(A258,'PAI 2025 GPS rempl2)'!$A$3:$E$505,4,0)</f>
        <v>Actividad propia</v>
      </c>
      <c r="U258" s="82" t="s">
        <v>1539</v>
      </c>
      <c r="V258" s="31">
        <f>VLOOKUP(S258,'PAI 2025 GPS rempl2)'!$E$4:$P$504,12,0)</f>
        <v>25</v>
      </c>
      <c r="W258" s="148" t="e">
        <f>+(V258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9" spans="1:23" x14ac:dyDescent="0.25">
      <c r="A259" s="81" t="s">
        <v>967</v>
      </c>
      <c r="B259" s="81" t="str">
        <f>VLOOKUP(A259,'PAI 2025 GPS rempl2)'!$A$3:$E$505,4,0)</f>
        <v>Producto</v>
      </c>
      <c r="C259" s="82" t="s">
        <v>1539</v>
      </c>
      <c r="D259" s="82" t="s">
        <v>1543</v>
      </c>
      <c r="E259" s="82" t="s">
        <v>625</v>
      </c>
      <c r="F259" s="82" t="s">
        <v>12</v>
      </c>
      <c r="G259" s="82" t="str">
        <f>VLOOKUP(A259,'PAI 2025 GPS rempl2)'!$E$4:$L$504,8,0)</f>
        <v>FUNCIONAMIENTO</v>
      </c>
      <c r="H259" s="82" t="str">
        <f>VLOOKUP(A259,'PAI 2025 GPS rempl2)'!$A$4:$V$504,15,0)</f>
        <v>Capacitaciones externas de acompañamiento a los operadores comunitarios respecto del Régimen diferencial de protección de usuarios, realizadas (Soportes de desarrollo de capacitaciones (Presentación  y/o listas asistencia  y/o fotos)</v>
      </c>
      <c r="I259" s="82">
        <f>VLOOKUP(A259,'PAI 2025 GPS rempl2)'!$A$4:$V$504,17,0)</f>
        <v>10</v>
      </c>
      <c r="J259" s="82" t="str">
        <f>VLOOKUP(A259,'PAI 2025 GPS rempl2)'!$A$4:$V$504,18,0)</f>
        <v>Númerica</v>
      </c>
      <c r="K259" s="169" t="str">
        <f>VLOOKUP(A259,'PAI 2025 GPS rempl2)'!$A$4:$V$504,20,0)</f>
        <v>2025-01-15</v>
      </c>
      <c r="L259" s="169" t="str">
        <f>VLOOKUP(A259,'PAI 2025 GPS rempl2)'!$A$4:$V$504,21,0)</f>
        <v>2025-12-15</v>
      </c>
      <c r="M259" s="82" t="str">
        <f>VLOOKUP(A259,'PAI 2025 GPS rempl2)'!$A$4:$V$504,22,0)</f>
        <v>3200-DIRECCIÓN DE INVESTIGACIONES DE PROTECCIÓN DE USUARIOS DE SERVICIOS DE COMUNICACIONES</v>
      </c>
      <c r="N259" s="82" t="s">
        <v>1411</v>
      </c>
      <c r="O259" s="82" t="s">
        <v>1412</v>
      </c>
      <c r="P259" s="82" t="s">
        <v>1578</v>
      </c>
      <c r="Q259" s="82" t="s">
        <v>1509</v>
      </c>
      <c r="S259" s="81" t="s">
        <v>967</v>
      </c>
      <c r="T259" s="81" t="str">
        <f>VLOOKUP(A259,'PAI 2025 GPS rempl2)'!$A$3:$E$505,4,0)</f>
        <v>Producto</v>
      </c>
      <c r="U259" s="82" t="s">
        <v>1539</v>
      </c>
      <c r="V259" s="31">
        <f>VLOOKUP(S259,'PAI 2025 GPS rempl2)'!$E$4:$P$504,12,0)</f>
        <v>50</v>
      </c>
      <c r="W259" s="146">
        <f>(V259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260" spans="1:23" x14ac:dyDescent="0.25">
      <c r="A260" s="81" t="s">
        <v>970</v>
      </c>
      <c r="B260" s="81" t="str">
        <f>VLOOKUP(A260,'PAI 2025 GPS rempl2)'!$A$3:$E$505,4,0)</f>
        <v>Actividad propia</v>
      </c>
      <c r="C260" s="82" t="s">
        <v>1539</v>
      </c>
      <c r="D260" s="82" t="s">
        <v>1543</v>
      </c>
      <c r="E260" s="82" t="s">
        <v>625</v>
      </c>
      <c r="F260" s="82"/>
      <c r="G260" s="82" t="str">
        <f>VLOOKUP(A260,'PAI 2025 GPS rempl2)'!$E$4:$L$504,8,0)</f>
        <v>N/A</v>
      </c>
      <c r="H260" s="82" t="str">
        <f>VLOOKUP(A260,'PAI 2025 GPS rempl2)'!$A$4:$V$504,15,0)</f>
        <v>Definir el plan de trabajo de las capacitaciones a realizar (Temas y lugares donde se realizarán las capacitaciones) (Acta de reunión)</v>
      </c>
      <c r="I260" s="82">
        <f>VLOOKUP(A260,'PAI 2025 GPS rempl2)'!$A$4:$V$504,17,0)</f>
        <v>1</v>
      </c>
      <c r="J260" s="82" t="str">
        <f>VLOOKUP(A260,'PAI 2025 GPS rempl2)'!$A$4:$V$504,18,0)</f>
        <v>Númerica</v>
      </c>
      <c r="K260" s="169" t="str">
        <f>VLOOKUP(A260,'PAI 2025 GPS rempl2)'!$A$4:$V$504,20,0)</f>
        <v>2025-01-15</v>
      </c>
      <c r="L260" s="169" t="str">
        <f>VLOOKUP(A260,'PAI 2025 GPS rempl2)'!$A$4:$V$504,21,0)</f>
        <v>2025-02-14</v>
      </c>
      <c r="M260" s="82" t="str">
        <f>VLOOKUP(A260,'PAI 2025 GPS rempl2)'!$A$4:$V$504,22,0)</f>
        <v>3200-DIRECCIÓN DE INVESTIGACIONES DE PROTECCIÓN DE USUARIOS DE SERVICIOS DE COMUNICACIONES</v>
      </c>
      <c r="N260" s="82"/>
      <c r="O260" s="82"/>
      <c r="P260" s="82"/>
      <c r="Q260" s="82"/>
      <c r="S260" s="81" t="s">
        <v>970</v>
      </c>
      <c r="T260" s="81" t="str">
        <f>VLOOKUP(A260,'PAI 2025 GPS rempl2)'!$A$3:$E$505,4,0)</f>
        <v>Actividad propia</v>
      </c>
      <c r="U260" s="82" t="s">
        <v>1539</v>
      </c>
      <c r="V260" s="31">
        <f>VLOOKUP(S260,'PAI 2025 GPS rempl2)'!$E$4:$P$504,12,0)</f>
        <v>50</v>
      </c>
      <c r="W260" s="148" t="e">
        <f>+(V260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61" spans="1:23" x14ac:dyDescent="0.25">
      <c r="A261" s="81" t="s">
        <v>972</v>
      </c>
      <c r="B261" s="81" t="str">
        <f>VLOOKUP(A261,'PAI 2025 GPS rempl2)'!$A$3:$E$505,4,0)</f>
        <v>Actividad propia</v>
      </c>
      <c r="C261" s="82" t="s">
        <v>1539</v>
      </c>
      <c r="D261" s="82" t="s">
        <v>1543</v>
      </c>
      <c r="E261" s="82" t="s">
        <v>625</v>
      </c>
      <c r="F261" s="82"/>
      <c r="G261" s="82" t="str">
        <f>VLOOKUP(A261,'PAI 2025 GPS rempl2)'!$E$4:$L$504,8,0)</f>
        <v>N/A</v>
      </c>
      <c r="H261" s="82" t="str">
        <f>VLOOKUP(A261,'PAI 2025 GPS rempl2)'!$A$4:$V$504,15,0)</f>
        <v>Realizar las jornadas de capacitación (Soportes de desarrollo de capacitaciones (Presentación  y/o listas asistencia  y/o fotos)</v>
      </c>
      <c r="I261" s="82">
        <f>VLOOKUP(A261,'PAI 2025 GPS rempl2)'!$A$4:$V$504,17,0)</f>
        <v>10</v>
      </c>
      <c r="J261" s="82" t="str">
        <f>VLOOKUP(A261,'PAI 2025 GPS rempl2)'!$A$4:$V$504,18,0)</f>
        <v>Númerica</v>
      </c>
      <c r="K261" s="169" t="str">
        <f>VLOOKUP(A261,'PAI 2025 GPS rempl2)'!$A$4:$V$504,20,0)</f>
        <v>2025-02-17</v>
      </c>
      <c r="L261" s="169" t="str">
        <f>VLOOKUP(A261,'PAI 2025 GPS rempl2)'!$A$4:$V$504,21,0)</f>
        <v>2025-12-15</v>
      </c>
      <c r="M261" s="82" t="str">
        <f>VLOOKUP(A261,'PAI 2025 GPS rempl2)'!$A$4:$V$504,22,0)</f>
        <v>3200-DIRECCIÓN DE INVESTIGACIONES DE PROTECCIÓN DE USUARIOS DE SERVICIOS DE COMUNICACIONES</v>
      </c>
      <c r="N261" s="82"/>
      <c r="O261" s="82"/>
      <c r="P261" s="82"/>
      <c r="Q261" s="82"/>
      <c r="S261" s="81" t="s">
        <v>972</v>
      </c>
      <c r="T261" s="81" t="str">
        <f>VLOOKUP(A261,'PAI 2025 GPS rempl2)'!$A$3:$E$505,4,0)</f>
        <v>Actividad propia</v>
      </c>
      <c r="U261" s="82" t="s">
        <v>1539</v>
      </c>
      <c r="V261" s="31">
        <f>VLOOKUP(S261,'PAI 2025 GPS rempl2)'!$E$4:$P$504,12,0)</f>
        <v>50</v>
      </c>
      <c r="W261" s="148" t="e">
        <f>+(V261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62" spans="1:23" x14ac:dyDescent="0.25">
      <c r="A262" s="81" t="s">
        <v>973</v>
      </c>
      <c r="B262" s="81" t="str">
        <f>VLOOKUP(A262,'PAI 2025 GPS rempl2)'!$A$3:$E$505,4,0)</f>
        <v>Producto</v>
      </c>
      <c r="C262" s="82" t="s">
        <v>1539</v>
      </c>
      <c r="D262" s="82" t="s">
        <v>1543</v>
      </c>
      <c r="E262" s="82" t="s">
        <v>625</v>
      </c>
      <c r="F262" s="82" t="s">
        <v>9</v>
      </c>
      <c r="G262" s="82" t="str">
        <f>VLOOKUP(A262,'PAI 2025 GPS rempl2)'!$E$4:$L$504,8,0)</f>
        <v>FUNCIONAMIENTO</v>
      </c>
      <c r="H262" s="82" t="str">
        <f>VLOOKUP(A262,'PAI 2025 GPS rempl2)'!$A$4:$V$504,15,0)</f>
        <v>Recursos de reposición decididos en 6 meses o menos ( Listado definitivo realizado).</v>
      </c>
      <c r="I262" s="82">
        <f>VLOOKUP(A262,'PAI 2025 GPS rempl2)'!$A$4:$V$504,17,0)</f>
        <v>80</v>
      </c>
      <c r="J262" s="82" t="str">
        <f>VLOOKUP(A262,'PAI 2025 GPS rempl2)'!$A$4:$V$504,18,0)</f>
        <v>Porcentual</v>
      </c>
      <c r="K262" s="169" t="str">
        <f>VLOOKUP(A262,'PAI 2025 GPS rempl2)'!$A$4:$V$504,20,0)</f>
        <v>2025-01-02</v>
      </c>
      <c r="L262" s="169" t="str">
        <f>VLOOKUP(A262,'PAI 2025 GPS rempl2)'!$A$4:$V$504,21,0)</f>
        <v>2025-12-30</v>
      </c>
      <c r="M262" s="82" t="str">
        <f>VLOOKUP(A262,'PAI 2025 GPS rempl2)'!$A$4:$V$504,22,0)</f>
        <v>3200-DIRECCIÓN DE INVESTIGACIONES DE PROTECCIÓN DE USUARIOS DE SERVICIOS DE COMUNICACIONES</v>
      </c>
      <c r="N262" s="82" t="s">
        <v>1417</v>
      </c>
      <c r="O262" s="82" t="s">
        <v>1455</v>
      </c>
      <c r="P262" s="82">
        <v>0</v>
      </c>
      <c r="Q262" s="82" t="s">
        <v>1509</v>
      </c>
      <c r="S262" s="81" t="s">
        <v>973</v>
      </c>
      <c r="T262" s="81" t="str">
        <f>VLOOKUP(A262,'PAI 2025 GPS rempl2)'!$A$3:$E$505,4,0)</f>
        <v>Producto</v>
      </c>
      <c r="U262" s="82" t="s">
        <v>1539</v>
      </c>
      <c r="V262" s="31">
        <f>VLOOKUP(S262,'PAI 2025 GPS rempl2)'!$E$4:$P$504,12,0)</f>
        <v>50</v>
      </c>
      <c r="W262" s="146">
        <f>(V262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263" spans="1:23" x14ac:dyDescent="0.25">
      <c r="A263" s="81" t="s">
        <v>975</v>
      </c>
      <c r="B263" s="81" t="str">
        <f>VLOOKUP(A263,'PAI 2025 GPS rempl2)'!$A$3:$E$505,4,0)</f>
        <v>Actividad propia</v>
      </c>
      <c r="C263" s="82" t="s">
        <v>1539</v>
      </c>
      <c r="D263" s="82" t="s">
        <v>1543</v>
      </c>
      <c r="E263" s="82" t="s">
        <v>625</v>
      </c>
      <c r="F263" s="82"/>
      <c r="G263" s="82" t="str">
        <f>VLOOKUP(A263,'PAI 2025 GPS rempl2)'!$E$4:$L$504,8,0)</f>
        <v>N/A</v>
      </c>
      <c r="H263" s="82" t="str">
        <f>VLOOKUP(A263,'PAI 2025 GPS rempl2)'!$A$4:$V$504,15,0)</f>
        <v>Realizar un inventario que identifique los recursos de reposición radicados entre el 15 de agosto de 2024 y el 15 de enero de 2025, incluyendo la información necesaria para verificar su cumplimiento (Listado con celdas definidas)</v>
      </c>
      <c r="I263" s="82">
        <f>VLOOKUP(A263,'PAI 2025 GPS rempl2)'!$A$4:$V$504,17,0)</f>
        <v>1</v>
      </c>
      <c r="J263" s="82" t="str">
        <f>VLOOKUP(A263,'PAI 2025 GPS rempl2)'!$A$4:$V$504,18,0)</f>
        <v>Númerica</v>
      </c>
      <c r="K263" s="169" t="str">
        <f>VLOOKUP(A263,'PAI 2025 GPS rempl2)'!$A$4:$V$504,20,0)</f>
        <v>2025-01-02</v>
      </c>
      <c r="L263" s="169" t="str">
        <f>VLOOKUP(A263,'PAI 2025 GPS rempl2)'!$A$4:$V$504,21,0)</f>
        <v>2025-03-14</v>
      </c>
      <c r="M263" s="82" t="str">
        <f>VLOOKUP(A263,'PAI 2025 GPS rempl2)'!$A$4:$V$504,22,0)</f>
        <v>3200-DIRECCIÓN DE INVESTIGACIONES DE PROTECCIÓN DE USUARIOS DE SERVICIOS DE COMUNICACIONES</v>
      </c>
      <c r="N263" s="82"/>
      <c r="O263" s="82"/>
      <c r="P263" s="82"/>
      <c r="Q263" s="82"/>
      <c r="S263" s="81" t="s">
        <v>975</v>
      </c>
      <c r="T263" s="81" t="str">
        <f>VLOOKUP(A263,'PAI 2025 GPS rempl2)'!$A$3:$E$505,4,0)</f>
        <v>Actividad propia</v>
      </c>
      <c r="U263" s="82" t="s">
        <v>1539</v>
      </c>
      <c r="V263" s="31">
        <f>VLOOKUP(S263,'PAI 2025 GPS rempl2)'!$E$4:$P$504,12,0)</f>
        <v>25</v>
      </c>
      <c r="W263" s="148" t="e">
        <f>+(V263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64" spans="1:23" x14ac:dyDescent="0.25">
      <c r="A264" s="81" t="s">
        <v>977</v>
      </c>
      <c r="B264" s="81" t="str">
        <f>VLOOKUP(A264,'PAI 2025 GPS rempl2)'!$A$3:$E$505,4,0)</f>
        <v>Actividad propia</v>
      </c>
      <c r="C264" s="82" t="s">
        <v>1539</v>
      </c>
      <c r="D264" s="82" t="s">
        <v>1543</v>
      </c>
      <c r="E264" s="82" t="s">
        <v>625</v>
      </c>
      <c r="F264" s="82"/>
      <c r="G264" s="82" t="str">
        <f>VLOOKUP(A264,'PAI 2025 GPS rempl2)'!$E$4:$L$504,8,0)</f>
        <v>N/A</v>
      </c>
      <c r="H264" s="82" t="str">
        <f>VLOOKUP(A264,'PAI 2025 GPS rempl2)'!$A$4:$V$504,15,0)</f>
        <v>Actualizar periodicamente el listado, incorporando los recursos de reposición ingresados desde el 15 de enero hasta el 30 de junio de 2025.  (Listado)</v>
      </c>
      <c r="I264" s="82">
        <f>VLOOKUP(A264,'PAI 2025 GPS rempl2)'!$A$4:$V$504,17,0)</f>
        <v>1</v>
      </c>
      <c r="J264" s="82" t="str">
        <f>VLOOKUP(A264,'PAI 2025 GPS rempl2)'!$A$4:$V$504,18,0)</f>
        <v>Númerica</v>
      </c>
      <c r="K264" s="169" t="str">
        <f>VLOOKUP(A264,'PAI 2025 GPS rempl2)'!$A$4:$V$504,20,0)</f>
        <v>2025-01-02</v>
      </c>
      <c r="L264" s="169" t="str">
        <f>VLOOKUP(A264,'PAI 2025 GPS rempl2)'!$A$4:$V$504,21,0)</f>
        <v>2025-07-15</v>
      </c>
      <c r="M264" s="82" t="str">
        <f>VLOOKUP(A264,'PAI 2025 GPS rempl2)'!$A$4:$V$504,22,0)</f>
        <v>3200-DIRECCIÓN DE INVESTIGACIONES DE PROTECCIÓN DE USUARIOS DE SERVICIOS DE COMUNICACIONES</v>
      </c>
      <c r="N264" s="82"/>
      <c r="O264" s="82"/>
      <c r="P264" s="82"/>
      <c r="Q264" s="82"/>
      <c r="S264" s="81" t="s">
        <v>977</v>
      </c>
      <c r="T264" s="81" t="str">
        <f>VLOOKUP(A264,'PAI 2025 GPS rempl2)'!$A$3:$E$505,4,0)</f>
        <v>Actividad propia</v>
      </c>
      <c r="U264" s="82" t="s">
        <v>1539</v>
      </c>
      <c r="V264" s="31">
        <f>VLOOKUP(S264,'PAI 2025 GPS rempl2)'!$E$4:$P$504,12,0)</f>
        <v>25</v>
      </c>
      <c r="W264" s="148" t="e">
        <f>+(V264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65" spans="1:23" x14ac:dyDescent="0.25">
      <c r="A265" s="81" t="s">
        <v>978</v>
      </c>
      <c r="B265" s="81" t="str">
        <f>VLOOKUP(A265,'PAI 2025 GPS rempl2)'!$A$3:$E$505,4,0)</f>
        <v>Actividad propia</v>
      </c>
      <c r="C265" s="82" t="s">
        <v>1539</v>
      </c>
      <c r="D265" s="82" t="s">
        <v>1543</v>
      </c>
      <c r="E265" s="82" t="s">
        <v>625</v>
      </c>
      <c r="F265" s="82"/>
      <c r="G265" s="82" t="str">
        <f>VLOOKUP(A265,'PAI 2025 GPS rempl2)'!$E$4:$L$504,8,0)</f>
        <v>N/A</v>
      </c>
      <c r="H265" s="82" t="str">
        <f>VLOOKUP(A265,'PAI 2025 GPS rempl2)'!$A$4:$V$504,15,0)</f>
        <v>Resolver los recursos de reposición identificados en el inventario de la actividad anterior en 6 meses o menos (listado definitivo realizado)</v>
      </c>
      <c r="I265" s="82">
        <f>VLOOKUP(A265,'PAI 2025 GPS rempl2)'!$A$4:$V$504,17,0)</f>
        <v>80</v>
      </c>
      <c r="J265" s="82" t="str">
        <f>VLOOKUP(A265,'PAI 2025 GPS rempl2)'!$A$4:$V$504,18,0)</f>
        <v>Porcentual</v>
      </c>
      <c r="K265" s="169" t="str">
        <f>VLOOKUP(A265,'PAI 2025 GPS rempl2)'!$A$4:$V$504,20,0)</f>
        <v>2025-01-02</v>
      </c>
      <c r="L265" s="169" t="str">
        <f>VLOOKUP(A265,'PAI 2025 GPS rempl2)'!$A$4:$V$504,21,0)</f>
        <v>2025-12-30</v>
      </c>
      <c r="M265" s="82" t="str">
        <f>VLOOKUP(A265,'PAI 2025 GPS rempl2)'!$A$4:$V$504,22,0)</f>
        <v>3200-DIRECCIÓN DE INVESTIGACIONES DE PROTECCIÓN DE USUARIOS DE SERVICIOS DE COMUNICACIONES</v>
      </c>
      <c r="N265" s="82"/>
      <c r="O265" s="82"/>
      <c r="P265" s="82"/>
      <c r="Q265" s="82"/>
      <c r="S265" s="81" t="s">
        <v>978</v>
      </c>
      <c r="T265" s="81" t="str">
        <f>VLOOKUP(A265,'PAI 2025 GPS rempl2)'!$A$3:$E$505,4,0)</f>
        <v>Actividad propia</v>
      </c>
      <c r="U265" s="82" t="s">
        <v>1539</v>
      </c>
      <c r="V265" s="31">
        <f>VLOOKUP(S265,'PAI 2025 GPS rempl2)'!$E$4:$P$504,12,0)</f>
        <v>50</v>
      </c>
      <c r="W265" s="148" t="e">
        <f>+(V265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66" spans="1:23" x14ac:dyDescent="0.25">
      <c r="A266" s="81" t="s">
        <v>981</v>
      </c>
      <c r="B266" s="81" t="str">
        <f>VLOOKUP(A266,'PAI 2025 GPS rempl2)'!$A$3:$E$505,4,0)</f>
        <v>Producto</v>
      </c>
      <c r="C266" s="82" t="s">
        <v>1539</v>
      </c>
      <c r="D266" s="82" t="s">
        <v>1543</v>
      </c>
      <c r="E266" s="82" t="s">
        <v>625</v>
      </c>
      <c r="F266" s="82" t="s">
        <v>9</v>
      </c>
      <c r="G266" s="82" t="str">
        <f>VLOOKUP(A266,'PAI 2025 GPS rempl2)'!$E$4:$L$504,8,0)</f>
        <v>C-3503-0200-0014-20309b</v>
      </c>
      <c r="H266" s="82" t="str">
        <f>VLOOKUP(A266,'PAI 2025 GPS rempl2)'!$A$4:$V$504,15,0)</f>
        <v>Recursos de apelación, reposición, revocatoria directa y queja presentados contra las decisiones proferidas por los Directores de Signos Distintivos y Nuevas Creaciones y la Superintendente de Industria y Comercio atrasados a 31 de diciembre de 2025, salvo casos detenidos, decididos (Reporte de indicador generado en Tableau o Power BI)</v>
      </c>
      <c r="I266" s="82">
        <f>VLOOKUP(A266,'PAI 2025 GPS rempl2)'!$A$4:$V$504,17,0)</f>
        <v>60</v>
      </c>
      <c r="J266" s="82" t="str">
        <f>VLOOKUP(A266,'PAI 2025 GPS rempl2)'!$A$4:$V$504,18,0)</f>
        <v>Porcentual</v>
      </c>
      <c r="K266" s="169" t="str">
        <f>VLOOKUP(A266,'PAI 2025 GPS rempl2)'!$A$4:$V$504,20,0)</f>
        <v>2025-01-02</v>
      </c>
      <c r="L266" s="169" t="str">
        <f>VLOOKUP(A266,'PAI 2025 GPS rempl2)'!$A$4:$V$504,21,0)</f>
        <v>2025-12-31</v>
      </c>
      <c r="M266" s="82" t="str">
        <f>VLOOKUP(A266,'PAI 2025 GPS rempl2)'!$A$4:$V$504,22,0)</f>
        <v>2000-DESPACHO DEL SUPERINTENDENTE DELEGADO PARA LA PROPIEDAD INDUSTRIAL</v>
      </c>
      <c r="N266" s="82" t="s">
        <v>1417</v>
      </c>
      <c r="O266" s="82" t="s">
        <v>1455</v>
      </c>
      <c r="P266" s="82">
        <v>0</v>
      </c>
      <c r="Q266" s="82" t="s">
        <v>1509</v>
      </c>
      <c r="S266" s="81" t="s">
        <v>981</v>
      </c>
      <c r="T266" s="81" t="str">
        <f>VLOOKUP(A266,'PAI 2025 GPS rempl2)'!$A$3:$E$505,4,0)</f>
        <v>Producto</v>
      </c>
      <c r="U266" s="82" t="s">
        <v>1539</v>
      </c>
      <c r="V266" s="31">
        <f>VLOOKUP(S266,'PAI 2025 GPS rempl2)'!$E$4:$P$504,12,0)</f>
        <v>50</v>
      </c>
      <c r="W266" s="146">
        <f>(V266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267" spans="1:23" x14ac:dyDescent="0.25">
      <c r="A267" s="81" t="s">
        <v>983</v>
      </c>
      <c r="B267" s="81" t="str">
        <f>VLOOKUP(A267,'PAI 2025 GPS rempl2)'!$A$3:$E$505,4,0)</f>
        <v>Actividad propia</v>
      </c>
      <c r="C267" s="82" t="s">
        <v>1539</v>
      </c>
      <c r="D267" s="82" t="s">
        <v>1543</v>
      </c>
      <c r="E267" s="82" t="s">
        <v>625</v>
      </c>
      <c r="F267" s="82"/>
      <c r="G267" s="82" t="str">
        <f>VLOOKUP(A267,'PAI 2025 GPS rempl2)'!$E$4:$L$504,8,0)</f>
        <v>N/A</v>
      </c>
      <c r="H267" s="82" t="str">
        <f>VLOOKUP(A267,'PAI 2025 GPS rempl2)'!$A$4:$V$504,15,0)</f>
        <v>Decidir el atraso a 31 de diciembre de 2025, de los recursos de apelación, reposición, revocatoria directa y queja presentados contra las decisiones proferidas por los Directores de Signos Distintivos y Nuevas Creaciones y la Superintendente de Industria y Comercio, salvo casos detenidos (Stock proyectado es de 12,422) (Reporte de indicador generado en Tableau o Power BI)</v>
      </c>
      <c r="I267" s="82">
        <f>VLOOKUP(A267,'PAI 2025 GPS rempl2)'!$A$4:$V$504,17,0)</f>
        <v>60</v>
      </c>
      <c r="J267" s="82" t="str">
        <f>VLOOKUP(A267,'PAI 2025 GPS rempl2)'!$A$4:$V$504,18,0)</f>
        <v>Porcentual</v>
      </c>
      <c r="K267" s="169" t="str">
        <f>VLOOKUP(A267,'PAI 2025 GPS rempl2)'!$A$4:$V$504,20,0)</f>
        <v>2025-01-02</v>
      </c>
      <c r="L267" s="169" t="str">
        <f>VLOOKUP(A267,'PAI 2025 GPS rempl2)'!$A$4:$V$504,21,0)</f>
        <v>2025-12-31</v>
      </c>
      <c r="M267" s="82" t="str">
        <f>VLOOKUP(A267,'PAI 2025 GPS rempl2)'!$A$4:$V$504,22,0)</f>
        <v>2000-DESPACHO DEL SUPERINTENDENTE DELEGADO PARA LA PROPIEDAD INDUSTRIAL</v>
      </c>
      <c r="N267" s="82"/>
      <c r="O267" s="82"/>
      <c r="P267" s="82"/>
      <c r="Q267" s="82"/>
      <c r="S267" s="81" t="s">
        <v>983</v>
      </c>
      <c r="T267" s="81" t="str">
        <f>VLOOKUP(A267,'PAI 2025 GPS rempl2)'!$A$3:$E$505,4,0)</f>
        <v>Actividad propia</v>
      </c>
      <c r="U267" s="82" t="s">
        <v>1539</v>
      </c>
      <c r="V267" s="31">
        <f>VLOOKUP(S267,'PAI 2025 GPS rempl2)'!$E$4:$P$504,12,0)</f>
        <v>100</v>
      </c>
      <c r="W267" s="148" t="e">
        <f>+(V267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68" spans="1:23" x14ac:dyDescent="0.25">
      <c r="A268" s="81" t="s">
        <v>984</v>
      </c>
      <c r="B268" s="81" t="str">
        <f>VLOOKUP(A268,'PAI 2025 GPS rempl2)'!$A$3:$E$505,4,0)</f>
        <v>Producto</v>
      </c>
      <c r="C268" s="82" t="s">
        <v>1539</v>
      </c>
      <c r="D268" s="82" t="s">
        <v>1543</v>
      </c>
      <c r="E268" s="82" t="s">
        <v>625</v>
      </c>
      <c r="F268" s="82" t="s">
        <v>12</v>
      </c>
      <c r="G268" s="82" t="str">
        <f>VLOOKUP(A268,'PAI 2025 GPS rempl2)'!$E$4:$L$504,8,0)</f>
        <v>N/A</v>
      </c>
      <c r="H268" s="82" t="str">
        <f>VLOOKUP(A268,'PAI 2025 GPS rempl2)'!$A$4:$V$504,15,0)</f>
        <v>Protocolo para la promoción, sensibilización y orientación al ciudadano en temas de Propiedad Industrial, mediante comunicación clara, oportuna y veraz, socializado (Acta de socialización firmada)</v>
      </c>
      <c r="I268" s="82">
        <f>VLOOKUP(A268,'PAI 2025 GPS rempl2)'!$A$4:$V$504,17,0)</f>
        <v>1</v>
      </c>
      <c r="J268" s="82" t="str">
        <f>VLOOKUP(A268,'PAI 2025 GPS rempl2)'!$A$4:$V$504,18,0)</f>
        <v>Númerica</v>
      </c>
      <c r="K268" s="169" t="str">
        <f>VLOOKUP(A268,'PAI 2025 GPS rempl2)'!$A$4:$V$504,20,0)</f>
        <v>2025-03-03</v>
      </c>
      <c r="L268" s="169" t="str">
        <f>VLOOKUP(A268,'PAI 2025 GPS rempl2)'!$A$4:$V$504,21,0)</f>
        <v>2025-10-31</v>
      </c>
      <c r="M268" s="82" t="str">
        <f>VLOOKUP(A268,'PAI 2025 GPS rempl2)'!$A$4:$V$504,22,0)</f>
        <v>2000-DESPACHO DEL SUPERINTENDENTE DELEGADO PARA LA PROPIEDAD INDUSTRIAL;
2023-GRUPO DE TRABAJO DE CENTRO DE INFORMACIÓN TECNOLÓGICA Y APOYO A LA GESTIÓN DE PROPIEDAD LA INDUSTRIAL</v>
      </c>
      <c r="N268" s="82" t="s">
        <v>1411</v>
      </c>
      <c r="O268" s="82" t="s">
        <v>1412</v>
      </c>
      <c r="P268" s="82">
        <v>0</v>
      </c>
      <c r="Q268" s="82" t="s">
        <v>1509</v>
      </c>
      <c r="S268" s="81" t="s">
        <v>984</v>
      </c>
      <c r="T268" s="81" t="str">
        <f>VLOOKUP(A268,'PAI 2025 GPS rempl2)'!$A$3:$E$505,4,0)</f>
        <v>Producto</v>
      </c>
      <c r="U268" s="82" t="s">
        <v>1539</v>
      </c>
      <c r="V268" s="31">
        <f>VLOOKUP(S268,'PAI 2025 GPS rempl2)'!$E$4:$P$504,12,0)</f>
        <v>10</v>
      </c>
      <c r="W268" s="146">
        <f>(V268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269" spans="1:23" x14ac:dyDescent="0.25">
      <c r="A269" s="81" t="s">
        <v>987</v>
      </c>
      <c r="B269" s="81" t="str">
        <f>VLOOKUP(A269,'PAI 2025 GPS rempl2)'!$A$3:$E$505,4,0)</f>
        <v>Actividad sin participación</v>
      </c>
      <c r="C269" s="82" t="s">
        <v>1539</v>
      </c>
      <c r="D269" s="82" t="s">
        <v>1543</v>
      </c>
      <c r="E269" s="82" t="s">
        <v>625</v>
      </c>
      <c r="F269" s="82"/>
      <c r="G269" s="82" t="str">
        <f>VLOOKUP(A269,'PAI 2025 GPS rempl2)'!$E$4:$L$504,8,0)</f>
        <v>N/A</v>
      </c>
      <c r="H269" s="82" t="str">
        <f>VLOOKUP(A269,'PAI 2025 GPS rempl2)'!$A$4:$V$504,15,0)</f>
        <v>Definir la estructura y contenido del protocolo (Estructura y contenido del Protocolo definida)</v>
      </c>
      <c r="I269" s="82">
        <f>VLOOKUP(A269,'PAI 2025 GPS rempl2)'!$A$4:$V$504,17,0)</f>
        <v>1</v>
      </c>
      <c r="J269" s="82" t="str">
        <f>VLOOKUP(A269,'PAI 2025 GPS rempl2)'!$A$4:$V$504,18,0)</f>
        <v>Númerica</v>
      </c>
      <c r="K269" s="169" t="str">
        <f>VLOOKUP(A269,'PAI 2025 GPS rempl2)'!$A$4:$V$504,20,0)</f>
        <v>2025-03-03</v>
      </c>
      <c r="L269" s="169" t="str">
        <f>VLOOKUP(A269,'PAI 2025 GPS rempl2)'!$A$4:$V$504,21,0)</f>
        <v>2025-03-31</v>
      </c>
      <c r="M269" s="82" t="str">
        <f>VLOOKUP(A269,'PAI 2025 GPS rempl2)'!$A$4:$V$504,22,0)</f>
        <v>2023-GRUPO DE TRABAJO DE CENTRO DE INFORMACIÓN TECNOLÓGICA Y APOYO A LA GESTIÓN DE PROPIEDAD LA INDUSTRIAL</v>
      </c>
      <c r="N269" s="82"/>
      <c r="O269" s="82"/>
      <c r="P269" s="82"/>
      <c r="Q269" s="82"/>
      <c r="S269" s="81" t="s">
        <v>987</v>
      </c>
      <c r="T269" s="81" t="str">
        <f>VLOOKUP(A269,'PAI 2025 GPS rempl2)'!$A$3:$E$505,4,0)</f>
        <v>Actividad sin participación</v>
      </c>
      <c r="U269" s="82" t="s">
        <v>1539</v>
      </c>
      <c r="V269" s="31">
        <f>VLOOKUP(S269,'PAI 2025 GPS rempl2)'!$E$4:$P$504,12,0)</f>
        <v>0</v>
      </c>
      <c r="W269" s="31">
        <f>+V269</f>
        <v>0</v>
      </c>
    </row>
    <row r="270" spans="1:23" x14ac:dyDescent="0.25">
      <c r="A270" s="81" t="s">
        <v>989</v>
      </c>
      <c r="B270" s="81" t="str">
        <f>VLOOKUP(A270,'PAI 2025 GPS rempl2)'!$A$3:$E$505,4,0)</f>
        <v>Actividad propia</v>
      </c>
      <c r="C270" s="82" t="s">
        <v>1539</v>
      </c>
      <c r="D270" s="82" t="s">
        <v>1543</v>
      </c>
      <c r="E270" s="82" t="s">
        <v>625</v>
      </c>
      <c r="F270" s="82"/>
      <c r="G270" s="82" t="str">
        <f>VLOOKUP(A270,'PAI 2025 GPS rempl2)'!$E$4:$L$504,8,0)</f>
        <v>N/A</v>
      </c>
      <c r="H270" s="82" t="str">
        <f>VLOOKUP(A270,'PAI 2025 GPS rempl2)'!$A$4:$V$504,15,0)</f>
        <v>Definir los lineamientos para la promoción,  sensibilización y orientación en temas de Propiedad Industrial que se desarrollarán en el protocolo (Lineamientos para la promoción definidos)</v>
      </c>
      <c r="I270" s="82">
        <f>VLOOKUP(A270,'PAI 2025 GPS rempl2)'!$A$4:$V$504,17,0)</f>
        <v>1</v>
      </c>
      <c r="J270" s="82" t="str">
        <f>VLOOKUP(A270,'PAI 2025 GPS rempl2)'!$A$4:$V$504,18,0)</f>
        <v>Númerica</v>
      </c>
      <c r="K270" s="169" t="str">
        <f>VLOOKUP(A270,'PAI 2025 GPS rempl2)'!$A$4:$V$504,20,0)</f>
        <v>2025-04-01</v>
      </c>
      <c r="L270" s="169" t="str">
        <f>VLOOKUP(A270,'PAI 2025 GPS rempl2)'!$A$4:$V$504,21,0)</f>
        <v>2025-05-30</v>
      </c>
      <c r="M270" s="82" t="str">
        <f>VLOOKUP(A270,'PAI 2025 GPS rempl2)'!$A$4:$V$504,22,0)</f>
        <v>2000-DESPACHO DEL SUPERINTENDENTE DELEGADO PARA LA PROPIEDAD INDUSTRIAL;
2023-GRUPO DE TRABAJO DE CENTRO DE INFORMACIÓN TECNOLÓGICA Y APOYO A LA GESTIÓN DE PROPIEDAD LA INDUSTRIAL</v>
      </c>
      <c r="N270" s="82"/>
      <c r="O270" s="82"/>
      <c r="P270" s="82"/>
      <c r="Q270" s="82"/>
      <c r="S270" s="81" t="s">
        <v>989</v>
      </c>
      <c r="T270" s="81" t="str">
        <f>VLOOKUP(A270,'PAI 2025 GPS rempl2)'!$A$3:$E$505,4,0)</f>
        <v>Actividad propia</v>
      </c>
      <c r="U270" s="82" t="s">
        <v>1539</v>
      </c>
      <c r="V270" s="31">
        <f>VLOOKUP(S270,'PAI 2025 GPS rempl2)'!$E$4:$P$504,12,0)</f>
        <v>50</v>
      </c>
      <c r="W270" s="148" t="e">
        <f>+(V270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71" spans="1:23" x14ac:dyDescent="0.25">
      <c r="A271" s="81" t="s">
        <v>991</v>
      </c>
      <c r="B271" s="81" t="str">
        <f>VLOOKUP(A271,'PAI 2025 GPS rempl2)'!$A$3:$E$505,4,0)</f>
        <v>Actividad sin participación</v>
      </c>
      <c r="C271" s="82" t="s">
        <v>1539</v>
      </c>
      <c r="D271" s="82" t="s">
        <v>1543</v>
      </c>
      <c r="E271" s="82" t="s">
        <v>625</v>
      </c>
      <c r="F271" s="82"/>
      <c r="G271" s="82" t="str">
        <f>VLOOKUP(A271,'PAI 2025 GPS rempl2)'!$E$4:$L$504,8,0)</f>
        <v>N/A</v>
      </c>
      <c r="H271" s="82" t="str">
        <f>VLOOKUP(A271,'PAI 2025 GPS rempl2)'!$A$4:$V$504,15,0)</f>
        <v>Elaborar el protocolo para la promoción,  sensibilización y orientación en temas de Propiedad Industrial (Protocolo elaborado)</v>
      </c>
      <c r="I271" s="82">
        <f>VLOOKUP(A271,'PAI 2025 GPS rempl2)'!$A$4:$V$504,17,0)</f>
        <v>1</v>
      </c>
      <c r="J271" s="82" t="str">
        <f>VLOOKUP(A271,'PAI 2025 GPS rempl2)'!$A$4:$V$504,18,0)</f>
        <v>Númerica</v>
      </c>
      <c r="K271" s="169" t="str">
        <f>VLOOKUP(A271,'PAI 2025 GPS rempl2)'!$A$4:$V$504,20,0)</f>
        <v>2025-06-03</v>
      </c>
      <c r="L271" s="169" t="str">
        <f>VLOOKUP(A271,'PAI 2025 GPS rempl2)'!$A$4:$V$504,21,0)</f>
        <v>2025-08-29</v>
      </c>
      <c r="M271" s="82" t="str">
        <f>VLOOKUP(A271,'PAI 2025 GPS rempl2)'!$A$4:$V$504,22,0)</f>
        <v>2023-GRUPO DE TRABAJO DE CENTRO DE INFORMACIÓN TECNOLÓGICA Y APOYO A LA GESTIÓN DE PROPIEDAD LA INDUSTRIAL</v>
      </c>
      <c r="N271" s="82"/>
      <c r="O271" s="82"/>
      <c r="P271" s="82"/>
      <c r="Q271" s="82"/>
      <c r="S271" s="81" t="s">
        <v>991</v>
      </c>
      <c r="T271" s="81" t="str">
        <f>VLOOKUP(A271,'PAI 2025 GPS rempl2)'!$A$3:$E$505,4,0)</f>
        <v>Actividad sin participación</v>
      </c>
      <c r="U271" s="82" t="s">
        <v>1539</v>
      </c>
      <c r="V271" s="31">
        <f>VLOOKUP(S271,'PAI 2025 GPS rempl2)'!$E$4:$P$504,12,0)</f>
        <v>0</v>
      </c>
      <c r="W271" s="31">
        <f>+V271</f>
        <v>0</v>
      </c>
    </row>
    <row r="272" spans="1:23" x14ac:dyDescent="0.25">
      <c r="A272" s="81" t="s">
        <v>993</v>
      </c>
      <c r="B272" s="81" t="str">
        <f>VLOOKUP(A272,'PAI 2025 GPS rempl2)'!$A$3:$E$505,4,0)</f>
        <v>Actividad propia</v>
      </c>
      <c r="C272" s="82" t="s">
        <v>1539</v>
      </c>
      <c r="D272" s="82" t="s">
        <v>1543</v>
      </c>
      <c r="E272" s="82" t="s">
        <v>625</v>
      </c>
      <c r="F272" s="82"/>
      <c r="G272" s="82" t="str">
        <f>VLOOKUP(A272,'PAI 2025 GPS rempl2)'!$E$4:$L$504,8,0)</f>
        <v>N/A</v>
      </c>
      <c r="H272" s="82" t="str">
        <f>VLOOKUP(A272,'PAI 2025 GPS rempl2)'!$A$4:$V$504,15,0)</f>
        <v>Socializar a OSCAE y a la Red de Protección al Consumidor, el protocolo para la promoción,  sensibilización y orientación en temas de Propiedad Industrial (Acta de socialización firmada)</v>
      </c>
      <c r="I272" s="82">
        <f>VLOOKUP(A272,'PAI 2025 GPS rempl2)'!$A$4:$V$504,17,0)</f>
        <v>1</v>
      </c>
      <c r="J272" s="82" t="str">
        <f>VLOOKUP(A272,'PAI 2025 GPS rempl2)'!$A$4:$V$504,18,0)</f>
        <v>Númerica</v>
      </c>
      <c r="K272" s="169" t="str">
        <f>VLOOKUP(A272,'PAI 2025 GPS rempl2)'!$A$4:$V$504,20,0)</f>
        <v>2025-09-01</v>
      </c>
      <c r="L272" s="169" t="str">
        <f>VLOOKUP(A272,'PAI 2025 GPS rempl2)'!$A$4:$V$504,21,0)</f>
        <v>2025-10-31</v>
      </c>
      <c r="M272" s="82" t="str">
        <f>VLOOKUP(A272,'PAI 2025 GPS rempl2)'!$A$4:$V$504,22,0)</f>
        <v>2000-DESPACHO DEL SUPERINTENDENTE DELEGADO PARA LA PROPIEDAD INDUSTRIAL;
2023-GRUPO DE TRABAJO DE CENTRO DE INFORMACIÓN TECNOLÓGICA Y APOYO A LA GESTIÓN DE PROPIEDAD LA INDUSTRIAL</v>
      </c>
      <c r="N272" s="82"/>
      <c r="O272" s="82"/>
      <c r="P272" s="82"/>
      <c r="Q272" s="82"/>
      <c r="S272" s="81" t="s">
        <v>993</v>
      </c>
      <c r="T272" s="81" t="str">
        <f>VLOOKUP(A272,'PAI 2025 GPS rempl2)'!$A$3:$E$505,4,0)</f>
        <v>Actividad propia</v>
      </c>
      <c r="U272" s="82" t="s">
        <v>1539</v>
      </c>
      <c r="V272" s="31">
        <f>VLOOKUP(S272,'PAI 2025 GPS rempl2)'!$E$4:$P$504,12,0)</f>
        <v>50</v>
      </c>
      <c r="W272" s="148" t="e">
        <f>+(V272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73" spans="1:23" x14ac:dyDescent="0.25">
      <c r="A273" s="81" t="s">
        <v>994</v>
      </c>
      <c r="B273" s="81" t="str">
        <f>VLOOKUP(A273,'PAI 2025 GPS rempl2)'!$A$3:$E$505,4,0)</f>
        <v>Producto</v>
      </c>
      <c r="C273" s="82" t="s">
        <v>1552</v>
      </c>
      <c r="D273" s="82" t="s">
        <v>1551</v>
      </c>
      <c r="E273" s="82" t="s">
        <v>995</v>
      </c>
      <c r="F273" s="82" t="s">
        <v>11</v>
      </c>
      <c r="G273" s="82" t="str">
        <f>VLOOKUP(A273,'PAI 2025 GPS rempl2)'!$E$4:$L$504,8,0)</f>
        <v>N/A</v>
      </c>
      <c r="H273" s="82" t="str">
        <f>VLOOKUP(A273,'PAI 2025 GPS rempl2)'!$A$4:$V$504,15,0)</f>
        <v>Solución, mapa de ruta y documentación inicial en materia procedimental para el manejo del expediente electrónico - Segunda fase de estructura de expediente electrónico, realizada  (Informe elaborado)</v>
      </c>
      <c r="I273" s="82">
        <f>VLOOKUP(A273,'PAI 2025 GPS rempl2)'!$A$4:$V$504,17,0)</f>
        <v>1</v>
      </c>
      <c r="J273" s="82" t="str">
        <f>VLOOKUP(A273,'PAI 2025 GPS rempl2)'!$A$4:$V$504,18,0)</f>
        <v>Númerica</v>
      </c>
      <c r="K273" s="169" t="str">
        <f>VLOOKUP(A273,'PAI 2025 GPS rempl2)'!$A$4:$V$504,20,0)</f>
        <v>2025-02-03</v>
      </c>
      <c r="L273" s="169" t="str">
        <f>VLOOKUP(A273,'PAI 2025 GPS rempl2)'!$A$4:$V$504,21,0)</f>
        <v>2025-11-28</v>
      </c>
      <c r="M273" s="82" t="str">
        <f>VLOOKUP(A273,'PAI 2025 GPS rempl2)'!$A$4:$V$504,22,0)</f>
        <v>141-GRUPO DE TRABAJO DE GESTIÓN DOCUMENTAL Y ARCHIVO;
20-OFICINA DE TECNOLOGÍA E INFORMÁTICA;
2000-DESPACHO DEL SUPERINTENDENTE DELEGADO PARA LA PROPIEDAD INDUSTRIAL;
2020-DIRECCIÓN DE NUEVAS CREACIONES;
30-OFICINA ASESORA DE PLANEACIÓN</v>
      </c>
      <c r="N273" s="82" t="s">
        <v>1413</v>
      </c>
      <c r="O273" s="82" t="s">
        <v>1414</v>
      </c>
      <c r="P273" s="82">
        <v>0</v>
      </c>
      <c r="Q273" s="82" t="s">
        <v>1510</v>
      </c>
      <c r="S273" s="81" t="s">
        <v>994</v>
      </c>
      <c r="T273" s="81" t="str">
        <f>VLOOKUP(A273,'PAI 2025 GPS rempl2)'!$A$3:$E$505,4,0)</f>
        <v>Producto</v>
      </c>
      <c r="U273" s="82" t="s">
        <v>1552</v>
      </c>
      <c r="V273" s="31">
        <f>VLOOKUP(S273,'PAI 2025 GPS rempl2)'!$E$4:$P$504,12,0)</f>
        <v>10</v>
      </c>
      <c r="W273" s="31">
        <f>+V273</f>
        <v>10</v>
      </c>
    </row>
    <row r="274" spans="1:23" x14ac:dyDescent="0.25">
      <c r="A274" s="81" t="s">
        <v>998</v>
      </c>
      <c r="B274" s="81" t="str">
        <f>VLOOKUP(A274,'PAI 2025 GPS rempl2)'!$A$3:$E$505,4,0)</f>
        <v>Actividad propia</v>
      </c>
      <c r="C274" s="82" t="s">
        <v>1552</v>
      </c>
      <c r="D274" s="82" t="s">
        <v>1551</v>
      </c>
      <c r="E274" s="82" t="s">
        <v>995</v>
      </c>
      <c r="F274" s="82"/>
      <c r="G274" s="82" t="str">
        <f>VLOOKUP(A274,'PAI 2025 GPS rempl2)'!$E$4:$L$504,8,0)</f>
        <v>N/A</v>
      </c>
      <c r="H274" s="82" t="str">
        <f>VLOOKUP(A274,'PAI 2025 GPS rempl2)'!$A$4:$V$504,15,0)</f>
        <v>Establecer cronograma para identificar el plan de trabajo a desarrollar (Cronograma establecido)</v>
      </c>
      <c r="I274" s="82">
        <f>VLOOKUP(A274,'PAI 2025 GPS rempl2)'!$A$4:$V$504,17,0)</f>
        <v>1</v>
      </c>
      <c r="J274" s="82" t="str">
        <f>VLOOKUP(A274,'PAI 2025 GPS rempl2)'!$A$4:$V$504,18,0)</f>
        <v>Númerica</v>
      </c>
      <c r="K274" s="169" t="str">
        <f>VLOOKUP(A274,'PAI 2025 GPS rempl2)'!$A$4:$V$504,20,0)</f>
        <v>2025-02-03</v>
      </c>
      <c r="L274" s="169" t="str">
        <f>VLOOKUP(A274,'PAI 2025 GPS rempl2)'!$A$4:$V$504,21,0)</f>
        <v>2025-02-28</v>
      </c>
      <c r="M274" s="82" t="str">
        <f>VLOOKUP(A274,'PAI 2025 GPS rempl2)'!$A$4:$V$504,22,0)</f>
        <v>141-GRUPO DE TRABAJO DE GESTIÓN DOCUMENTAL Y ARCHIVO;
20-OFICINA DE TECNOLOGÍA E INFORMÁTICA;
2000-DESPACHO DEL SUPERINTENDENTE DELEGADO PARA LA PROPIEDAD INDUSTRIAL;
2020-DIRECCIÓN DE NUEVAS CREACIONES;
30-OFICINA ASESORA DE PLANEACIÓN</v>
      </c>
      <c r="N274" s="82"/>
      <c r="O274" s="82"/>
      <c r="P274" s="82"/>
      <c r="Q274" s="82"/>
      <c r="S274" s="81" t="s">
        <v>998</v>
      </c>
      <c r="T274" s="81" t="str">
        <f>VLOOKUP(A274,'PAI 2025 GPS rempl2)'!$A$3:$E$505,4,0)</f>
        <v>Actividad propia</v>
      </c>
      <c r="U274" s="82" t="s">
        <v>1552</v>
      </c>
      <c r="V274" s="31">
        <f>VLOOKUP(S274,'PAI 2025 GPS rempl2)'!$E$4:$P$504,12,0)</f>
        <v>10</v>
      </c>
      <c r="W274" s="31">
        <f>+(V274*100)/(V$274+$V$275+$V$276+$V$278+$V$280+$V$281+$V$482+$V$483+$V$484+$V$486+$V$487+$V$488+$V$490)</f>
        <v>2</v>
      </c>
    </row>
    <row r="275" spans="1:23" x14ac:dyDescent="0.25">
      <c r="A275" s="81" t="s">
        <v>1000</v>
      </c>
      <c r="B275" s="81" t="str">
        <f>VLOOKUP(A275,'PAI 2025 GPS rempl2)'!$A$3:$E$505,4,0)</f>
        <v>Actividad propia</v>
      </c>
      <c r="C275" s="82" t="s">
        <v>1552</v>
      </c>
      <c r="D275" s="82" t="s">
        <v>1551</v>
      </c>
      <c r="E275" s="82" t="s">
        <v>995</v>
      </c>
      <c r="F275" s="82"/>
      <c r="G275" s="82" t="str">
        <f>VLOOKUP(A275,'PAI 2025 GPS rempl2)'!$E$4:$L$504,8,0)</f>
        <v>N/A</v>
      </c>
      <c r="H275" s="82" t="str">
        <f>VLOOKUP(A275,'PAI 2025 GPS rempl2)'!$A$4:$V$504,15,0)</f>
        <v>Realizar el seguimiento a las actividades planeadas en el cronograma (Informes de seguimiento a las actividades planeadas en el cronograma)</v>
      </c>
      <c r="I275" s="82">
        <f>VLOOKUP(A275,'PAI 2025 GPS rempl2)'!$A$4:$V$504,17,0)</f>
        <v>8</v>
      </c>
      <c r="J275" s="82" t="str">
        <f>VLOOKUP(A275,'PAI 2025 GPS rempl2)'!$A$4:$V$504,18,0)</f>
        <v>Númerica</v>
      </c>
      <c r="K275" s="169" t="str">
        <f>VLOOKUP(A275,'PAI 2025 GPS rempl2)'!$A$4:$V$504,20,0)</f>
        <v>2025-03-03</v>
      </c>
      <c r="L275" s="169" t="str">
        <f>VLOOKUP(A275,'PAI 2025 GPS rempl2)'!$A$4:$V$504,21,0)</f>
        <v>2025-10-31</v>
      </c>
      <c r="M275" s="82" t="str">
        <f>VLOOKUP(A275,'PAI 2025 GPS rempl2)'!$A$4:$V$504,22,0)</f>
        <v>2000-DESPACHO DEL SUPERINTENDENTE DELEGADO PARA LA PROPIEDAD INDUSTRIAL</v>
      </c>
      <c r="N275" s="82"/>
      <c r="O275" s="82"/>
      <c r="P275" s="82"/>
      <c r="Q275" s="82"/>
      <c r="S275" s="81" t="s">
        <v>1000</v>
      </c>
      <c r="T275" s="81" t="str">
        <f>VLOOKUP(A275,'PAI 2025 GPS rempl2)'!$A$3:$E$505,4,0)</f>
        <v>Actividad propia</v>
      </c>
      <c r="U275" s="82" t="s">
        <v>1552</v>
      </c>
      <c r="V275" s="31">
        <f>VLOOKUP(S275,'PAI 2025 GPS rempl2)'!$E$4:$P$504,12,0)</f>
        <v>60</v>
      </c>
      <c r="W275" s="31">
        <f>+(V275*100)/(V$274+$V$275+$V$276+$V$278+$V$280+$V$281+$V$482+$V$483+$V$484+$V$486+$V$487+$V$488+$V$490)</f>
        <v>12</v>
      </c>
    </row>
    <row r="276" spans="1:23" x14ac:dyDescent="0.25">
      <c r="A276" s="81" t="s">
        <v>1002</v>
      </c>
      <c r="B276" s="81" t="str">
        <f>VLOOKUP(A276,'PAI 2025 GPS rempl2)'!$A$3:$E$505,4,0)</f>
        <v>Actividad propia</v>
      </c>
      <c r="C276" s="82" t="s">
        <v>1552</v>
      </c>
      <c r="D276" s="82" t="s">
        <v>1551</v>
      </c>
      <c r="E276" s="82" t="s">
        <v>995</v>
      </c>
      <c r="F276" s="82"/>
      <c r="G276" s="82" t="str">
        <f>VLOOKUP(A276,'PAI 2025 GPS rempl2)'!$E$4:$L$504,8,0)</f>
        <v>N/A</v>
      </c>
      <c r="H276" s="82" t="str">
        <f>VLOOKUP(A276,'PAI 2025 GPS rempl2)'!$A$4:$V$504,15,0)</f>
        <v>Elaborar informe de brechas (Informe elaborado)</v>
      </c>
      <c r="I276" s="82">
        <f>VLOOKUP(A276,'PAI 2025 GPS rempl2)'!$A$4:$V$504,17,0)</f>
        <v>1</v>
      </c>
      <c r="J276" s="82" t="str">
        <f>VLOOKUP(A276,'PAI 2025 GPS rempl2)'!$A$4:$V$504,18,0)</f>
        <v>Númerica</v>
      </c>
      <c r="K276" s="169" t="str">
        <f>VLOOKUP(A276,'PAI 2025 GPS rempl2)'!$A$4:$V$504,20,0)</f>
        <v>2025-11-04</v>
      </c>
      <c r="L276" s="169" t="str">
        <f>VLOOKUP(A276,'PAI 2025 GPS rempl2)'!$A$4:$V$504,21,0)</f>
        <v>2025-11-28</v>
      </c>
      <c r="M276" s="82" t="str">
        <f>VLOOKUP(A276,'PAI 2025 GPS rempl2)'!$A$4:$V$504,22,0)</f>
        <v>141-GRUPO DE TRABAJO DE GESTIÓN DOCUMENTAL Y ARCHIVO;
20-OFICINA DE TECNOLOGÍA E INFORMÁTICA;
2000-DESPACHO DEL SUPERINTENDENTE DELEGADO PARA LA PROPIEDAD INDUSTRIAL;
2020-DIRECCIÓN DE NUEVAS CREACIONES;
30-OFICINA ASESORA DE PLANEACIÓN</v>
      </c>
      <c r="N276" s="82"/>
      <c r="O276" s="82"/>
      <c r="P276" s="82"/>
      <c r="Q276" s="82"/>
      <c r="S276" s="81" t="s">
        <v>1002</v>
      </c>
      <c r="T276" s="81" t="str">
        <f>VLOOKUP(A276,'PAI 2025 GPS rempl2)'!$A$3:$E$505,4,0)</f>
        <v>Actividad propia</v>
      </c>
      <c r="U276" s="82" t="s">
        <v>1552</v>
      </c>
      <c r="V276" s="31">
        <f>VLOOKUP(S276,'PAI 2025 GPS rempl2)'!$E$4:$P$504,12,0)</f>
        <v>30</v>
      </c>
      <c r="W276" s="31">
        <f>+(V276*100)/(V$274+$V$275+$V$276+$V$278+$V$280+$V$281+$V$482+$V$483+$V$484+$V$486+$V$487+$V$488+$V$490)</f>
        <v>6</v>
      </c>
    </row>
    <row r="277" spans="1:23" x14ac:dyDescent="0.25">
      <c r="A277" s="81" t="s">
        <v>1004</v>
      </c>
      <c r="B277" s="81" t="str">
        <f>VLOOKUP(A277,'PAI 2025 GPS rempl2)'!$A$3:$E$505,4,0)</f>
        <v>Producto</v>
      </c>
      <c r="C277" s="82" t="s">
        <v>1552</v>
      </c>
      <c r="D277" s="82" t="s">
        <v>1551</v>
      </c>
      <c r="E277" s="82" t="s">
        <v>995</v>
      </c>
      <c r="F277" s="82" t="s">
        <v>11</v>
      </c>
      <c r="G277" s="82" t="str">
        <f>VLOOKUP(A277,'PAI 2025 GPS rempl2)'!$E$4:$L$504,8,0)</f>
        <v>N/A</v>
      </c>
      <c r="H277" s="82" t="str">
        <f>VLOOKUP(A277,'PAI 2025 GPS rempl2)'!$A$4:$V$504,15,0)</f>
        <v>Protocolo para la conservación de evidencias en el entorno digital, gestión de pruebas digitales y el aseguramiento del acervo probatorio en entornos digitales, elaborado. (Protocolo elaborado)</v>
      </c>
      <c r="I277" s="82">
        <f>VLOOKUP(A277,'PAI 2025 GPS rempl2)'!$A$4:$V$504,17,0)</f>
        <v>1</v>
      </c>
      <c r="J277" s="82" t="str">
        <f>VLOOKUP(A277,'PAI 2025 GPS rempl2)'!$A$4:$V$504,18,0)</f>
        <v>Númerica</v>
      </c>
      <c r="K277" s="169" t="str">
        <f>VLOOKUP(A277,'PAI 2025 GPS rempl2)'!$A$4:$V$504,20,0)</f>
        <v>2025-01-20</v>
      </c>
      <c r="L277" s="169" t="str">
        <f>VLOOKUP(A277,'PAI 2025 GPS rempl2)'!$A$4:$V$504,21,0)</f>
        <v>2025-11-28</v>
      </c>
      <c r="M277" s="82" t="str">
        <f>VLOOKUP(A277,'PAI 2025 GPS rempl2)'!$A$4:$V$504,22,0)</f>
        <v>10-OFICINA  ASESORA JURÍDICA;
20-OFICINA DE TECNOLOGÍA E INFORMÁTICA;
2000-DESPACHO DEL SUPERINTENDENTE DELEGADO PARA LA PROPIEDAD INDUSTRIAL;
2010-DIRECCION DE SIGNOS DISTINTIVOS;
2020-DIRECCIÓN DE NUEVAS CREACIONES</v>
      </c>
      <c r="N277" s="82" t="s">
        <v>1413</v>
      </c>
      <c r="O277" s="82" t="s">
        <v>1414</v>
      </c>
      <c r="P277" s="82">
        <v>0</v>
      </c>
      <c r="Q277" s="82" t="s">
        <v>1510</v>
      </c>
      <c r="S277" s="81" t="s">
        <v>1004</v>
      </c>
      <c r="T277" s="81" t="str">
        <f>VLOOKUP(A277,'PAI 2025 GPS rempl2)'!$A$3:$E$505,4,0)</f>
        <v>Producto</v>
      </c>
      <c r="U277" s="82" t="s">
        <v>1552</v>
      </c>
      <c r="V277" s="31">
        <f>VLOOKUP(S277,'PAI 2025 GPS rempl2)'!$E$4:$P$504,12,0)</f>
        <v>10</v>
      </c>
      <c r="W277" s="31">
        <f>+V277</f>
        <v>10</v>
      </c>
    </row>
    <row r="278" spans="1:23" x14ac:dyDescent="0.25">
      <c r="A278" s="81" t="s">
        <v>1006</v>
      </c>
      <c r="B278" s="81" t="str">
        <f>VLOOKUP(A278,'PAI 2025 GPS rempl2)'!$A$3:$E$505,4,0)</f>
        <v>Actividad propia</v>
      </c>
      <c r="C278" s="82" t="s">
        <v>1552</v>
      </c>
      <c r="D278" s="82" t="s">
        <v>1551</v>
      </c>
      <c r="E278" s="82" t="s">
        <v>995</v>
      </c>
      <c r="F278" s="82"/>
      <c r="G278" s="82" t="str">
        <f>VLOOKUP(A278,'PAI 2025 GPS rempl2)'!$E$4:$L$504,8,0)</f>
        <v>N/A</v>
      </c>
      <c r="H278" s="82" t="str">
        <f>VLOOKUP(A278,'PAI 2025 GPS rempl2)'!$A$4:$V$504,15,0)</f>
        <v>Identificar los tipos de evidencia y fuentes que requieren de conservación en los trámites de PI  (Informe sobre tipos de evidencia y fuentes de conservación elaborado)</v>
      </c>
      <c r="I278" s="82">
        <f>VLOOKUP(A278,'PAI 2025 GPS rempl2)'!$A$4:$V$504,17,0)</f>
        <v>1</v>
      </c>
      <c r="J278" s="82" t="str">
        <f>VLOOKUP(A278,'PAI 2025 GPS rempl2)'!$A$4:$V$504,18,0)</f>
        <v>Númerica</v>
      </c>
      <c r="K278" s="169" t="str">
        <f>VLOOKUP(A278,'PAI 2025 GPS rempl2)'!$A$4:$V$504,20,0)</f>
        <v>2025-01-20</v>
      </c>
      <c r="L278" s="169" t="str">
        <f>VLOOKUP(A278,'PAI 2025 GPS rempl2)'!$A$4:$V$504,21,0)</f>
        <v>2025-02-28</v>
      </c>
      <c r="M278" s="82" t="str">
        <f>VLOOKUP(A278,'PAI 2025 GPS rempl2)'!$A$4:$V$504,22,0)</f>
        <v>20-OFICINA DE TECNOLOGÍA E INFORMÁTICA;
2000-DESPACHO DEL SUPERINTENDENTE DELEGADO PARA LA PROPIEDAD INDUSTRIAL;
2010-DIRECCION DE SIGNOS DISTINTIVOS;
2020-DIRECCIÓN DE NUEVAS CREACIONES</v>
      </c>
      <c r="N278" s="82"/>
      <c r="O278" s="82"/>
      <c r="P278" s="82"/>
      <c r="Q278" s="82"/>
      <c r="S278" s="81" t="s">
        <v>1006</v>
      </c>
      <c r="T278" s="81" t="str">
        <f>VLOOKUP(A278,'PAI 2025 GPS rempl2)'!$A$3:$E$505,4,0)</f>
        <v>Actividad propia</v>
      </c>
      <c r="U278" s="82" t="s">
        <v>1552</v>
      </c>
      <c r="V278" s="31">
        <f>VLOOKUP(S278,'PAI 2025 GPS rempl2)'!$E$4:$P$504,12,0)</f>
        <v>40</v>
      </c>
      <c r="W278" s="31">
        <f>+(V278*100)/(V$274+$V$275+$V$276+$V$278+$V$280+$V$281+$V$482+$V$483+$V$484+$V$486+$V$487+$V$488+$V$490)</f>
        <v>8</v>
      </c>
    </row>
    <row r="279" spans="1:23" x14ac:dyDescent="0.25">
      <c r="A279" s="81" t="s">
        <v>1009</v>
      </c>
      <c r="B279" s="81" t="str">
        <f>VLOOKUP(A279,'PAI 2025 GPS rempl2)'!$A$3:$E$505,4,0)</f>
        <v>Actividad sin participación</v>
      </c>
      <c r="C279" s="82" t="s">
        <v>1552</v>
      </c>
      <c r="D279" s="82" t="s">
        <v>1551</v>
      </c>
      <c r="E279" s="82" t="s">
        <v>995</v>
      </c>
      <c r="F279" s="82"/>
      <c r="G279" s="82" t="str">
        <f>VLOOKUP(A279,'PAI 2025 GPS rempl2)'!$E$4:$L$504,8,0)</f>
        <v>N/A</v>
      </c>
      <c r="H279" s="82" t="str">
        <f>VLOOKUP(A279,'PAI 2025 GPS rempl2)'!$A$4:$V$504,15,0)</f>
        <v>Realizar un análisis de las leyes y regulaciones sobre la conservación de evidencias digitales  (Documento de análisis elaborado)</v>
      </c>
      <c r="I279" s="82">
        <f>VLOOKUP(A279,'PAI 2025 GPS rempl2)'!$A$4:$V$504,17,0)</f>
        <v>1</v>
      </c>
      <c r="J279" s="82" t="str">
        <f>VLOOKUP(A279,'PAI 2025 GPS rempl2)'!$A$4:$V$504,18,0)</f>
        <v>Númerica</v>
      </c>
      <c r="K279" s="169" t="str">
        <f>VLOOKUP(A279,'PAI 2025 GPS rempl2)'!$A$4:$V$504,20,0)</f>
        <v>2025-01-20</v>
      </c>
      <c r="L279" s="169" t="str">
        <f>VLOOKUP(A279,'PAI 2025 GPS rempl2)'!$A$4:$V$504,21,0)</f>
        <v>2025-02-28</v>
      </c>
      <c r="M279" s="82" t="str">
        <f>VLOOKUP(A279,'PAI 2025 GPS rempl2)'!$A$4:$V$504,22,0)</f>
        <v>10-OFICINA  ASESORA JURÍDICA</v>
      </c>
      <c r="N279" s="82"/>
      <c r="O279" s="82"/>
      <c r="P279" s="82"/>
      <c r="Q279" s="82"/>
      <c r="S279" s="81" t="s">
        <v>1009</v>
      </c>
      <c r="T279" s="81" t="str">
        <f>VLOOKUP(A279,'PAI 2025 GPS rempl2)'!$A$3:$E$505,4,0)</f>
        <v>Actividad sin participación</v>
      </c>
      <c r="U279" s="82" t="s">
        <v>1552</v>
      </c>
      <c r="V279" s="31">
        <f>VLOOKUP(S279,'PAI 2025 GPS rempl2)'!$E$4:$P$504,12,0)</f>
        <v>0</v>
      </c>
      <c r="W279" s="31">
        <f>+V279</f>
        <v>0</v>
      </c>
    </row>
    <row r="280" spans="1:23" x14ac:dyDescent="0.25">
      <c r="A280" s="81" t="s">
        <v>1012</v>
      </c>
      <c r="B280" s="81" t="str">
        <f>VLOOKUP(A280,'PAI 2025 GPS rempl2)'!$A$3:$E$505,4,0)</f>
        <v>Actividad propia</v>
      </c>
      <c r="C280" s="82" t="s">
        <v>1552</v>
      </c>
      <c r="D280" s="82" t="s">
        <v>1551</v>
      </c>
      <c r="E280" s="82" t="s">
        <v>995</v>
      </c>
      <c r="F280" s="82"/>
      <c r="G280" s="82" t="str">
        <f>VLOOKUP(A280,'PAI 2025 GPS rempl2)'!$E$4:$L$504,8,0)</f>
        <v>N/A</v>
      </c>
      <c r="H280" s="82" t="str">
        <f>VLOOKUP(A280,'PAI 2025 GPS rempl2)'!$A$4:$V$504,15,0)</f>
        <v>Definir la estructura y contenido del Protocolo (Documento con la estructura y contenido definido)</v>
      </c>
      <c r="I280" s="82">
        <f>VLOOKUP(A280,'PAI 2025 GPS rempl2)'!$A$4:$V$504,17,0)</f>
        <v>1</v>
      </c>
      <c r="J280" s="82" t="str">
        <f>VLOOKUP(A280,'PAI 2025 GPS rempl2)'!$A$4:$V$504,18,0)</f>
        <v>Númerica</v>
      </c>
      <c r="K280" s="169" t="str">
        <f>VLOOKUP(A280,'PAI 2025 GPS rempl2)'!$A$4:$V$504,20,0)</f>
        <v>2025-03-03</v>
      </c>
      <c r="L280" s="169" t="str">
        <f>VLOOKUP(A280,'PAI 2025 GPS rempl2)'!$A$4:$V$504,21,0)</f>
        <v>2025-04-30</v>
      </c>
      <c r="M280" s="82" t="str">
        <f>VLOOKUP(A280,'PAI 2025 GPS rempl2)'!$A$4:$V$504,22,0)</f>
        <v>20-OFICINA DE TECNOLOGÍA E INFORMÁTICA;
2000-DESPACHO DEL SUPERINTENDENTE DELEGADO PARA LA PROPIEDAD INDUSTRIAL;
2010-DIRECCION DE SIGNOS DISTINTIVOS;
2020-DIRECCIÓN DE NUEVAS CREACIONES</v>
      </c>
      <c r="N280" s="82"/>
      <c r="O280" s="82"/>
      <c r="P280" s="82"/>
      <c r="Q280" s="82"/>
      <c r="S280" s="81" t="s">
        <v>1012</v>
      </c>
      <c r="T280" s="81" t="str">
        <f>VLOOKUP(A280,'PAI 2025 GPS rempl2)'!$A$3:$E$505,4,0)</f>
        <v>Actividad propia</v>
      </c>
      <c r="U280" s="82" t="s">
        <v>1552</v>
      </c>
      <c r="V280" s="31">
        <f>VLOOKUP(S280,'PAI 2025 GPS rempl2)'!$E$4:$P$504,12,0)</f>
        <v>30</v>
      </c>
      <c r="W280" s="31">
        <f>+(V280*100)/(V$274+$V$275+$V$276+$V$278+$V$280+$V$281+$V$482+$V$483+$V$484+$V$486+$V$487+$V$488+$V$490)</f>
        <v>6</v>
      </c>
    </row>
    <row r="281" spans="1:23" x14ac:dyDescent="0.25">
      <c r="A281" s="81" t="s">
        <v>1013</v>
      </c>
      <c r="B281" s="81" t="str">
        <f>VLOOKUP(A281,'PAI 2025 GPS rempl2)'!$A$3:$E$505,4,0)</f>
        <v>Actividad propia</v>
      </c>
      <c r="C281" s="82" t="s">
        <v>1552</v>
      </c>
      <c r="D281" s="82" t="s">
        <v>1551</v>
      </c>
      <c r="E281" s="82" t="s">
        <v>995</v>
      </c>
      <c r="F281" s="82"/>
      <c r="G281" s="82" t="str">
        <f>VLOOKUP(A281,'PAI 2025 GPS rempl2)'!$E$4:$L$504,8,0)</f>
        <v>N/A</v>
      </c>
      <c r="H281" s="82" t="str">
        <f>VLOOKUP(A281,'PAI 2025 GPS rempl2)'!$A$4:$V$504,15,0)</f>
        <v>Elaborar el protocolo para la conservación de evidencias en el entorno digital (Protocolo elaborado)</v>
      </c>
      <c r="I281" s="82">
        <f>VLOOKUP(A281,'PAI 2025 GPS rempl2)'!$A$4:$V$504,17,0)</f>
        <v>1</v>
      </c>
      <c r="J281" s="82" t="str">
        <f>VLOOKUP(A281,'PAI 2025 GPS rempl2)'!$A$4:$V$504,18,0)</f>
        <v>Númerica</v>
      </c>
      <c r="K281" s="169" t="str">
        <f>VLOOKUP(A281,'PAI 2025 GPS rempl2)'!$A$4:$V$504,20,0)</f>
        <v>2025-05-05</v>
      </c>
      <c r="L281" s="169" t="str">
        <f>VLOOKUP(A281,'PAI 2025 GPS rempl2)'!$A$4:$V$504,21,0)</f>
        <v>2025-11-28</v>
      </c>
      <c r="M281" s="82" t="str">
        <f>VLOOKUP(A281,'PAI 2025 GPS rempl2)'!$A$4:$V$504,22,0)</f>
        <v>20-OFICINA DE TECNOLOGÍA E INFORMÁTICA;
2000-DESPACHO DEL SUPERINTENDENTE DELEGADO PARA LA PROPIEDAD INDUSTRIAL;
2010-DIRECCION DE SIGNOS DISTINTIVOS;
2020-DIRECCIÓN DE NUEVAS CREACIONES</v>
      </c>
      <c r="N281" s="82"/>
      <c r="O281" s="82"/>
      <c r="P281" s="82"/>
      <c r="Q281" s="82"/>
      <c r="S281" s="81" t="s">
        <v>1013</v>
      </c>
      <c r="T281" s="81" t="str">
        <f>VLOOKUP(A281,'PAI 2025 GPS rempl2)'!$A$3:$E$505,4,0)</f>
        <v>Actividad propia</v>
      </c>
      <c r="U281" s="82" t="s">
        <v>1552</v>
      </c>
      <c r="V281" s="31">
        <f>VLOOKUP(S281,'PAI 2025 GPS rempl2)'!$E$4:$P$504,12,0)</f>
        <v>30</v>
      </c>
      <c r="W281" s="31">
        <f>+(V281*100)/(V$274+$V$275+$V$276+$V$278+$V$280+$V$281+$V$482+$V$483+$V$484+$V$486+$V$487+$V$488+$V$490)</f>
        <v>6</v>
      </c>
    </row>
    <row r="282" spans="1:23" x14ac:dyDescent="0.25">
      <c r="A282" s="81" t="s">
        <v>1014</v>
      </c>
      <c r="B282" s="81" t="str">
        <f>VLOOKUP(A282,'PAI 2025 GPS rempl2)'!$A$3:$E$505,4,0)</f>
        <v>Producto</v>
      </c>
      <c r="C282" s="82" t="s">
        <v>1539</v>
      </c>
      <c r="D282" s="82" t="s">
        <v>1538</v>
      </c>
      <c r="E282" s="82" t="s">
        <v>521</v>
      </c>
      <c r="F282" s="82" t="s">
        <v>11</v>
      </c>
      <c r="G282" s="82" t="str">
        <f>VLOOKUP(A282,'PAI 2025 GPS rempl2)'!$E$4:$L$504,8,0)</f>
        <v>FUNCIONAMIENTO</v>
      </c>
      <c r="H282" s="82" t="str">
        <f>VLOOKUP(A282,'PAI 2025 GPS rempl2)'!$A$4:$V$504,15,0)</f>
        <v>Intervenciones en el sistema de información SIPI respecto a temas funcionales y técnicos, puestas en producción (Correos electrónicos del proveedor indicando la puesta en producción)</v>
      </c>
      <c r="I282" s="82">
        <f>VLOOKUP(A282,'PAI 2025 GPS rempl2)'!$A$4:$V$504,17,0)</f>
        <v>4</v>
      </c>
      <c r="J282" s="82" t="str">
        <f>VLOOKUP(A282,'PAI 2025 GPS rempl2)'!$A$4:$V$504,18,0)</f>
        <v>Númerica</v>
      </c>
      <c r="K282" s="169" t="str">
        <f>VLOOKUP(A282,'PAI 2025 GPS rempl2)'!$A$4:$V$504,20,0)</f>
        <v>2025-01-07</v>
      </c>
      <c r="L282" s="169" t="str">
        <f>VLOOKUP(A282,'PAI 2025 GPS rempl2)'!$A$4:$V$504,21,0)</f>
        <v>2025-11-28</v>
      </c>
      <c r="M282" s="82" t="str">
        <f>VLOOKUP(A282,'PAI 2025 GPS rempl2)'!$A$4:$V$504,22,0)</f>
        <v>20-OFICINA DE TECNOLOGÍA E INFORMÁTICA;
2000-DESPACHO DEL SUPERINTENDENTE DELEGADO PARA LA PROPIEDAD INDUSTRIAL</v>
      </c>
      <c r="N282" s="82" t="s">
        <v>1413</v>
      </c>
      <c r="O282" s="82" t="s">
        <v>1414</v>
      </c>
      <c r="P282" s="82">
        <v>0</v>
      </c>
      <c r="Q282" s="82" t="s">
        <v>1510</v>
      </c>
      <c r="S282" s="81" t="s">
        <v>1014</v>
      </c>
      <c r="T282" s="81" t="str">
        <f>VLOOKUP(A282,'PAI 2025 GPS rempl2)'!$A$3:$E$505,4,0)</f>
        <v>Producto</v>
      </c>
      <c r="U282" s="82" t="s">
        <v>1539</v>
      </c>
      <c r="V282" s="31">
        <f>VLOOKUP(S282,'PAI 2025 GPS rempl2)'!$E$4:$P$504,12,0)</f>
        <v>10</v>
      </c>
      <c r="W282" s="146">
        <f>(V282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283" spans="1:23" x14ac:dyDescent="0.25">
      <c r="A283" s="81" t="s">
        <v>1017</v>
      </c>
      <c r="B283" s="81" t="str">
        <f>VLOOKUP(A283,'PAI 2025 GPS rempl2)'!$A$3:$E$505,4,0)</f>
        <v>Actividad propia</v>
      </c>
      <c r="C283" s="82" t="s">
        <v>1539</v>
      </c>
      <c r="D283" s="82" t="s">
        <v>1538</v>
      </c>
      <c r="E283" s="82" t="s">
        <v>521</v>
      </c>
      <c r="F283" s="82"/>
      <c r="G283" s="82" t="str">
        <f>VLOOKUP(A283,'PAI 2025 GPS rempl2)'!$E$4:$L$504,8,0)</f>
        <v>N/A</v>
      </c>
      <c r="H283" s="82" t="str">
        <f>VLOOKUP(A283,'PAI 2025 GPS rempl2)'!$A$4:$V$504,15,0)</f>
        <v>Priorizar y enviar los requerimientos previstos para las 4 versiones de fortalecimiento del SIPI (Correos electrónicos de la OTI al proveedor informando los requerimientos priorizados)</v>
      </c>
      <c r="I283" s="82">
        <f>VLOOKUP(A283,'PAI 2025 GPS rempl2)'!$A$4:$V$504,17,0)</f>
        <v>4</v>
      </c>
      <c r="J283" s="82" t="str">
        <f>VLOOKUP(A283,'PAI 2025 GPS rempl2)'!$A$4:$V$504,18,0)</f>
        <v>Númerica</v>
      </c>
      <c r="K283" s="169" t="str">
        <f>VLOOKUP(A283,'PAI 2025 GPS rempl2)'!$A$4:$V$504,20,0)</f>
        <v>2025-01-07</v>
      </c>
      <c r="L283" s="169" t="str">
        <f>VLOOKUP(A283,'PAI 2025 GPS rempl2)'!$A$4:$V$504,21,0)</f>
        <v>2025-11-28</v>
      </c>
      <c r="M283" s="82" t="str">
        <f>VLOOKUP(A283,'PAI 2025 GPS rempl2)'!$A$4:$V$504,22,0)</f>
        <v>20-OFICINA DE TECNOLOGÍA E INFORMÁTICA;
2000-DESPACHO DEL SUPERINTENDENTE DELEGADO PARA LA PROPIEDAD INDUSTRIAL</v>
      </c>
      <c r="N283" s="82"/>
      <c r="O283" s="82"/>
      <c r="P283" s="82"/>
      <c r="Q283" s="82"/>
      <c r="S283" s="81" t="s">
        <v>1017</v>
      </c>
      <c r="T283" s="81" t="str">
        <f>VLOOKUP(A283,'PAI 2025 GPS rempl2)'!$A$3:$E$505,4,0)</f>
        <v>Actividad propia</v>
      </c>
      <c r="U283" s="82" t="s">
        <v>1539</v>
      </c>
      <c r="V283" s="31">
        <f>VLOOKUP(S283,'PAI 2025 GPS rempl2)'!$E$4:$P$504,12,0)</f>
        <v>50</v>
      </c>
      <c r="W283" s="148" t="e">
        <f>+(V283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84" spans="1:23" x14ac:dyDescent="0.25">
      <c r="A284" s="81" t="s">
        <v>1019</v>
      </c>
      <c r="B284" s="81" t="str">
        <f>VLOOKUP(A284,'PAI 2025 GPS rempl2)'!$A$3:$E$505,4,0)</f>
        <v>Actividad propia</v>
      </c>
      <c r="C284" s="82" t="s">
        <v>1539</v>
      </c>
      <c r="D284" s="82" t="s">
        <v>1538</v>
      </c>
      <c r="E284" s="82" t="s">
        <v>521</v>
      </c>
      <c r="F284" s="82"/>
      <c r="G284" s="82" t="str">
        <f>VLOOKUP(A284,'PAI 2025 GPS rempl2)'!$E$4:$L$504,8,0)</f>
        <v>N/A</v>
      </c>
      <c r="H284" s="82" t="str">
        <f>VLOOKUP(A284,'PAI 2025 GPS rempl2)'!$A$4:$V$504,15,0)</f>
        <v>Realizar seguimiento al desarrollo, prueba y puesta en producción de los requerimientos priorizados en las 4 versiones (Correos electrónicos del proveedor indicando la puesta en producción)</v>
      </c>
      <c r="I284" s="82">
        <f>VLOOKUP(A284,'PAI 2025 GPS rempl2)'!$A$4:$V$504,17,0)</f>
        <v>4</v>
      </c>
      <c r="J284" s="82" t="str">
        <f>VLOOKUP(A284,'PAI 2025 GPS rempl2)'!$A$4:$V$504,18,0)</f>
        <v>Númerica</v>
      </c>
      <c r="K284" s="169" t="str">
        <f>VLOOKUP(A284,'PAI 2025 GPS rempl2)'!$A$4:$V$504,20,0)</f>
        <v>2025-04-01</v>
      </c>
      <c r="L284" s="169" t="str">
        <f>VLOOKUP(A284,'PAI 2025 GPS rempl2)'!$A$4:$V$504,21,0)</f>
        <v>2025-11-28</v>
      </c>
      <c r="M284" s="82" t="str">
        <f>VLOOKUP(A284,'PAI 2025 GPS rempl2)'!$A$4:$V$504,22,0)</f>
        <v>20-OFICINA DE TECNOLOGÍA E INFORMÁTICA;
2000-DESPACHO DEL SUPERINTENDENTE DELEGADO PARA LA PROPIEDAD INDUSTRIAL</v>
      </c>
      <c r="N284" s="82"/>
      <c r="O284" s="82"/>
      <c r="P284" s="82"/>
      <c r="Q284" s="82"/>
      <c r="S284" s="81" t="s">
        <v>1019</v>
      </c>
      <c r="T284" s="81" t="str">
        <f>VLOOKUP(A284,'PAI 2025 GPS rempl2)'!$A$3:$E$505,4,0)</f>
        <v>Actividad propia</v>
      </c>
      <c r="U284" s="82" t="s">
        <v>1539</v>
      </c>
      <c r="V284" s="31">
        <f>VLOOKUP(S284,'PAI 2025 GPS rempl2)'!$E$4:$P$504,12,0)</f>
        <v>50</v>
      </c>
      <c r="W284" s="148" t="e">
        <f>+(V284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85" spans="1:23" x14ac:dyDescent="0.25">
      <c r="A285" s="81" t="s">
        <v>1020</v>
      </c>
      <c r="B285" s="81" t="str">
        <f>VLOOKUP(A285,'PAI 2025 GPS rempl2)'!$A$3:$E$505,4,0)</f>
        <v>Producto</v>
      </c>
      <c r="C285" s="82" t="s">
        <v>1539</v>
      </c>
      <c r="D285" s="82" t="s">
        <v>1550</v>
      </c>
      <c r="E285" s="82" t="s">
        <v>1458</v>
      </c>
      <c r="F285" s="82" t="s">
        <v>60</v>
      </c>
      <c r="G285" s="82" t="str">
        <f>VLOOKUP(A285,'PAI 2025 GPS rempl2)'!$E$4:$L$504,8,0)</f>
        <v>N/A</v>
      </c>
      <c r="H285" s="82" t="str">
        <f>VLOOKUP(A285,'PAI 2025 GPS rempl2)'!$A$4:$V$504,15,0)</f>
        <v>Propuestas de modificación y actualización del Título X de la Circular Única de la Superintendencia de Industria y Comercio en materia de Propiedad Industrial, remitida al grupo de regulación (Propuestas de modificación enviadas por memorando)</v>
      </c>
      <c r="I285" s="82">
        <f>VLOOKUP(A285,'PAI 2025 GPS rempl2)'!$A$4:$V$504,17,0)</f>
        <v>2</v>
      </c>
      <c r="J285" s="82" t="str">
        <f>VLOOKUP(A285,'PAI 2025 GPS rempl2)'!$A$4:$V$504,18,0)</f>
        <v>Númerica</v>
      </c>
      <c r="K285" s="169" t="str">
        <f>VLOOKUP(A285,'PAI 2025 GPS rempl2)'!$A$4:$V$504,20,0)</f>
        <v>2025-01-20</v>
      </c>
      <c r="L285" s="169" t="str">
        <f>VLOOKUP(A285,'PAI 2025 GPS rempl2)'!$A$4:$V$504,21,0)</f>
        <v>2025-07-18</v>
      </c>
      <c r="M285" s="82" t="str">
        <f>VLOOKUP(A285,'PAI 2025 GPS rempl2)'!$A$4:$V$504,22,0)</f>
        <v>2000-DESPACHO DEL SUPERINTENDENTE DELEGADO PARA LA PROPIEDAD INDUSTRIAL;
2010-DIRECCION DE SIGNOS DISTINTIVOS;
2020-DIRECCIÓN DE NUEVAS CREACIONES</v>
      </c>
      <c r="N285" s="82" t="s">
        <v>1753</v>
      </c>
      <c r="O285" s="82" t="s">
        <v>1410</v>
      </c>
      <c r="P285" s="82">
        <v>0</v>
      </c>
      <c r="Q285" s="82" t="s">
        <v>1509</v>
      </c>
      <c r="S285" s="81" t="s">
        <v>1020</v>
      </c>
      <c r="T285" s="81" t="str">
        <f>VLOOKUP(A285,'PAI 2025 GPS rempl2)'!$A$3:$E$505,4,0)</f>
        <v>Producto</v>
      </c>
      <c r="U285" s="82" t="s">
        <v>1539</v>
      </c>
      <c r="V285" s="31">
        <f>VLOOKUP(S285,'PAI 2025 GPS rempl2)'!$E$4:$P$504,12,0)</f>
        <v>10</v>
      </c>
      <c r="W285" s="146">
        <f>(V285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286" spans="1:23" x14ac:dyDescent="0.25">
      <c r="A286" s="81" t="s">
        <v>1022</v>
      </c>
      <c r="B286" s="81" t="str">
        <f>VLOOKUP(A286,'PAI 2025 GPS rempl2)'!$A$3:$E$505,4,0)</f>
        <v>Actividad sin participación</v>
      </c>
      <c r="C286" s="82" t="s">
        <v>1539</v>
      </c>
      <c r="D286" s="82" t="s">
        <v>1550</v>
      </c>
      <c r="E286" s="82" t="s">
        <v>1458</v>
      </c>
      <c r="F286" s="82"/>
      <c r="G286" s="82" t="str">
        <f>VLOOKUP(A286,'PAI 2025 GPS rempl2)'!$E$4:$L$504,8,0)</f>
        <v>N/A</v>
      </c>
      <c r="H286" s="82" t="str">
        <f>VLOOKUP(A286,'PAI 2025 GPS rempl2)'!$A$4:$V$504,15,0)</f>
        <v>Identificar necesidades de regulación en materia de Propiedad Industrial para mejora de los trámites (Documento de identificación de necesidades elaborado)</v>
      </c>
      <c r="I286" s="82">
        <f>VLOOKUP(A286,'PAI 2025 GPS rempl2)'!$A$4:$V$504,17,0)</f>
        <v>2</v>
      </c>
      <c r="J286" s="82" t="str">
        <f>VLOOKUP(A286,'PAI 2025 GPS rempl2)'!$A$4:$V$504,18,0)</f>
        <v>Númerica</v>
      </c>
      <c r="K286" s="169" t="str">
        <f>VLOOKUP(A286,'PAI 2025 GPS rempl2)'!$A$4:$V$504,20,0)</f>
        <v>2025-01-20</v>
      </c>
      <c r="L286" s="169" t="str">
        <f>VLOOKUP(A286,'PAI 2025 GPS rempl2)'!$A$4:$V$504,21,0)</f>
        <v>2025-05-30</v>
      </c>
      <c r="M286" s="82" t="str">
        <f>VLOOKUP(A286,'PAI 2025 GPS rempl2)'!$A$4:$V$504,22,0)</f>
        <v>2010-DIRECCION DE SIGNOS DISTINTIVOS;
2020-DIRECCIÓN DE NUEVAS CREACIONES</v>
      </c>
      <c r="N286" s="82"/>
      <c r="O286" s="82"/>
      <c r="P286" s="82"/>
      <c r="Q286" s="82"/>
      <c r="S286" s="81" t="s">
        <v>1022</v>
      </c>
      <c r="T286" s="81" t="str">
        <f>VLOOKUP(A286,'PAI 2025 GPS rempl2)'!$A$3:$E$505,4,0)</f>
        <v>Actividad sin participación</v>
      </c>
      <c r="U286" s="82" t="s">
        <v>1539</v>
      </c>
      <c r="V286" s="31">
        <f>VLOOKUP(S286,'PAI 2025 GPS rempl2)'!$E$4:$P$504,12,0)</f>
        <v>0</v>
      </c>
      <c r="W286" s="31">
        <f>+V286</f>
        <v>0</v>
      </c>
    </row>
    <row r="287" spans="1:23" x14ac:dyDescent="0.25">
      <c r="A287" s="81" t="s">
        <v>1025</v>
      </c>
      <c r="B287" s="81" t="str">
        <f>VLOOKUP(A287,'PAI 2025 GPS rempl2)'!$A$3:$E$505,4,0)</f>
        <v>Actividad sin participación</v>
      </c>
      <c r="C287" s="82" t="s">
        <v>1539</v>
      </c>
      <c r="D287" s="82" t="s">
        <v>1550</v>
      </c>
      <c r="E287" s="82" t="s">
        <v>1458</v>
      </c>
      <c r="F287" s="82"/>
      <c r="G287" s="82" t="str">
        <f>VLOOKUP(A287,'PAI 2025 GPS rempl2)'!$E$4:$L$504,8,0)</f>
        <v>N/A</v>
      </c>
      <c r="H287" s="82" t="str">
        <f>VLOOKUP(A287,'PAI 2025 GPS rempl2)'!$A$4:$V$504,15,0)</f>
        <v>Elaborar propuesta de modificación y actualización del Título X de la Circular Única de la Superintendencia de Industria y Comercio en materia de Nuevas Creaciones y  Signos Distintivos (Propuestas de modificación entregadas al Despacho de PI)</v>
      </c>
      <c r="I287" s="82">
        <f>VLOOKUP(A287,'PAI 2025 GPS rempl2)'!$A$4:$V$504,17,0)</f>
        <v>2</v>
      </c>
      <c r="J287" s="82" t="str">
        <f>VLOOKUP(A287,'PAI 2025 GPS rempl2)'!$A$4:$V$504,18,0)</f>
        <v>Númerica</v>
      </c>
      <c r="K287" s="169" t="str">
        <f>VLOOKUP(A287,'PAI 2025 GPS rempl2)'!$A$4:$V$504,20,0)</f>
        <v>2025-01-20</v>
      </c>
      <c r="L287" s="169" t="str">
        <f>VLOOKUP(A287,'PAI 2025 GPS rempl2)'!$A$4:$V$504,21,0)</f>
        <v>2025-05-30</v>
      </c>
      <c r="M287" s="82" t="str">
        <f>VLOOKUP(A287,'PAI 2025 GPS rempl2)'!$A$4:$V$504,22,0)</f>
        <v>2010-DIRECCION DE SIGNOS DISTINTIVOS;
2020-DIRECCIÓN DE NUEVAS CREACIONES</v>
      </c>
      <c r="N287" s="82"/>
      <c r="O287" s="82"/>
      <c r="P287" s="82"/>
      <c r="Q287" s="82"/>
      <c r="S287" s="81" t="s">
        <v>1025</v>
      </c>
      <c r="T287" s="81" t="str">
        <f>VLOOKUP(A287,'PAI 2025 GPS rempl2)'!$A$3:$E$505,4,0)</f>
        <v>Actividad sin participación</v>
      </c>
      <c r="U287" s="82" t="s">
        <v>1539</v>
      </c>
      <c r="V287" s="31">
        <f>VLOOKUP(S287,'PAI 2025 GPS rempl2)'!$E$4:$P$504,12,0)</f>
        <v>0</v>
      </c>
      <c r="W287" s="31">
        <f>+V287</f>
        <v>0</v>
      </c>
    </row>
    <row r="288" spans="1:23" x14ac:dyDescent="0.25">
      <c r="A288" s="81" t="s">
        <v>1027</v>
      </c>
      <c r="B288" s="81" t="str">
        <f>VLOOKUP(A288,'PAI 2025 GPS rempl2)'!$A$3:$E$505,4,0)</f>
        <v>Actividad propia</v>
      </c>
      <c r="C288" s="82" t="s">
        <v>1539</v>
      </c>
      <c r="D288" s="82" t="s">
        <v>1550</v>
      </c>
      <c r="E288" s="82" t="s">
        <v>1458</v>
      </c>
      <c r="F288" s="82"/>
      <c r="G288" s="82" t="str">
        <f>VLOOKUP(A288,'PAI 2025 GPS rempl2)'!$E$4:$L$504,8,0)</f>
        <v>N/A</v>
      </c>
      <c r="H288" s="82" t="str">
        <f>VLOOKUP(A288,'PAI 2025 GPS rempl2)'!$A$4:$V$504,15,0)</f>
        <v>Remitir las propuestas de modificación y actualización del Título X de la Circular Única de la Superintendencia de Industria y Comercio en materia de propiedad industrial al Grupo de Regulación de la Oficina Asesora Jurídica a efectos de que realicen las observaciones y sugerencias pertinentes (Propuestas de modificación enviadas por memorando)</v>
      </c>
      <c r="I288" s="82">
        <f>VLOOKUP(A288,'PAI 2025 GPS rempl2)'!$A$4:$V$504,17,0)</f>
        <v>2</v>
      </c>
      <c r="J288" s="82" t="str">
        <f>VLOOKUP(A288,'PAI 2025 GPS rempl2)'!$A$4:$V$504,18,0)</f>
        <v>Númerica</v>
      </c>
      <c r="K288" s="169" t="str">
        <f>VLOOKUP(A288,'PAI 2025 GPS rempl2)'!$A$4:$V$504,20,0)</f>
        <v>2025-06-03</v>
      </c>
      <c r="L288" s="169" t="str">
        <f>VLOOKUP(A288,'PAI 2025 GPS rempl2)'!$A$4:$V$504,21,0)</f>
        <v>2025-06-27</v>
      </c>
      <c r="M288" s="82" t="str">
        <f>VLOOKUP(A288,'PAI 2025 GPS rempl2)'!$A$4:$V$504,22,0)</f>
        <v>2000-DESPACHO DEL SUPERINTENDENTE DELEGADO PARA LA PROPIEDAD INDUSTRIAL</v>
      </c>
      <c r="N288" s="82"/>
      <c r="O288" s="82"/>
      <c r="P288" s="82"/>
      <c r="Q288" s="82"/>
      <c r="S288" s="81" t="s">
        <v>1027</v>
      </c>
      <c r="T288" s="81" t="str">
        <f>VLOOKUP(A288,'PAI 2025 GPS rempl2)'!$A$3:$E$505,4,0)</f>
        <v>Actividad propia</v>
      </c>
      <c r="U288" s="82" t="s">
        <v>1539</v>
      </c>
      <c r="V288" s="31">
        <f>VLOOKUP(S288,'PAI 2025 GPS rempl2)'!$E$4:$P$504,12,0)</f>
        <v>50</v>
      </c>
      <c r="W288" s="148" t="e">
        <f>+(V288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89" spans="1:23" x14ac:dyDescent="0.25">
      <c r="A289" s="81" t="s">
        <v>1028</v>
      </c>
      <c r="B289" s="81" t="str">
        <f>VLOOKUP(A289,'PAI 2025 GPS rempl2)'!$A$3:$E$505,4,0)</f>
        <v>Actividad propia</v>
      </c>
      <c r="C289" s="82" t="s">
        <v>1539</v>
      </c>
      <c r="D289" s="82" t="s">
        <v>1550</v>
      </c>
      <c r="E289" s="82" t="s">
        <v>1458</v>
      </c>
      <c r="F289" s="82"/>
      <c r="G289" s="82" t="str">
        <f>VLOOKUP(A289,'PAI 2025 GPS rempl2)'!$E$4:$L$504,8,0)</f>
        <v>N/A</v>
      </c>
      <c r="H289" s="82" t="str">
        <f>VLOOKUP(A289,'PAI 2025 GPS rempl2)'!$A$4:$V$504,15,0)</f>
        <v>Remitir el documento final de las propuestas de modificación y actualización del Título X de la Circular Única de la Superintendencia de Industria y Comercio en materia de Propiedad Industrial, al Grupo de Regulación de la Oficina Asesora Jurídica. (Propuestas de modificación enviadas por memorando)</v>
      </c>
      <c r="I289" s="82">
        <f>VLOOKUP(A289,'PAI 2025 GPS rempl2)'!$A$4:$V$504,17,0)</f>
        <v>2</v>
      </c>
      <c r="J289" s="82" t="str">
        <f>VLOOKUP(A289,'PAI 2025 GPS rempl2)'!$A$4:$V$504,18,0)</f>
        <v>Númerica</v>
      </c>
      <c r="K289" s="169" t="str">
        <f>VLOOKUP(A289,'PAI 2025 GPS rempl2)'!$A$4:$V$504,20,0)</f>
        <v>2025-07-01</v>
      </c>
      <c r="L289" s="169" t="str">
        <f>VLOOKUP(A289,'PAI 2025 GPS rempl2)'!$A$4:$V$504,21,0)</f>
        <v>2025-07-18</v>
      </c>
      <c r="M289" s="82" t="str">
        <f>VLOOKUP(A289,'PAI 2025 GPS rempl2)'!$A$4:$V$504,22,0)</f>
        <v>2000-DESPACHO DEL SUPERINTENDENTE DELEGADO PARA LA PROPIEDAD INDUSTRIAL</v>
      </c>
      <c r="N289" s="82"/>
      <c r="O289" s="82"/>
      <c r="P289" s="82"/>
      <c r="Q289" s="82"/>
      <c r="S289" s="81" t="s">
        <v>1028</v>
      </c>
      <c r="T289" s="81" t="str">
        <f>VLOOKUP(A289,'PAI 2025 GPS rempl2)'!$A$3:$E$505,4,0)</f>
        <v>Actividad propia</v>
      </c>
      <c r="U289" s="82" t="s">
        <v>1539</v>
      </c>
      <c r="V289" s="31">
        <f>VLOOKUP(S289,'PAI 2025 GPS rempl2)'!$E$4:$P$504,12,0)</f>
        <v>50</v>
      </c>
      <c r="W289" s="148" t="e">
        <f>+(V289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90" spans="1:23" x14ac:dyDescent="0.25">
      <c r="A290" s="81" t="s">
        <v>1030</v>
      </c>
      <c r="B290" s="81" t="str">
        <f>VLOOKUP(A290,'PAI 2025 GPS rempl2)'!$A$3:$E$505,4,0)</f>
        <v>Producto</v>
      </c>
      <c r="C290" s="82" t="s">
        <v>1539</v>
      </c>
      <c r="D290" s="82" t="s">
        <v>1543</v>
      </c>
      <c r="E290" s="82" t="s">
        <v>625</v>
      </c>
      <c r="F290" s="82" t="s">
        <v>9</v>
      </c>
      <c r="G290" s="82" t="str">
        <f>VLOOKUP(A290,'PAI 2025 GPS rempl2)'!$E$4:$L$504,8,0)</f>
        <v>C-3503-0200-0011-40401c</v>
      </c>
      <c r="H290" s="82" t="str">
        <f>VLOOKUP(A290,'PAI 2025 GPS rempl2)'!$A$4:$V$504,15,0)</f>
        <v>Niveles de congestión de los procesos admitidos y pendientes de decisión a 31 de diciembre de 2024, en materia de Competencia Desleal y Propiedad Industrial, reducidos. (Informe final que liste el número de procesos de Competencia Desleal y Propiedad Industrial admitidos y pendientes de decisión a 31 de diciembre de 2024 y cuales de ellos fueron finalizados)</v>
      </c>
      <c r="I290" s="82">
        <f>VLOOKUP(A290,'PAI 2025 GPS rempl2)'!$A$4:$V$504,17,0)</f>
        <v>147</v>
      </c>
      <c r="J290" s="82" t="str">
        <f>VLOOKUP(A290,'PAI 2025 GPS rempl2)'!$A$4:$V$504,18,0)</f>
        <v>Númerica</v>
      </c>
      <c r="K290" s="169" t="str">
        <f>VLOOKUP(A290,'PAI 2025 GPS rempl2)'!$A$4:$V$504,20,0)</f>
        <v>2025-01-20</v>
      </c>
      <c r="L290" s="169" t="str">
        <f>VLOOKUP(A290,'PAI 2025 GPS rempl2)'!$A$4:$V$504,21,0)</f>
        <v>2025-12-12</v>
      </c>
      <c r="M290" s="82" t="str">
        <f>VLOOKUP(A290,'PAI 2025 GPS rempl2)'!$A$4:$V$504,22,0)</f>
        <v>4000-DESPACHO DEL SUPERINTENDENTE DELEGADO PARA ASUNTOS JURISDICCIONALES</v>
      </c>
      <c r="N290" s="82" t="s">
        <v>1417</v>
      </c>
      <c r="O290" s="82" t="s">
        <v>1455</v>
      </c>
      <c r="P290" s="82">
        <v>0</v>
      </c>
      <c r="Q290" s="82" t="s">
        <v>1509</v>
      </c>
      <c r="S290" s="81" t="s">
        <v>1030</v>
      </c>
      <c r="T290" s="81" t="str">
        <f>VLOOKUP(A290,'PAI 2025 GPS rempl2)'!$A$3:$E$505,4,0)</f>
        <v>Producto</v>
      </c>
      <c r="U290" s="82" t="s">
        <v>1539</v>
      </c>
      <c r="V290" s="31">
        <f>VLOOKUP(S290,'PAI 2025 GPS rempl2)'!$E$4:$P$504,12,0)</f>
        <v>16</v>
      </c>
      <c r="W290" s="146">
        <f>(V290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0.71748878923766812</v>
      </c>
    </row>
    <row r="291" spans="1:23" x14ac:dyDescent="0.25">
      <c r="A291" s="81" t="s">
        <v>1031</v>
      </c>
      <c r="B291" s="81" t="str">
        <f>VLOOKUP(A291,'PAI 2025 GPS rempl2)'!$A$3:$E$505,4,0)</f>
        <v>Actividad propia</v>
      </c>
      <c r="C291" s="82" t="s">
        <v>1539</v>
      </c>
      <c r="D291" s="82" t="s">
        <v>1543</v>
      </c>
      <c r="E291" s="82" t="s">
        <v>625</v>
      </c>
      <c r="F291" s="82"/>
      <c r="G291" s="82" t="str">
        <f>VLOOKUP(A291,'PAI 2025 GPS rempl2)'!$E$4:$L$504,8,0)</f>
        <v>N/A</v>
      </c>
      <c r="H291" s="82" t="str">
        <f>VLOOKUP(A291,'PAI 2025 GPS rempl2)'!$A$4:$V$504,15,0)</f>
        <v>Finalizar acciones de competencia desleal y propiedad industrial que hayan sido admitidas a 31 de diciembre de 2024. (Listado mensual en Excel de autos o sentencias finalizados)</v>
      </c>
      <c r="I291" s="82">
        <f>VLOOKUP(A291,'PAI 2025 GPS rempl2)'!$A$4:$V$504,17,0)</f>
        <v>147</v>
      </c>
      <c r="J291" s="82" t="str">
        <f>VLOOKUP(A291,'PAI 2025 GPS rempl2)'!$A$4:$V$504,18,0)</f>
        <v>Númerica</v>
      </c>
      <c r="K291" s="169" t="str">
        <f>VLOOKUP(A291,'PAI 2025 GPS rempl2)'!$A$4:$V$504,20,0)</f>
        <v>2025-01-20</v>
      </c>
      <c r="L291" s="169" t="str">
        <f>VLOOKUP(A291,'PAI 2025 GPS rempl2)'!$A$4:$V$504,21,0)</f>
        <v>2025-12-12</v>
      </c>
      <c r="M291" s="82" t="str">
        <f>VLOOKUP(A291,'PAI 2025 GPS rempl2)'!$A$4:$V$504,22,0)</f>
        <v>4000-DESPACHO DEL SUPERINTENDENTE DELEGADO PARA ASUNTOS JURISDICCIONALES</v>
      </c>
      <c r="N291" s="82"/>
      <c r="O291" s="82"/>
      <c r="P291" s="82"/>
      <c r="Q291" s="82"/>
      <c r="S291" s="81" t="s">
        <v>1031</v>
      </c>
      <c r="T291" s="81" t="str">
        <f>VLOOKUP(A291,'PAI 2025 GPS rempl2)'!$A$3:$E$505,4,0)</f>
        <v>Actividad propia</v>
      </c>
      <c r="U291" s="82" t="s">
        <v>1539</v>
      </c>
      <c r="V291" s="31">
        <f>VLOOKUP(S291,'PAI 2025 GPS rempl2)'!$E$4:$P$504,12,0)</f>
        <v>100</v>
      </c>
      <c r="W291" s="148" t="e">
        <f>+(V291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92" spans="1:23" x14ac:dyDescent="0.25">
      <c r="A292" s="81" t="s">
        <v>1032</v>
      </c>
      <c r="B292" s="81" t="str">
        <f>VLOOKUP(A292,'PAI 2025 GPS rempl2)'!$A$3:$E$505,4,0)</f>
        <v>Producto</v>
      </c>
      <c r="C292" s="82" t="s">
        <v>1539</v>
      </c>
      <c r="D292" s="82" t="s">
        <v>1543</v>
      </c>
      <c r="E292" s="82" t="s">
        <v>625</v>
      </c>
      <c r="F292" s="82" t="s">
        <v>9</v>
      </c>
      <c r="G292" s="82" t="str">
        <f>VLOOKUP(A292,'PAI 2025 GPS rempl2)'!$E$4:$L$504,8,0)</f>
        <v>C-3503-0200-0011-40401c</v>
      </c>
      <c r="H292" s="82" t="str">
        <f>VLOOKUP(A292,'PAI 2025 GPS rempl2)'!$A$4:$V$504,15,0)</f>
        <v>Demandas de protección al consumidor, en fase de calificación, gestionadas. (Informe consolidado/ único entregable)..</v>
      </c>
      <c r="I292" s="82">
        <f>VLOOKUP(A292,'PAI 2025 GPS rempl2)'!$A$4:$V$504,17,0)</f>
        <v>45000</v>
      </c>
      <c r="J292" s="82" t="str">
        <f>VLOOKUP(A292,'PAI 2025 GPS rempl2)'!$A$4:$V$504,18,0)</f>
        <v>Númerica</v>
      </c>
      <c r="K292" s="169" t="str">
        <f>VLOOKUP(A292,'PAI 2025 GPS rempl2)'!$A$4:$V$504,20,0)</f>
        <v>2025-01-20</v>
      </c>
      <c r="L292" s="169" t="str">
        <f>VLOOKUP(A292,'PAI 2025 GPS rempl2)'!$A$4:$V$504,21,0)</f>
        <v>2025-12-12</v>
      </c>
      <c r="M292" s="82" t="str">
        <f>VLOOKUP(A292,'PAI 2025 GPS rempl2)'!$A$4:$V$504,22,0)</f>
        <v>4000-DESPACHO DEL SUPERINTENDENTE DELEGADO PARA ASUNTOS JURISDICCIONALES</v>
      </c>
      <c r="N292" s="82" t="s">
        <v>1417</v>
      </c>
      <c r="O292" s="82" t="s">
        <v>1455</v>
      </c>
      <c r="P292" s="82">
        <v>0</v>
      </c>
      <c r="Q292" s="82" t="s">
        <v>1509</v>
      </c>
      <c r="S292" s="81" t="s">
        <v>1032</v>
      </c>
      <c r="T292" s="81" t="str">
        <f>VLOOKUP(A292,'PAI 2025 GPS rempl2)'!$A$3:$E$505,4,0)</f>
        <v>Producto</v>
      </c>
      <c r="U292" s="82" t="s">
        <v>1539</v>
      </c>
      <c r="V292" s="31">
        <f>VLOOKUP(S292,'PAI 2025 GPS rempl2)'!$E$4:$P$504,12,0)</f>
        <v>17</v>
      </c>
      <c r="W292" s="146">
        <f>(V292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0.7623318385650224</v>
      </c>
    </row>
    <row r="293" spans="1:23" x14ac:dyDescent="0.25">
      <c r="A293" s="81" t="s">
        <v>1033</v>
      </c>
      <c r="B293" s="81" t="str">
        <f>VLOOKUP(A293,'PAI 2025 GPS rempl2)'!$A$3:$E$505,4,0)</f>
        <v>Actividad propia</v>
      </c>
      <c r="C293" s="82" t="s">
        <v>1539</v>
      </c>
      <c r="D293" s="82" t="s">
        <v>1543</v>
      </c>
      <c r="E293" s="82" t="s">
        <v>625</v>
      </c>
      <c r="F293" s="82"/>
      <c r="G293" s="82" t="str">
        <f>VLOOKUP(A293,'PAI 2025 GPS rempl2)'!$E$4:$L$504,8,0)</f>
        <v>N/A</v>
      </c>
      <c r="H293" s="82" t="str">
        <f>VLOOKUP(A293,'PAI 2025 GPS rempl2)'!$A$4:$V$504,15,0)</f>
        <v>Gestionar las demandas de protección al consumidor (Informe mensual consolidado/ único entregable)</v>
      </c>
      <c r="I293" s="82">
        <f>VLOOKUP(A293,'PAI 2025 GPS rempl2)'!$A$4:$V$504,17,0)</f>
        <v>45000</v>
      </c>
      <c r="J293" s="82" t="str">
        <f>VLOOKUP(A293,'PAI 2025 GPS rempl2)'!$A$4:$V$504,18,0)</f>
        <v>Númerica</v>
      </c>
      <c r="K293" s="169" t="str">
        <f>VLOOKUP(A293,'PAI 2025 GPS rempl2)'!$A$4:$V$504,20,0)</f>
        <v>2025-01-20</v>
      </c>
      <c r="L293" s="169" t="str">
        <f>VLOOKUP(A293,'PAI 2025 GPS rempl2)'!$A$4:$V$504,21,0)</f>
        <v>2025-12-12</v>
      </c>
      <c r="M293" s="82" t="str">
        <f>VLOOKUP(A293,'PAI 2025 GPS rempl2)'!$A$4:$V$504,22,0)</f>
        <v>4000-DESPACHO DEL SUPERINTENDENTE DELEGADO PARA ASUNTOS JURISDICCIONALES</v>
      </c>
      <c r="N293" s="82"/>
      <c r="O293" s="82"/>
      <c r="P293" s="82"/>
      <c r="Q293" s="82"/>
      <c r="S293" s="81" t="s">
        <v>1033</v>
      </c>
      <c r="T293" s="81" t="str">
        <f>VLOOKUP(A293,'PAI 2025 GPS rempl2)'!$A$3:$E$505,4,0)</f>
        <v>Actividad propia</v>
      </c>
      <c r="U293" s="82" t="s">
        <v>1539</v>
      </c>
      <c r="V293" s="31">
        <f>VLOOKUP(S293,'PAI 2025 GPS rempl2)'!$E$4:$P$504,12,0)</f>
        <v>100</v>
      </c>
      <c r="W293" s="148" t="e">
        <f>+(V293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94" spans="1:23" x14ac:dyDescent="0.25">
      <c r="A294" s="81" t="s">
        <v>1034</v>
      </c>
      <c r="B294" s="81" t="str">
        <f>VLOOKUP(A294,'PAI 2025 GPS rempl2)'!$A$3:$E$505,4,0)</f>
        <v>Producto</v>
      </c>
      <c r="C294" s="82" t="s">
        <v>1539</v>
      </c>
      <c r="D294" s="82" t="s">
        <v>1543</v>
      </c>
      <c r="E294" s="82" t="s">
        <v>625</v>
      </c>
      <c r="F294" s="82" t="s">
        <v>9</v>
      </c>
      <c r="G294" s="82" t="str">
        <f>VLOOKUP(A294,'PAI 2025 GPS rempl2)'!$E$4:$L$504,8,0)</f>
        <v>C-3503-0200-0011-40401c</v>
      </c>
      <c r="H294" s="82" t="str">
        <f>VLOOKUP(A294,'PAI 2025 GPS rempl2)'!$A$4:$V$504,15,0)</f>
        <v>Niveles de congestión de los procesos admitidos y pendientes de decisión a 31 de marzo de 2025, en materia de Protección al Consumidor, reducidos. (Informe final que liste los autos o sentencias admitidos, finalizados)</v>
      </c>
      <c r="I294" s="82">
        <f>VLOOKUP(A294,'PAI 2025 GPS rempl2)'!$A$4:$V$504,17,0)</f>
        <v>22000</v>
      </c>
      <c r="J294" s="82" t="str">
        <f>VLOOKUP(A294,'PAI 2025 GPS rempl2)'!$A$4:$V$504,18,0)</f>
        <v>Númerica</v>
      </c>
      <c r="K294" s="169" t="str">
        <f>VLOOKUP(A294,'PAI 2025 GPS rempl2)'!$A$4:$V$504,20,0)</f>
        <v>2025-01-20</v>
      </c>
      <c r="L294" s="169" t="str">
        <f>VLOOKUP(A294,'PAI 2025 GPS rempl2)'!$A$4:$V$504,21,0)</f>
        <v>2025-12-12</v>
      </c>
      <c r="M294" s="82" t="str">
        <f>VLOOKUP(A294,'PAI 2025 GPS rempl2)'!$A$4:$V$504,22,0)</f>
        <v>4000-DESPACHO DEL SUPERINTENDENTE DELEGADO PARA ASUNTOS JURISDICCIONALES</v>
      </c>
      <c r="N294" s="82" t="s">
        <v>1417</v>
      </c>
      <c r="O294" s="82" t="s">
        <v>1455</v>
      </c>
      <c r="P294" s="82">
        <v>0</v>
      </c>
      <c r="Q294" s="82" t="s">
        <v>1509</v>
      </c>
      <c r="S294" s="81" t="s">
        <v>1034</v>
      </c>
      <c r="T294" s="81" t="str">
        <f>VLOOKUP(A294,'PAI 2025 GPS rempl2)'!$A$3:$E$505,4,0)</f>
        <v>Producto</v>
      </c>
      <c r="U294" s="82" t="s">
        <v>1539</v>
      </c>
      <c r="V294" s="31">
        <f>VLOOKUP(S294,'PAI 2025 GPS rempl2)'!$E$4:$P$504,12,0)</f>
        <v>17</v>
      </c>
      <c r="W294" s="146">
        <f>(V294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0.7623318385650224</v>
      </c>
    </row>
    <row r="295" spans="1:23" x14ac:dyDescent="0.25">
      <c r="A295" s="81" t="s">
        <v>1035</v>
      </c>
      <c r="B295" s="81" t="str">
        <f>VLOOKUP(A295,'PAI 2025 GPS rempl2)'!$A$3:$E$505,4,0)</f>
        <v>Actividad propia</v>
      </c>
      <c r="C295" s="82" t="s">
        <v>1539</v>
      </c>
      <c r="D295" s="82" t="s">
        <v>1543</v>
      </c>
      <c r="E295" s="82" t="s">
        <v>625</v>
      </c>
      <c r="F295" s="82"/>
      <c r="G295" s="82" t="str">
        <f>VLOOKUP(A295,'PAI 2025 GPS rempl2)'!$E$4:$L$504,8,0)</f>
        <v>N/A</v>
      </c>
      <c r="H295" s="82" t="str">
        <f>VLOOKUP(A295,'PAI 2025 GPS rempl2)'!$A$4:$V$504,15,0)</f>
        <v>Finalizar las acciones de protección al consumidor admitidas y pendientes de decisión a 31 de marzo de 2025. (Listado mensual en Excel de autos o sentencias finalizados)</v>
      </c>
      <c r="I295" s="82">
        <f>VLOOKUP(A295,'PAI 2025 GPS rempl2)'!$A$4:$V$504,17,0)</f>
        <v>22000</v>
      </c>
      <c r="J295" s="82" t="str">
        <f>VLOOKUP(A295,'PAI 2025 GPS rempl2)'!$A$4:$V$504,18,0)</f>
        <v>Númerica</v>
      </c>
      <c r="K295" s="169" t="str">
        <f>VLOOKUP(A295,'PAI 2025 GPS rempl2)'!$A$4:$V$504,20,0)</f>
        <v>2025-01-20</v>
      </c>
      <c r="L295" s="169" t="str">
        <f>VLOOKUP(A295,'PAI 2025 GPS rempl2)'!$A$4:$V$504,21,0)</f>
        <v>2025-12-12</v>
      </c>
      <c r="M295" s="82" t="str">
        <f>VLOOKUP(A295,'PAI 2025 GPS rempl2)'!$A$4:$V$504,22,0)</f>
        <v>4000-DESPACHO DEL SUPERINTENDENTE DELEGADO PARA ASUNTOS JURISDICCIONALES</v>
      </c>
      <c r="N295" s="82"/>
      <c r="O295" s="82"/>
      <c r="P295" s="82"/>
      <c r="Q295" s="82"/>
      <c r="S295" s="81" t="s">
        <v>1035</v>
      </c>
      <c r="T295" s="81" t="str">
        <f>VLOOKUP(A295,'PAI 2025 GPS rempl2)'!$A$3:$E$505,4,0)</f>
        <v>Actividad propia</v>
      </c>
      <c r="U295" s="82" t="s">
        <v>1539</v>
      </c>
      <c r="V295" s="31">
        <f>VLOOKUP(S295,'PAI 2025 GPS rempl2)'!$E$4:$P$504,12,0)</f>
        <v>100</v>
      </c>
      <c r="W295" s="148" t="e">
        <f>+(V295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96" spans="1:23" x14ac:dyDescent="0.25">
      <c r="A296" s="81" t="s">
        <v>1036</v>
      </c>
      <c r="B296" s="81" t="str">
        <f>VLOOKUP(A296,'PAI 2025 GPS rempl2)'!$A$3:$E$505,4,0)</f>
        <v>Producto</v>
      </c>
      <c r="C296" s="82" t="s">
        <v>1539</v>
      </c>
      <c r="D296" s="82" t="s">
        <v>1543</v>
      </c>
      <c r="E296" s="82" t="s">
        <v>625</v>
      </c>
      <c r="F296" s="82" t="s">
        <v>9</v>
      </c>
      <c r="G296" s="82" t="str">
        <f>VLOOKUP(A296,'PAI 2025 GPS rempl2)'!$E$4:$L$504,8,0)</f>
        <v>C-3503-0200-0011-40401c</v>
      </c>
      <c r="H296" s="82" t="str">
        <f>VLOOKUP(A296,'PAI 2025 GPS rempl2)'!$A$4:$V$504,15,0)</f>
        <v>Cultura de cumplimiento de sentencias, transacciones y conciliaciones a favor del consumidor, legalmente celebradas, fortalecida a través del trámite de verificación de cumplimiento. (Informe final de finalizados / único entregable)</v>
      </c>
      <c r="I296" s="82">
        <f>VLOOKUP(A296,'PAI 2025 GPS rempl2)'!$A$4:$V$504,17,0)</f>
        <v>12400</v>
      </c>
      <c r="J296" s="82" t="str">
        <f>VLOOKUP(A296,'PAI 2025 GPS rempl2)'!$A$4:$V$504,18,0)</f>
        <v>Númerica</v>
      </c>
      <c r="K296" s="169" t="str">
        <f>VLOOKUP(A296,'PAI 2025 GPS rempl2)'!$A$4:$V$504,20,0)</f>
        <v>2025-01-20</v>
      </c>
      <c r="L296" s="169" t="str">
        <f>VLOOKUP(A296,'PAI 2025 GPS rempl2)'!$A$4:$V$504,21,0)</f>
        <v>2025-12-12</v>
      </c>
      <c r="M296" s="82" t="str">
        <f>VLOOKUP(A296,'PAI 2025 GPS rempl2)'!$A$4:$V$504,22,0)</f>
        <v>4000-DESPACHO DEL SUPERINTENDENTE DELEGADO PARA ASUNTOS JURISDICCIONALES</v>
      </c>
      <c r="N296" s="82" t="s">
        <v>1417</v>
      </c>
      <c r="O296" s="82" t="s">
        <v>1455</v>
      </c>
      <c r="P296" s="82">
        <v>0</v>
      </c>
      <c r="Q296" s="82" t="s">
        <v>1509</v>
      </c>
      <c r="S296" s="81" t="s">
        <v>1036</v>
      </c>
      <c r="T296" s="81" t="str">
        <f>VLOOKUP(A296,'PAI 2025 GPS rempl2)'!$A$3:$E$505,4,0)</f>
        <v>Producto</v>
      </c>
      <c r="U296" s="82" t="s">
        <v>1539</v>
      </c>
      <c r="V296" s="31">
        <f>VLOOKUP(S296,'PAI 2025 GPS rempl2)'!$E$4:$P$504,12,0)</f>
        <v>17</v>
      </c>
      <c r="W296" s="146">
        <f>(V296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0.7623318385650224</v>
      </c>
    </row>
    <row r="297" spans="1:23" x14ac:dyDescent="0.25">
      <c r="A297" s="81" t="s">
        <v>1037</v>
      </c>
      <c r="B297" s="81" t="str">
        <f>VLOOKUP(A297,'PAI 2025 GPS rempl2)'!$A$3:$E$505,4,0)</f>
        <v>Actividad propia</v>
      </c>
      <c r="C297" s="82" t="s">
        <v>1539</v>
      </c>
      <c r="D297" s="82" t="s">
        <v>1543</v>
      </c>
      <c r="E297" s="82" t="s">
        <v>625</v>
      </c>
      <c r="F297" s="82"/>
      <c r="G297" s="82" t="str">
        <f>VLOOKUP(A297,'PAI 2025 GPS rempl2)'!$E$4:$L$504,8,0)</f>
        <v>N/A</v>
      </c>
      <c r="H297" s="82" t="str">
        <f>VLOOKUP(A297,'PAI 2025 GPS rempl2)'!$A$4:$V$504,15,0)</f>
        <v>Finalizar el trámite para la verificación del cumplimiento de las sentencias, transacciones y conciliaciones a favor del consumidor legalmente celebradas (Listado en Excel mensual de finalización)</v>
      </c>
      <c r="I297" s="82">
        <f>VLOOKUP(A297,'PAI 2025 GPS rempl2)'!$A$4:$V$504,17,0)</f>
        <v>12400</v>
      </c>
      <c r="J297" s="82" t="str">
        <f>VLOOKUP(A297,'PAI 2025 GPS rempl2)'!$A$4:$V$504,18,0)</f>
        <v>Númerica</v>
      </c>
      <c r="K297" s="169" t="str">
        <f>VLOOKUP(A297,'PAI 2025 GPS rempl2)'!$A$4:$V$504,20,0)</f>
        <v>2025-01-20</v>
      </c>
      <c r="L297" s="169" t="str">
        <f>VLOOKUP(A297,'PAI 2025 GPS rempl2)'!$A$4:$V$504,21,0)</f>
        <v>2025-12-12</v>
      </c>
      <c r="M297" s="82" t="str">
        <f>VLOOKUP(A297,'PAI 2025 GPS rempl2)'!$A$4:$V$504,22,0)</f>
        <v>4000-DESPACHO DEL SUPERINTENDENTE DELEGADO PARA ASUNTOS JURISDICCIONALES</v>
      </c>
      <c r="N297" s="82"/>
      <c r="O297" s="82"/>
      <c r="P297" s="82"/>
      <c r="Q297" s="82"/>
      <c r="S297" s="81" t="s">
        <v>1037</v>
      </c>
      <c r="T297" s="81" t="str">
        <f>VLOOKUP(A297,'PAI 2025 GPS rempl2)'!$A$3:$E$505,4,0)</f>
        <v>Actividad propia</v>
      </c>
      <c r="U297" s="82" t="s">
        <v>1539</v>
      </c>
      <c r="V297" s="31">
        <f>VLOOKUP(S297,'PAI 2025 GPS rempl2)'!$E$4:$P$504,12,0)</f>
        <v>50</v>
      </c>
      <c r="W297" s="148" t="e">
        <f>+(V297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98" spans="1:23" x14ac:dyDescent="0.25">
      <c r="A298" s="81" t="s">
        <v>1778</v>
      </c>
      <c r="B298" s="81" t="str">
        <f>VLOOKUP(A298,'PAI 2025 GPS rempl2)'!$A$3:$E$505,4,0)</f>
        <v>Actividad propia</v>
      </c>
      <c r="C298" s="82" t="s">
        <v>1539</v>
      </c>
      <c r="D298" s="82" t="s">
        <v>1543</v>
      </c>
      <c r="E298" s="82" t="s">
        <v>625</v>
      </c>
      <c r="F298" s="82"/>
      <c r="G298" s="82" t="str">
        <f>VLOOKUP(A298,'PAI 2025 GPS rempl2)'!$E$4:$L$504,8,0)</f>
        <v>N/A</v>
      </c>
      <c r="H298" s="82" t="str">
        <f>VLOOKUP(A298,'PAI 2025 GPS rempl2)'!$A$4:$V$504,15,0)</f>
        <v>Finalizar con archivo el trámite para la verificación del cumplimiento de los expedientes sin noticia de incumplimiento, noticias pretempore, extemporáneas o archivo por ausencia de derecho de postulación y controles de legalidad que deriven en archivo en relación con las sentencias, transacciones y conciliaciones respecto de las sociedades FAST COLOMBIA SAS y ULTRA AIR S.A.S proferidas a 31 de marzo de 2025; estos archivos incluyen todos aquellos proferidos en la vigencia 2025 (Listado en Excel mensual de finalización y el inventario mensual)</v>
      </c>
      <c r="I298" s="82">
        <f>VLOOKUP(A298,'PAI 2025 GPS rempl2)'!$A$4:$V$504,17,0)</f>
        <v>100</v>
      </c>
      <c r="J298" s="82" t="str">
        <f>VLOOKUP(A298,'PAI 2025 GPS rempl2)'!$A$4:$V$504,18,0)</f>
        <v>Porcentual</v>
      </c>
      <c r="K298" s="169" t="str">
        <f>VLOOKUP(A298,'PAI 2025 GPS rempl2)'!$A$4:$V$504,20,0)</f>
        <v>2025-05-02</v>
      </c>
      <c r="L298" s="169" t="str">
        <f>VLOOKUP(A298,'PAI 2025 GPS rempl2)'!$A$4:$V$504,21,0)</f>
        <v>2025-12-12</v>
      </c>
      <c r="M298" s="82" t="str">
        <f>VLOOKUP(A298,'PAI 2025 GPS rempl2)'!$A$4:$V$504,22,0)</f>
        <v>4000-DESPACHO DEL SUPERINTENDENTE DELEGADO PARA ASUNTOS JURISDICCIONALES</v>
      </c>
      <c r="N298" s="82"/>
      <c r="O298" s="82"/>
      <c r="P298" s="82"/>
      <c r="Q298" s="82"/>
      <c r="S298" s="81" t="s">
        <v>1778</v>
      </c>
      <c r="T298" s="81" t="str">
        <f>VLOOKUP(A298,'PAI 2025 GPS rempl2)'!$A$3:$E$505,4,0)</f>
        <v>Actividad propia</v>
      </c>
      <c r="U298" s="82" t="s">
        <v>1539</v>
      </c>
      <c r="V298" s="31">
        <f>VLOOKUP(S298,'PAI 2025 GPS rempl2)'!$E$4:$P$504,12,0)</f>
        <v>50</v>
      </c>
      <c r="W298" s="148" t="e">
        <f>+(V298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99" spans="1:23" x14ac:dyDescent="0.25">
      <c r="A299" s="81" t="s">
        <v>1038</v>
      </c>
      <c r="B299" s="81" t="str">
        <f>VLOOKUP(A299,'PAI 2025 GPS rempl2)'!$A$3:$E$505,4,0)</f>
        <v>Producto</v>
      </c>
      <c r="C299" s="82" t="s">
        <v>1539</v>
      </c>
      <c r="D299" s="82" t="s">
        <v>1543</v>
      </c>
      <c r="E299" s="82" t="s">
        <v>625</v>
      </c>
      <c r="F299" s="82" t="s">
        <v>10</v>
      </c>
      <c r="G299" s="82" t="str">
        <f>VLOOKUP(A299,'PAI 2025 GPS rempl2)'!$E$4:$L$504,8,0)</f>
        <v>C-3503-0200-0011-40401c</v>
      </c>
      <c r="H299" s="82" t="str">
        <f>VLOOKUP(A299,'PAI 2025 GPS rempl2)'!$A$4:$V$504,15,0)</f>
        <v>Presencia territorial de la SIC en materia de asuntos jursidiccionales, fortalecida. (Listados de asistencia por jornada)</v>
      </c>
      <c r="I299" s="82">
        <f>VLOOKUP(A299,'PAI 2025 GPS rempl2)'!$A$4:$V$504,17,0)</f>
        <v>6</v>
      </c>
      <c r="J299" s="82" t="str">
        <f>VLOOKUP(A299,'PAI 2025 GPS rempl2)'!$A$4:$V$504,18,0)</f>
        <v>Númerica</v>
      </c>
      <c r="K299" s="169" t="str">
        <f>VLOOKUP(A299,'PAI 2025 GPS rempl2)'!$A$4:$V$504,20,0)</f>
        <v>2025-02-03</v>
      </c>
      <c r="L299" s="169" t="str">
        <f>VLOOKUP(A299,'PAI 2025 GPS rempl2)'!$A$4:$V$504,21,0)</f>
        <v>2025-11-28</v>
      </c>
      <c r="M299" s="82" t="str">
        <f>VLOOKUP(A299,'PAI 2025 GPS rempl2)'!$A$4:$V$504,22,0)</f>
        <v>4000-DESPACHO DEL SUPERINTENDENTE DELEGADO PARA ASUNTOS JURISDICCIONALES</v>
      </c>
      <c r="N299" s="82" t="s">
        <v>1415</v>
      </c>
      <c r="O299" s="82" t="s">
        <v>1416</v>
      </c>
      <c r="P299" s="82">
        <v>0</v>
      </c>
      <c r="Q299" s="82" t="s">
        <v>1511</v>
      </c>
      <c r="S299" s="81" t="s">
        <v>1038</v>
      </c>
      <c r="T299" s="81" t="str">
        <f>VLOOKUP(A299,'PAI 2025 GPS rempl2)'!$A$3:$E$505,4,0)</f>
        <v>Producto</v>
      </c>
      <c r="U299" s="82" t="s">
        <v>1539</v>
      </c>
      <c r="V299" s="31">
        <f>VLOOKUP(S299,'PAI 2025 GPS rempl2)'!$E$4:$P$504,12,0)</f>
        <v>12</v>
      </c>
      <c r="W299" s="146">
        <f>(V299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0.53811659192825112</v>
      </c>
    </row>
    <row r="300" spans="1:23" x14ac:dyDescent="0.25">
      <c r="A300" s="81" t="s">
        <v>1040</v>
      </c>
      <c r="B300" s="81" t="str">
        <f>VLOOKUP(A300,'PAI 2025 GPS rempl2)'!$A$3:$E$505,4,0)</f>
        <v>Actividad propia</v>
      </c>
      <c r="C300" s="82" t="s">
        <v>1539</v>
      </c>
      <c r="D300" s="82" t="s">
        <v>1543</v>
      </c>
      <c r="E300" s="82" t="s">
        <v>625</v>
      </c>
      <c r="F300" s="82"/>
      <c r="G300" s="82" t="str">
        <f>VLOOKUP(A300,'PAI 2025 GPS rempl2)'!$E$4:$L$504,8,0)</f>
        <v>N/A</v>
      </c>
      <c r="H300" s="82" t="str">
        <f>VLOOKUP(A300,'PAI 2025 GPS rempl2)'!$A$4:$V$504,15,0)</f>
        <v>Definir fechas de las jornadas de territorialización. (correo electrónico enviando con las fechas de las jornadas/único entregable)</v>
      </c>
      <c r="I300" s="82">
        <f>VLOOKUP(A300,'PAI 2025 GPS rempl2)'!$A$4:$V$504,17,0)</f>
        <v>1</v>
      </c>
      <c r="J300" s="82" t="str">
        <f>VLOOKUP(A300,'PAI 2025 GPS rempl2)'!$A$4:$V$504,18,0)</f>
        <v>Númerica</v>
      </c>
      <c r="K300" s="169" t="str">
        <f>VLOOKUP(A300,'PAI 2025 GPS rempl2)'!$A$4:$V$504,20,0)</f>
        <v>2025-02-03</v>
      </c>
      <c r="L300" s="169" t="str">
        <f>VLOOKUP(A300,'PAI 2025 GPS rempl2)'!$A$4:$V$504,21,0)</f>
        <v>2025-03-31</v>
      </c>
      <c r="M300" s="82" t="str">
        <f>VLOOKUP(A300,'PAI 2025 GPS rempl2)'!$A$4:$V$504,22,0)</f>
        <v>4000-DESPACHO DEL SUPERINTENDENTE DELEGADO PARA ASUNTOS JURISDICCIONALES</v>
      </c>
      <c r="N300" s="82"/>
      <c r="O300" s="82"/>
      <c r="P300" s="82"/>
      <c r="Q300" s="82"/>
      <c r="S300" s="81" t="s">
        <v>1040</v>
      </c>
      <c r="T300" s="81" t="str">
        <f>VLOOKUP(A300,'PAI 2025 GPS rempl2)'!$A$3:$E$505,4,0)</f>
        <v>Actividad propia</v>
      </c>
      <c r="U300" s="82" t="s">
        <v>1539</v>
      </c>
      <c r="V300" s="31">
        <f>VLOOKUP(S300,'PAI 2025 GPS rempl2)'!$E$4:$P$504,12,0)</f>
        <v>20</v>
      </c>
      <c r="W300" s="148" t="e">
        <f>+(V300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01" spans="1:23" x14ac:dyDescent="0.25">
      <c r="A301" s="81" t="s">
        <v>1042</v>
      </c>
      <c r="B301" s="81" t="str">
        <f>VLOOKUP(A301,'PAI 2025 GPS rempl2)'!$A$3:$E$505,4,0)</f>
        <v>Actividad propia</v>
      </c>
      <c r="C301" s="82" t="s">
        <v>1539</v>
      </c>
      <c r="D301" s="82" t="s">
        <v>1543</v>
      </c>
      <c r="E301" s="82" t="s">
        <v>625</v>
      </c>
      <c r="F301" s="82"/>
      <c r="G301" s="82" t="str">
        <f>VLOOKUP(A301,'PAI 2025 GPS rempl2)'!$E$4:$L$504,8,0)</f>
        <v>N/A</v>
      </c>
      <c r="H301" s="82" t="str">
        <f>VLOOKUP(A301,'PAI 2025 GPS rempl2)'!$A$4:$V$504,15,0)</f>
        <v>Realizar jornadas de territorialización, de acuerdo con el cronograma establecido. (Listados de asistencia por programa)</v>
      </c>
      <c r="I301" s="82">
        <f>VLOOKUP(A301,'PAI 2025 GPS rempl2)'!$A$4:$V$504,17,0)</f>
        <v>6</v>
      </c>
      <c r="J301" s="82" t="str">
        <f>VLOOKUP(A301,'PAI 2025 GPS rempl2)'!$A$4:$V$504,18,0)</f>
        <v>Númerica</v>
      </c>
      <c r="K301" s="169" t="str">
        <f>VLOOKUP(A301,'PAI 2025 GPS rempl2)'!$A$4:$V$504,20,0)</f>
        <v>2025-04-01</v>
      </c>
      <c r="L301" s="169" t="str">
        <f>VLOOKUP(A301,'PAI 2025 GPS rempl2)'!$A$4:$V$504,21,0)</f>
        <v>2025-11-28</v>
      </c>
      <c r="M301" s="82" t="str">
        <f>VLOOKUP(A301,'PAI 2025 GPS rempl2)'!$A$4:$V$504,22,0)</f>
        <v>4000-DESPACHO DEL SUPERINTENDENTE DELEGADO PARA ASUNTOS JURISDICCIONALES</v>
      </c>
      <c r="N301" s="82"/>
      <c r="O301" s="82"/>
      <c r="P301" s="82"/>
      <c r="Q301" s="82"/>
      <c r="S301" s="81" t="s">
        <v>1042</v>
      </c>
      <c r="T301" s="81" t="str">
        <f>VLOOKUP(A301,'PAI 2025 GPS rempl2)'!$A$3:$E$505,4,0)</f>
        <v>Actividad propia</v>
      </c>
      <c r="U301" s="82" t="s">
        <v>1539</v>
      </c>
      <c r="V301" s="31">
        <f>VLOOKUP(S301,'PAI 2025 GPS rempl2)'!$E$4:$P$504,12,0)</f>
        <v>80</v>
      </c>
      <c r="W301" s="148" t="e">
        <f>+(V301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02" spans="1:23" x14ac:dyDescent="0.25">
      <c r="A302" s="81" t="s">
        <v>1043</v>
      </c>
      <c r="B302" s="81" t="str">
        <f>VLOOKUP(A302,'PAI 2025 GPS rempl2)'!$A$3:$E$505,4,0)</f>
        <v>Producto</v>
      </c>
      <c r="C302" s="82" t="s">
        <v>1539</v>
      </c>
      <c r="D302" s="82" t="s">
        <v>1547</v>
      </c>
      <c r="E302" s="82" t="s">
        <v>706</v>
      </c>
      <c r="F302" s="82" t="s">
        <v>13</v>
      </c>
      <c r="G302" s="82" t="str">
        <f>VLOOKUP(A302,'PAI 2025 GPS rempl2)'!$E$4:$L$504,8,0)</f>
        <v>C-3503-0200-0011-40401c</v>
      </c>
      <c r="H302" s="82" t="str">
        <f>VLOOKUP(A302,'PAI 2025 GPS rempl2)'!$A$4:$V$504,15,0)</f>
        <v>II Congreso de autoridades administrativas investidas con funciones jurisdiccionales en materia de competencia desleal, propiedad industrial y derecho de consumo, realizado. (fotografías del evento realizado /único entregable)</v>
      </c>
      <c r="I302" s="82">
        <f>VLOOKUP(A302,'PAI 2025 GPS rempl2)'!$A$4:$V$504,17,0)</f>
        <v>1</v>
      </c>
      <c r="J302" s="82" t="str">
        <f>VLOOKUP(A302,'PAI 2025 GPS rempl2)'!$A$4:$V$504,18,0)</f>
        <v>Númerica</v>
      </c>
      <c r="K302" s="169" t="str">
        <f>VLOOKUP(A302,'PAI 2025 GPS rempl2)'!$A$4:$V$504,20,0)</f>
        <v>2025-02-03</v>
      </c>
      <c r="L302" s="169" t="str">
        <f>VLOOKUP(A302,'PAI 2025 GPS rempl2)'!$A$4:$V$504,21,0)</f>
        <v>2025-12-05</v>
      </c>
      <c r="M302" s="82" t="str">
        <f>VLOOKUP(A302,'PAI 2025 GPS rempl2)'!$A$4:$V$504,22,0)</f>
        <v>20-OFICINA DE TECNOLOGÍA E INFORMÁTICA;
4000-DESPACHO DEL SUPERINTENDENTE DELEGADO PARA ASUNTOS JURISDICCIONALES;
73-GRUPO DE TRABAJO DE COMUNICACION</v>
      </c>
      <c r="N302" s="82" t="s">
        <v>1418</v>
      </c>
      <c r="O302" s="82" t="s">
        <v>1457</v>
      </c>
      <c r="P302" s="82">
        <v>0</v>
      </c>
      <c r="Q302" s="82" t="s">
        <v>1512</v>
      </c>
      <c r="S302" s="81" t="s">
        <v>1043</v>
      </c>
      <c r="T302" s="81" t="str">
        <f>VLOOKUP(A302,'PAI 2025 GPS rempl2)'!$A$3:$E$505,4,0)</f>
        <v>Producto</v>
      </c>
      <c r="U302" s="82" t="s">
        <v>1539</v>
      </c>
      <c r="V302" s="31">
        <f>VLOOKUP(S302,'PAI 2025 GPS rempl2)'!$E$4:$P$504,12,0)</f>
        <v>16</v>
      </c>
      <c r="W302" s="146">
        <f>(V302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0.71748878923766812</v>
      </c>
    </row>
    <row r="303" spans="1:23" x14ac:dyDescent="0.25">
      <c r="A303" s="81" t="s">
        <v>1046</v>
      </c>
      <c r="B303" s="81" t="str">
        <f>VLOOKUP(A303,'PAI 2025 GPS rempl2)'!$A$3:$E$505,4,0)</f>
        <v>Actividad propia</v>
      </c>
      <c r="C303" s="82" t="s">
        <v>1539</v>
      </c>
      <c r="D303" s="82" t="s">
        <v>1547</v>
      </c>
      <c r="E303" s="82" t="s">
        <v>706</v>
      </c>
      <c r="F303" s="82"/>
      <c r="G303" s="82" t="str">
        <f>VLOOKUP(A303,'PAI 2025 GPS rempl2)'!$E$4:$L$504,8,0)</f>
        <v>N/A</v>
      </c>
      <c r="H303" s="82" t="str">
        <f>VLOOKUP(A303,'PAI 2025 GPS rempl2)'!$A$4:$V$504,15,0)</f>
        <v>Solicitar publicación de la fecha del evento en el calendario de eventos de la entidad  al Grupo de trabajo de Comunicaciones   (correo electrónico enviado con la fecha del evento/único entregable)</v>
      </c>
      <c r="I303" s="82">
        <f>VLOOKUP(A303,'PAI 2025 GPS rempl2)'!$A$4:$V$504,17,0)</f>
        <v>1</v>
      </c>
      <c r="J303" s="82" t="str">
        <f>VLOOKUP(A303,'PAI 2025 GPS rempl2)'!$A$4:$V$504,18,0)</f>
        <v>Númerica</v>
      </c>
      <c r="K303" s="169" t="str">
        <f>VLOOKUP(A303,'PAI 2025 GPS rempl2)'!$A$4:$V$504,20,0)</f>
        <v>2025-02-03</v>
      </c>
      <c r="L303" s="169" t="str">
        <f>VLOOKUP(A303,'PAI 2025 GPS rempl2)'!$A$4:$V$504,21,0)</f>
        <v>2025-05-30</v>
      </c>
      <c r="M303" s="82" t="str">
        <f>VLOOKUP(A303,'PAI 2025 GPS rempl2)'!$A$4:$V$504,22,0)</f>
        <v>4000-DESPACHO DEL SUPERINTENDENTE DELEGADO PARA ASUNTOS JURISDICCIONALES</v>
      </c>
      <c r="N303" s="82"/>
      <c r="O303" s="82"/>
      <c r="P303" s="82"/>
      <c r="Q303" s="82"/>
      <c r="S303" s="81" t="s">
        <v>1046</v>
      </c>
      <c r="T303" s="81" t="str">
        <f>VLOOKUP(A303,'PAI 2025 GPS rempl2)'!$A$3:$E$505,4,0)</f>
        <v>Actividad propia</v>
      </c>
      <c r="U303" s="82" t="s">
        <v>1539</v>
      </c>
      <c r="V303" s="31">
        <f>VLOOKUP(S303,'PAI 2025 GPS rempl2)'!$E$4:$P$504,12,0)</f>
        <v>25</v>
      </c>
      <c r="W303" s="148" t="e">
        <f>+(V303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04" spans="1:23" x14ac:dyDescent="0.25">
      <c r="A304" s="81" t="s">
        <v>1048</v>
      </c>
      <c r="B304" s="81" t="str">
        <f>VLOOKUP(A304,'PAI 2025 GPS rempl2)'!$A$3:$E$505,4,0)</f>
        <v>Actividad sin participación</v>
      </c>
      <c r="C304" s="82" t="s">
        <v>1539</v>
      </c>
      <c r="D304" s="82" t="s">
        <v>1547</v>
      </c>
      <c r="E304" s="82" t="s">
        <v>706</v>
      </c>
      <c r="F304" s="82"/>
      <c r="G304" s="82" t="str">
        <f>VLOOKUP(A304,'PAI 2025 GPS rempl2)'!$E$4:$L$504,8,0)</f>
        <v>N/A</v>
      </c>
      <c r="H304" s="82" t="str">
        <f>VLOOKUP(A304,'PAI 2025 GPS rempl2)'!$A$4:$V$504,15,0)</f>
        <v>Publicar fecha del evento en calendario de la entidad (captura de pantalla de la publicación de la fecha del evento / único entregable)</v>
      </c>
      <c r="I304" s="82">
        <f>VLOOKUP(A304,'PAI 2025 GPS rempl2)'!$A$4:$V$504,17,0)</f>
        <v>1</v>
      </c>
      <c r="J304" s="82" t="str">
        <f>VLOOKUP(A304,'PAI 2025 GPS rempl2)'!$A$4:$V$504,18,0)</f>
        <v>Númerica</v>
      </c>
      <c r="K304" s="169" t="str">
        <f>VLOOKUP(A304,'PAI 2025 GPS rempl2)'!$A$4:$V$504,20,0)</f>
        <v>2025-06-03</v>
      </c>
      <c r="L304" s="169" t="str">
        <f>VLOOKUP(A304,'PAI 2025 GPS rempl2)'!$A$4:$V$504,21,0)</f>
        <v>2025-09-05</v>
      </c>
      <c r="M304" s="82" t="str">
        <f>VLOOKUP(A304,'PAI 2025 GPS rempl2)'!$A$4:$V$504,22,0)</f>
        <v>73-GRUPO DE TRABAJO DE COMUNICACION</v>
      </c>
      <c r="N304" s="82"/>
      <c r="O304" s="82"/>
      <c r="P304" s="82"/>
      <c r="Q304" s="82"/>
      <c r="S304" s="81" t="s">
        <v>1048</v>
      </c>
      <c r="T304" s="81" t="str">
        <f>VLOOKUP(A304,'PAI 2025 GPS rempl2)'!$A$3:$E$505,4,0)</f>
        <v>Actividad sin participación</v>
      </c>
      <c r="U304" s="82" t="s">
        <v>1539</v>
      </c>
      <c r="V304" s="31">
        <f>VLOOKUP(S304,'PAI 2025 GPS rempl2)'!$E$4:$P$504,12,0)</f>
        <v>0</v>
      </c>
      <c r="W304" s="146">
        <f>(V304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v>
      </c>
    </row>
    <row r="305" spans="1:23" x14ac:dyDescent="0.25">
      <c r="A305" s="81" t="s">
        <v>1050</v>
      </c>
      <c r="B305" s="81" t="str">
        <f>VLOOKUP(A305,'PAI 2025 GPS rempl2)'!$A$3:$E$505,4,0)</f>
        <v>Actividad propia</v>
      </c>
      <c r="C305" s="82" t="s">
        <v>1539</v>
      </c>
      <c r="D305" s="82" t="s">
        <v>1547</v>
      </c>
      <c r="E305" s="82" t="s">
        <v>706</v>
      </c>
      <c r="F305" s="82"/>
      <c r="G305" s="82" t="str">
        <f>VLOOKUP(A305,'PAI 2025 GPS rempl2)'!$E$4:$L$504,8,0)</f>
        <v>N/A</v>
      </c>
      <c r="H305" s="82" t="str">
        <f>VLOOKUP(A305,'PAI 2025 GPS rempl2)'!$A$4:$V$504,15,0)</f>
        <v>Diligenciar check list del evento con la fecha definitiva igual a la publicada en el  calendario de eventos (documento de check list para la realización del evento / único entregable)</v>
      </c>
      <c r="I305" s="82">
        <f>VLOOKUP(A305,'PAI 2025 GPS rempl2)'!$A$4:$V$504,17,0)</f>
        <v>1</v>
      </c>
      <c r="J305" s="82" t="str">
        <f>VLOOKUP(A305,'PAI 2025 GPS rempl2)'!$A$4:$V$504,18,0)</f>
        <v>Númerica</v>
      </c>
      <c r="K305" s="169" t="str">
        <f>VLOOKUP(A305,'PAI 2025 GPS rempl2)'!$A$4:$V$504,20,0)</f>
        <v>2025-09-08</v>
      </c>
      <c r="L305" s="169" t="str">
        <f>VLOOKUP(A305,'PAI 2025 GPS rempl2)'!$A$4:$V$504,21,0)</f>
        <v>2025-10-17</v>
      </c>
      <c r="M305" s="82" t="str">
        <f>VLOOKUP(A305,'PAI 2025 GPS rempl2)'!$A$4:$V$504,22,0)</f>
        <v>4000-DESPACHO DEL SUPERINTENDENTE DELEGADO PARA ASUNTOS JURISDICCIONALES</v>
      </c>
      <c r="N305" s="82"/>
      <c r="O305" s="82"/>
      <c r="P305" s="82"/>
      <c r="Q305" s="82"/>
      <c r="S305" s="81" t="s">
        <v>1050</v>
      </c>
      <c r="T305" s="81" t="str">
        <f>VLOOKUP(A305,'PAI 2025 GPS rempl2)'!$A$3:$E$505,4,0)</f>
        <v>Actividad propia</v>
      </c>
      <c r="U305" s="82" t="s">
        <v>1539</v>
      </c>
      <c r="V305" s="31">
        <f>VLOOKUP(S305,'PAI 2025 GPS rempl2)'!$E$4:$P$504,12,0)</f>
        <v>25</v>
      </c>
      <c r="W305" s="148" t="e">
        <f>+(V305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06" spans="1:23" x14ac:dyDescent="0.25">
      <c r="A306" s="81" t="s">
        <v>1052</v>
      </c>
      <c r="B306" s="81" t="str">
        <f>VLOOKUP(A306,'PAI 2025 GPS rempl2)'!$A$3:$E$505,4,0)</f>
        <v>Actividad propia</v>
      </c>
      <c r="C306" s="82" t="s">
        <v>1539</v>
      </c>
      <c r="D306" s="82" t="s">
        <v>1547</v>
      </c>
      <c r="E306" s="82" t="s">
        <v>706</v>
      </c>
      <c r="F306" s="82"/>
      <c r="G306" s="82" t="str">
        <f>VLOOKUP(A306,'PAI 2025 GPS rempl2)'!$E$4:$L$504,8,0)</f>
        <v>N/A</v>
      </c>
      <c r="H306" s="82" t="str">
        <f>VLOOKUP(A306,'PAI 2025 GPS rempl2)'!$A$4:$V$504,15,0)</f>
        <v>Elaborar y enviar agenda definitiva para ser publicada (correo electrónico con agenda definitiva / único entregable)</v>
      </c>
      <c r="I306" s="82">
        <f>VLOOKUP(A306,'PAI 2025 GPS rempl2)'!$A$4:$V$504,17,0)</f>
        <v>1</v>
      </c>
      <c r="J306" s="82" t="str">
        <f>VLOOKUP(A306,'PAI 2025 GPS rempl2)'!$A$4:$V$504,18,0)</f>
        <v>Númerica</v>
      </c>
      <c r="K306" s="169" t="str">
        <f>VLOOKUP(A306,'PAI 2025 GPS rempl2)'!$A$4:$V$504,20,0)</f>
        <v>2025-10-20</v>
      </c>
      <c r="L306" s="169" t="str">
        <f>VLOOKUP(A306,'PAI 2025 GPS rempl2)'!$A$4:$V$504,21,0)</f>
        <v>2025-11-07</v>
      </c>
      <c r="M306" s="82" t="str">
        <f>VLOOKUP(A306,'PAI 2025 GPS rempl2)'!$A$4:$V$504,22,0)</f>
        <v>4000-DESPACHO DEL SUPERINTENDENTE DELEGADO PARA ASUNTOS JURISDICCIONALES</v>
      </c>
      <c r="N306" s="82"/>
      <c r="O306" s="82"/>
      <c r="P306" s="82"/>
      <c r="Q306" s="82"/>
      <c r="S306" s="81" t="s">
        <v>1052</v>
      </c>
      <c r="T306" s="81" t="str">
        <f>VLOOKUP(A306,'PAI 2025 GPS rempl2)'!$A$3:$E$505,4,0)</f>
        <v>Actividad propia</v>
      </c>
      <c r="U306" s="82" t="s">
        <v>1539</v>
      </c>
      <c r="V306" s="31">
        <f>VLOOKUP(S306,'PAI 2025 GPS rempl2)'!$E$4:$P$504,12,0)</f>
        <v>25</v>
      </c>
      <c r="W306" s="148" t="e">
        <f>+(V306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07" spans="1:23" x14ac:dyDescent="0.25">
      <c r="A307" s="81" t="s">
        <v>1054</v>
      </c>
      <c r="B307" s="81" t="str">
        <f>VLOOKUP(A307,'PAI 2025 GPS rempl2)'!$A$3:$E$505,4,0)</f>
        <v>Actividad sin participación</v>
      </c>
      <c r="C307" s="82" t="s">
        <v>1539</v>
      </c>
      <c r="D307" s="82" t="s">
        <v>1547</v>
      </c>
      <c r="E307" s="82" t="s">
        <v>706</v>
      </c>
      <c r="F307" s="82"/>
      <c r="G307" s="82" t="str">
        <f>VLOOKUP(A307,'PAI 2025 GPS rempl2)'!$E$4:$L$504,8,0)</f>
        <v>N/A</v>
      </c>
      <c r="H307" s="82" t="str">
        <f>VLOOKUP(A307,'PAI 2025 GPS rempl2)'!$A$4:$V$504,15,0)</f>
        <v>Publicar Agenda definitiva (Captura de pantalla de la publicación/ único entregable)</v>
      </c>
      <c r="I307" s="82">
        <f>VLOOKUP(A307,'PAI 2025 GPS rempl2)'!$A$4:$V$504,17,0)</f>
        <v>1</v>
      </c>
      <c r="J307" s="82" t="str">
        <f>VLOOKUP(A307,'PAI 2025 GPS rempl2)'!$A$4:$V$504,18,0)</f>
        <v>Númerica</v>
      </c>
      <c r="K307" s="169" t="str">
        <f>VLOOKUP(A307,'PAI 2025 GPS rempl2)'!$A$4:$V$504,20,0)</f>
        <v>2025-11-10</v>
      </c>
      <c r="L307" s="169" t="str">
        <f>VLOOKUP(A307,'PAI 2025 GPS rempl2)'!$A$4:$V$504,21,0)</f>
        <v>2025-11-14</v>
      </c>
      <c r="M307" s="82" t="str">
        <f>VLOOKUP(A307,'PAI 2025 GPS rempl2)'!$A$4:$V$504,22,0)</f>
        <v>20-OFICINA DE TECNOLOGÍA E INFORMÁTICA</v>
      </c>
      <c r="N307" s="82"/>
      <c r="O307" s="82"/>
      <c r="P307" s="82"/>
      <c r="Q307" s="82"/>
      <c r="S307" s="81" t="s">
        <v>1054</v>
      </c>
      <c r="T307" s="81" t="str">
        <f>VLOOKUP(A307,'PAI 2025 GPS rempl2)'!$A$3:$E$505,4,0)</f>
        <v>Actividad sin participación</v>
      </c>
      <c r="U307" s="82" t="s">
        <v>1539</v>
      </c>
      <c r="V307" s="31">
        <f>VLOOKUP(S307,'PAI 2025 GPS rempl2)'!$E$4:$P$504,12,0)</f>
        <v>0</v>
      </c>
      <c r="W307" s="31">
        <f>+V307</f>
        <v>0</v>
      </c>
    </row>
    <row r="308" spans="1:23" x14ac:dyDescent="0.25">
      <c r="A308" s="81" t="s">
        <v>1056</v>
      </c>
      <c r="B308" s="81" t="str">
        <f>VLOOKUP(A308,'PAI 2025 GPS rempl2)'!$A$3:$E$505,4,0)</f>
        <v>Actividad propia</v>
      </c>
      <c r="C308" s="82" t="s">
        <v>1539</v>
      </c>
      <c r="D308" s="82" t="s">
        <v>1547</v>
      </c>
      <c r="E308" s="82" t="s">
        <v>706</v>
      </c>
      <c r="F308" s="82"/>
      <c r="G308" s="82" t="str">
        <f>VLOOKUP(A308,'PAI 2025 GPS rempl2)'!$E$4:$L$504,8,0)</f>
        <v>N/A</v>
      </c>
      <c r="H308" s="82" t="str">
        <f>VLOOKUP(A308,'PAI 2025 GPS rempl2)'!$A$4:$V$504,15,0)</f>
        <v>Realizar el evento (fotografías del evento realizado / único entregable)</v>
      </c>
      <c r="I308" s="82">
        <f>VLOOKUP(A308,'PAI 2025 GPS rempl2)'!$A$4:$V$504,17,0)</f>
        <v>1</v>
      </c>
      <c r="J308" s="82" t="str">
        <f>VLOOKUP(A308,'PAI 2025 GPS rempl2)'!$A$4:$V$504,18,0)</f>
        <v>Númerica</v>
      </c>
      <c r="K308" s="169" t="str">
        <f>VLOOKUP(A308,'PAI 2025 GPS rempl2)'!$A$4:$V$504,20,0)</f>
        <v>2025-11-18</v>
      </c>
      <c r="L308" s="169" t="str">
        <f>VLOOKUP(A308,'PAI 2025 GPS rempl2)'!$A$4:$V$504,21,0)</f>
        <v>2025-12-05</v>
      </c>
      <c r="M308" s="82" t="str">
        <f>VLOOKUP(A308,'PAI 2025 GPS rempl2)'!$A$4:$V$504,22,0)</f>
        <v>4000-DESPACHO DEL SUPERINTENDENTE DELEGADO PARA ASUNTOS JURISDICCIONALES;
73-GRUPO DE TRABAJO DE COMUNICACION</v>
      </c>
      <c r="N308" s="82"/>
      <c r="O308" s="82"/>
      <c r="P308" s="82"/>
      <c r="Q308" s="82"/>
      <c r="S308" s="81" t="s">
        <v>1056</v>
      </c>
      <c r="T308" s="81" t="str">
        <f>VLOOKUP(A308,'PAI 2025 GPS rempl2)'!$A$3:$E$505,4,0)</f>
        <v>Actividad propia</v>
      </c>
      <c r="U308" s="82" t="s">
        <v>1539</v>
      </c>
      <c r="V308" s="31">
        <f>VLOOKUP(S308,'PAI 2025 GPS rempl2)'!$E$4:$P$504,12,0)</f>
        <v>25</v>
      </c>
      <c r="W308" s="148" t="e">
        <f>+(V308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09" spans="1:23" x14ac:dyDescent="0.25">
      <c r="A309" s="81" t="s">
        <v>1066</v>
      </c>
      <c r="B309" s="81" t="str">
        <f>VLOOKUP(A309,'PAI 2025 GPS rempl2)'!$A$3:$E$505,4,0)</f>
        <v>Producto</v>
      </c>
      <c r="C309" s="82" t="s">
        <v>1539</v>
      </c>
      <c r="D309" s="82" t="s">
        <v>1543</v>
      </c>
      <c r="E309" s="82" t="s">
        <v>625</v>
      </c>
      <c r="F309" s="82" t="s">
        <v>12</v>
      </c>
      <c r="G309" s="82" t="str">
        <f>VLOOKUP(A309,'PAI 2025 GPS rempl2)'!$E$4:$L$504,8,0)</f>
        <v>C-3503-0200-0011-40401c</v>
      </c>
      <c r="H309" s="82" t="str">
        <f>VLOOKUP(A309,'PAI 2025 GPS rempl2)'!$A$4:$V$504,15,0)</f>
        <v>Documento diagnóstico para determinar la viabilidad de creación del primer  Centro de Arbitraje, Mediación y Conciliación e en materia de consumo, competencia desleal y propiedad industrial), elaborado y presentado a la Superintendente (Documento diagnóstico y memorando/ correo / presentación único entregable).</v>
      </c>
      <c r="I309" s="82">
        <f>VLOOKUP(A309,'PAI 2025 GPS rempl2)'!$A$4:$V$504,17,0)</f>
        <v>1</v>
      </c>
      <c r="J309" s="82" t="str">
        <f>VLOOKUP(A309,'PAI 2025 GPS rempl2)'!$A$4:$V$504,18,0)</f>
        <v>Númerica</v>
      </c>
      <c r="K309" s="169" t="str">
        <f>VLOOKUP(A309,'PAI 2025 GPS rempl2)'!$A$4:$V$504,20,0)</f>
        <v>2025-02-03</v>
      </c>
      <c r="L309" s="169" t="str">
        <f>VLOOKUP(A309,'PAI 2025 GPS rempl2)'!$A$4:$V$504,21,0)</f>
        <v>2025-12-12</v>
      </c>
      <c r="M309" s="82" t="str">
        <f>VLOOKUP(A309,'PAI 2025 GPS rempl2)'!$A$4:$V$504,22,0)</f>
        <v>4000-DESPACHO DEL SUPERINTENDENTE DELEGADO PARA ASUNTOS JURISDICCIONALES</v>
      </c>
      <c r="N309" s="82" t="s">
        <v>1411</v>
      </c>
      <c r="O309" s="82" t="s">
        <v>1412</v>
      </c>
      <c r="P309" s="82">
        <v>0</v>
      </c>
      <c r="Q309" s="82" t="s">
        <v>1509</v>
      </c>
      <c r="S309" s="81" t="s">
        <v>1066</v>
      </c>
      <c r="T309" s="81" t="str">
        <f>VLOOKUP(A309,'PAI 2025 GPS rempl2)'!$A$3:$E$505,4,0)</f>
        <v>Producto</v>
      </c>
      <c r="U309" s="82" t="s">
        <v>1539</v>
      </c>
      <c r="V309" s="31">
        <f>VLOOKUP(S309,'PAI 2025 GPS rempl2)'!$E$4:$P$504,12,0)</f>
        <v>5</v>
      </c>
      <c r="W309" s="146">
        <f>(V309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0.22421524663677131</v>
      </c>
    </row>
    <row r="310" spans="1:23" x14ac:dyDescent="0.25">
      <c r="A310" s="81" t="s">
        <v>1068</v>
      </c>
      <c r="B310" s="81" t="str">
        <f>VLOOKUP(A310,'PAI 2025 GPS rempl2)'!$A$3:$E$505,4,0)</f>
        <v>Actividad propia</v>
      </c>
      <c r="C310" s="82" t="s">
        <v>1539</v>
      </c>
      <c r="D310" s="82" t="s">
        <v>1543</v>
      </c>
      <c r="E310" s="82" t="s">
        <v>625</v>
      </c>
      <c r="F310" s="82"/>
      <c r="G310" s="82" t="str">
        <f>VLOOKUP(A310,'PAI 2025 GPS rempl2)'!$E$4:$L$504,8,0)</f>
        <v>N/A</v>
      </c>
      <c r="H310" s="82" t="str">
        <f>VLOOKUP(A310,'PAI 2025 GPS rempl2)'!$A$4:$V$504,15,0)</f>
        <v>Realizar y presentar a la Superintendente, el documento diagnóstico para determinar la viabilidad de creación del primer  Centro de Arbitraje, Mediación y Conciliación e en materia de consumo, competencia desleal y propiedad industrial) (Documento diagnóstico y memorando/ correo / presentación único entregable).</v>
      </c>
      <c r="I310" s="82">
        <f>VLOOKUP(A310,'PAI 2025 GPS rempl2)'!$A$4:$V$504,17,0)</f>
        <v>1</v>
      </c>
      <c r="J310" s="82" t="str">
        <f>VLOOKUP(A310,'PAI 2025 GPS rempl2)'!$A$4:$V$504,18,0)</f>
        <v>Númerica</v>
      </c>
      <c r="K310" s="169" t="str">
        <f>VLOOKUP(A310,'PAI 2025 GPS rempl2)'!$A$4:$V$504,20,0)</f>
        <v>2025-02-03</v>
      </c>
      <c r="L310" s="169" t="str">
        <f>VLOOKUP(A310,'PAI 2025 GPS rempl2)'!$A$4:$V$504,21,0)</f>
        <v>2025-12-12</v>
      </c>
      <c r="M310" s="82" t="str">
        <f>VLOOKUP(A310,'PAI 2025 GPS rempl2)'!$A$4:$V$504,22,0)</f>
        <v>4000-DESPACHO DEL SUPERINTENDENTE DELEGADO PARA ASUNTOS JURISDICCIONALES</v>
      </c>
      <c r="N310" s="82"/>
      <c r="O310" s="82"/>
      <c r="P310" s="82"/>
      <c r="Q310" s="82"/>
      <c r="S310" s="81" t="s">
        <v>1068</v>
      </c>
      <c r="T310" s="81" t="str">
        <f>VLOOKUP(A310,'PAI 2025 GPS rempl2)'!$A$3:$E$505,4,0)</f>
        <v>Actividad propia</v>
      </c>
      <c r="U310" s="82" t="s">
        <v>1539</v>
      </c>
      <c r="V310" s="31">
        <f>VLOOKUP(S310,'PAI 2025 GPS rempl2)'!$E$4:$P$504,12,0)</f>
        <v>100</v>
      </c>
      <c r="W310" s="148" t="e">
        <f>+(V310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11" spans="1:23" x14ac:dyDescent="0.25">
      <c r="A311" s="81" t="s">
        <v>1070</v>
      </c>
      <c r="B311" s="81" t="str">
        <f>VLOOKUP(A311,'PAI 2025 GPS rempl2)'!$A$3:$E$505,4,0)</f>
        <v>Producto</v>
      </c>
      <c r="C311" s="82" t="s">
        <v>1554</v>
      </c>
      <c r="D311" s="82" t="s">
        <v>1553</v>
      </c>
      <c r="E311" s="82" t="s">
        <v>510</v>
      </c>
      <c r="F311" s="82" t="s">
        <v>9</v>
      </c>
      <c r="G311" s="82" t="str">
        <f>VLOOKUP(A311,'PAI 2025 GPS rempl2)'!$E$4:$L$504,8,0)</f>
        <v>FUNCIONAMIENTO</v>
      </c>
      <c r="H311" s="82" t="str">
        <f>VLOOKUP(A311,'PAI 2025 GPS rempl2)'!$A$4:$V$504,15,0)</f>
        <v>Sistema de alertas para monitorear el comportamiento de los trámites misionales priorizados, elaborado y presentado (Correo electronico con el envío del reporte al equipo directivo)</v>
      </c>
      <c r="I311" s="82">
        <f>VLOOKUP(A311,'PAI 2025 GPS rempl2)'!$A$4:$V$504,17,0)</f>
        <v>1</v>
      </c>
      <c r="J311" s="82" t="str">
        <f>VLOOKUP(A311,'PAI 2025 GPS rempl2)'!$A$4:$V$504,18,0)</f>
        <v>Númerica</v>
      </c>
      <c r="K311" s="169" t="str">
        <f>VLOOKUP(A311,'PAI 2025 GPS rempl2)'!$A$4:$V$504,20,0)</f>
        <v>2025-03-14</v>
      </c>
      <c r="L311" s="169" t="str">
        <f>VLOOKUP(A311,'PAI 2025 GPS rempl2)'!$A$4:$V$504,21,0)</f>
        <v>2025-12-15</v>
      </c>
      <c r="M311" s="82" t="str">
        <f>VLOOKUP(A311,'PAI 2025 GPS rempl2)'!$A$4:$V$504,22,0)</f>
        <v>30-OFICINA ASESORA DE PLANEACIÓN</v>
      </c>
      <c r="N311" s="82" t="s">
        <v>1417</v>
      </c>
      <c r="O311" s="82" t="s">
        <v>1455</v>
      </c>
      <c r="P311" s="82">
        <v>0</v>
      </c>
      <c r="Q311" s="82" t="s">
        <v>1509</v>
      </c>
      <c r="S311" s="81" t="s">
        <v>1070</v>
      </c>
      <c r="T311" s="81" t="str">
        <f>VLOOKUP(A311,'PAI 2025 GPS rempl2)'!$A$3:$E$505,4,0)</f>
        <v>Producto</v>
      </c>
      <c r="U311" s="82" t="s">
        <v>1554</v>
      </c>
      <c r="V311" s="31">
        <f>VLOOKUP(S311,'PAI 2025 GPS rempl2)'!$E$4:$P$504,12,0)</f>
        <v>20</v>
      </c>
      <c r="W311" s="31">
        <v>100</v>
      </c>
    </row>
    <row r="312" spans="1:23" x14ac:dyDescent="0.25">
      <c r="A312" s="81" t="s">
        <v>1072</v>
      </c>
      <c r="B312" s="81" t="str">
        <f>VLOOKUP(A312,'PAI 2025 GPS rempl2)'!$A$3:$E$505,4,0)</f>
        <v>Actividad propia</v>
      </c>
      <c r="C312" s="82" t="s">
        <v>1554</v>
      </c>
      <c r="D312" s="82" t="s">
        <v>1553</v>
      </c>
      <c r="E312" s="82" t="s">
        <v>510</v>
      </c>
      <c r="F312" s="82"/>
      <c r="G312" s="82" t="str">
        <f>VLOOKUP(A312,'PAI 2025 GPS rempl2)'!$E$4:$L$504,8,0)</f>
        <v>N/A</v>
      </c>
      <c r="H312" s="82" t="str">
        <f>VLOOKUP(A312,'PAI 2025 GPS rempl2)'!$A$4:$V$504,15,0)</f>
        <v>Priorizar los trámites por Delegatura objeto de monitoreo (Documento con los tramites priorizados por Delegatura objeto de monitoreo)</v>
      </c>
      <c r="I312" s="82">
        <f>VLOOKUP(A312,'PAI 2025 GPS rempl2)'!$A$4:$V$504,17,0)</f>
        <v>1</v>
      </c>
      <c r="J312" s="82" t="str">
        <f>VLOOKUP(A312,'PAI 2025 GPS rempl2)'!$A$4:$V$504,18,0)</f>
        <v>Númerica</v>
      </c>
      <c r="K312" s="169" t="str">
        <f>VLOOKUP(A312,'PAI 2025 GPS rempl2)'!$A$4:$V$504,20,0)</f>
        <v>2025-03-14</v>
      </c>
      <c r="L312" s="169" t="str">
        <f>VLOOKUP(A312,'PAI 2025 GPS rempl2)'!$A$4:$V$504,21,0)</f>
        <v>2025-04-15</v>
      </c>
      <c r="M312" s="82" t="str">
        <f>VLOOKUP(A312,'PAI 2025 GPS rempl2)'!$A$4:$V$504,22,0)</f>
        <v>30-OFICINA ASESORA DE PLANEACIÓN</v>
      </c>
      <c r="N312" s="82"/>
      <c r="O312" s="82"/>
      <c r="P312" s="82"/>
      <c r="Q312" s="82"/>
      <c r="S312" s="81" t="s">
        <v>1072</v>
      </c>
      <c r="T312" s="81" t="str">
        <f>VLOOKUP(A312,'PAI 2025 GPS rempl2)'!$A$3:$E$505,4,0)</f>
        <v>Actividad propia</v>
      </c>
      <c r="U312" s="82" t="s">
        <v>1554</v>
      </c>
      <c r="V312" s="31">
        <f>VLOOKUP(S312,'PAI 2025 GPS rempl2)'!$E$4:$P$504,12,0)</f>
        <v>20</v>
      </c>
      <c r="W312" s="31">
        <f>+V312</f>
        <v>20</v>
      </c>
    </row>
    <row r="313" spans="1:23" x14ac:dyDescent="0.25">
      <c r="A313" s="81" t="s">
        <v>1074</v>
      </c>
      <c r="B313" s="81" t="str">
        <f>VLOOKUP(A313,'PAI 2025 GPS rempl2)'!$A$3:$E$505,4,0)</f>
        <v>Actividad propia</v>
      </c>
      <c r="C313" s="82" t="s">
        <v>1554</v>
      </c>
      <c r="D313" s="82" t="s">
        <v>1553</v>
      </c>
      <c r="E313" s="82" t="s">
        <v>510</v>
      </c>
      <c r="F313" s="82"/>
      <c r="G313" s="82" t="str">
        <f>VLOOKUP(A313,'PAI 2025 GPS rempl2)'!$E$4:$L$504,8,0)</f>
        <v>N/A</v>
      </c>
      <c r="H313" s="82" t="str">
        <f>VLOOKUP(A313,'PAI 2025 GPS rempl2)'!$A$4:$V$504,15,0)</f>
        <v>Definir los parámetros que determinarán las alertas (Documento con la definición de los parámetros )</v>
      </c>
      <c r="I313" s="82">
        <f>VLOOKUP(A313,'PAI 2025 GPS rempl2)'!$A$4:$V$504,17,0)</f>
        <v>1</v>
      </c>
      <c r="J313" s="82" t="str">
        <f>VLOOKUP(A313,'PAI 2025 GPS rempl2)'!$A$4:$V$504,18,0)</f>
        <v>Númerica</v>
      </c>
      <c r="K313" s="169" t="str">
        <f>VLOOKUP(A313,'PAI 2025 GPS rempl2)'!$A$4:$V$504,20,0)</f>
        <v>2025-04-18</v>
      </c>
      <c r="L313" s="169" t="str">
        <f>VLOOKUP(A313,'PAI 2025 GPS rempl2)'!$A$4:$V$504,21,0)</f>
        <v>2025-05-02</v>
      </c>
      <c r="M313" s="82" t="str">
        <f>VLOOKUP(A313,'PAI 2025 GPS rempl2)'!$A$4:$V$504,22,0)</f>
        <v>30-OFICINA ASESORA DE PLANEACIÓN</v>
      </c>
      <c r="N313" s="82"/>
      <c r="O313" s="82"/>
      <c r="P313" s="82"/>
      <c r="Q313" s="82"/>
      <c r="S313" s="81" t="s">
        <v>1074</v>
      </c>
      <c r="T313" s="81" t="str">
        <f>VLOOKUP(A313,'PAI 2025 GPS rempl2)'!$A$3:$E$505,4,0)</f>
        <v>Actividad propia</v>
      </c>
      <c r="U313" s="82" t="s">
        <v>1554</v>
      </c>
      <c r="V313" s="31">
        <f>VLOOKUP(S313,'PAI 2025 GPS rempl2)'!$E$4:$P$504,12,0)</f>
        <v>20</v>
      </c>
      <c r="W313" s="31">
        <f>+V313</f>
        <v>20</v>
      </c>
    </row>
    <row r="314" spans="1:23" x14ac:dyDescent="0.25">
      <c r="A314" s="81" t="s">
        <v>1076</v>
      </c>
      <c r="B314" s="81" t="str">
        <f>VLOOKUP(A314,'PAI 2025 GPS rempl2)'!$A$3:$E$505,4,0)</f>
        <v>Actividad propia</v>
      </c>
      <c r="C314" s="82" t="s">
        <v>1554</v>
      </c>
      <c r="D314" s="82" t="s">
        <v>1553</v>
      </c>
      <c r="E314" s="82" t="s">
        <v>510</v>
      </c>
      <c r="F314" s="82"/>
      <c r="G314" s="82" t="str">
        <f>VLOOKUP(A314,'PAI 2025 GPS rempl2)'!$E$4:$L$504,8,0)</f>
        <v>N/A</v>
      </c>
      <c r="H314" s="82" t="str">
        <f>VLOOKUP(A314,'PAI 2025 GPS rempl2)'!$A$4:$V$504,15,0)</f>
        <v>Definir y validar con las Delegaturas el diseño del reporte de alertas (Diseño del reporte de alertas definido y validado por las Delegaturas)</v>
      </c>
      <c r="I314" s="82">
        <f>VLOOKUP(A314,'PAI 2025 GPS rempl2)'!$A$4:$V$504,17,0)</f>
        <v>1</v>
      </c>
      <c r="J314" s="82" t="str">
        <f>VLOOKUP(A314,'PAI 2025 GPS rempl2)'!$A$4:$V$504,18,0)</f>
        <v>Númerica</v>
      </c>
      <c r="K314" s="169" t="str">
        <f>VLOOKUP(A314,'PAI 2025 GPS rempl2)'!$A$4:$V$504,20,0)</f>
        <v>2025-05-05</v>
      </c>
      <c r="L314" s="169" t="str">
        <f>VLOOKUP(A314,'PAI 2025 GPS rempl2)'!$A$4:$V$504,21,0)</f>
        <v>2025-09-12</v>
      </c>
      <c r="M314" s="82" t="str">
        <f>VLOOKUP(A314,'PAI 2025 GPS rempl2)'!$A$4:$V$504,22,0)</f>
        <v>30-OFICINA ASESORA DE PLANEACIÓN</v>
      </c>
      <c r="N314" s="82"/>
      <c r="O314" s="82"/>
      <c r="P314" s="82"/>
      <c r="Q314" s="82"/>
      <c r="S314" s="81" t="s">
        <v>1076</v>
      </c>
      <c r="T314" s="81" t="str">
        <f>VLOOKUP(A314,'PAI 2025 GPS rempl2)'!$A$3:$E$505,4,0)</f>
        <v>Actividad propia</v>
      </c>
      <c r="U314" s="82" t="s">
        <v>1554</v>
      </c>
      <c r="V314" s="31">
        <f>VLOOKUP(S314,'PAI 2025 GPS rempl2)'!$E$4:$P$504,12,0)</f>
        <v>20</v>
      </c>
      <c r="W314" s="31">
        <f>+V314</f>
        <v>20</v>
      </c>
    </row>
    <row r="315" spans="1:23" x14ac:dyDescent="0.25">
      <c r="A315" s="81" t="s">
        <v>1078</v>
      </c>
      <c r="B315" s="81" t="str">
        <f>VLOOKUP(A315,'PAI 2025 GPS rempl2)'!$A$3:$E$505,4,0)</f>
        <v>Actividad propia</v>
      </c>
      <c r="C315" s="82" t="s">
        <v>1554</v>
      </c>
      <c r="D315" s="82" t="s">
        <v>1553</v>
      </c>
      <c r="E315" s="82" t="s">
        <v>510</v>
      </c>
      <c r="F315" s="82"/>
      <c r="G315" s="82" t="str">
        <f>VLOOKUP(A315,'PAI 2025 GPS rempl2)'!$E$4:$L$504,8,0)</f>
        <v>N/A</v>
      </c>
      <c r="H315" s="82" t="str">
        <f>VLOOKUP(A315,'PAI 2025 GPS rempl2)'!$A$4:$V$504,15,0)</f>
        <v>Elaborar y presentar reportes al equipo directivo.  (Correos electronicos con el envío del reporte al equipo directivo)</v>
      </c>
      <c r="I315" s="82">
        <f>VLOOKUP(A315,'PAI 2025 GPS rempl2)'!$A$4:$V$504,17,0)</f>
        <v>2</v>
      </c>
      <c r="J315" s="82" t="str">
        <f>VLOOKUP(A315,'PAI 2025 GPS rempl2)'!$A$4:$V$504,18,0)</f>
        <v>Númerica</v>
      </c>
      <c r="K315" s="169" t="str">
        <f>VLOOKUP(A315,'PAI 2025 GPS rempl2)'!$A$4:$V$504,20,0)</f>
        <v>2025-09-15</v>
      </c>
      <c r="L315" s="169" t="str">
        <f>VLOOKUP(A315,'PAI 2025 GPS rempl2)'!$A$4:$V$504,21,0)</f>
        <v>2025-12-15</v>
      </c>
      <c r="M315" s="82" t="str">
        <f>VLOOKUP(A315,'PAI 2025 GPS rempl2)'!$A$4:$V$504,22,0)</f>
        <v>30-OFICINA ASESORA DE PLANEACIÓN</v>
      </c>
      <c r="N315" s="82"/>
      <c r="O315" s="82"/>
      <c r="P315" s="82"/>
      <c r="Q315" s="82"/>
      <c r="S315" s="81" t="s">
        <v>1078</v>
      </c>
      <c r="T315" s="81" t="str">
        <f>VLOOKUP(A315,'PAI 2025 GPS rempl2)'!$A$3:$E$505,4,0)</f>
        <v>Actividad propia</v>
      </c>
      <c r="U315" s="82" t="s">
        <v>1554</v>
      </c>
      <c r="V315" s="31">
        <f>VLOOKUP(S315,'PAI 2025 GPS rempl2)'!$E$4:$P$504,12,0)</f>
        <v>40</v>
      </c>
      <c r="W315" s="31">
        <f>+V315</f>
        <v>40</v>
      </c>
    </row>
    <row r="316" spans="1:23" x14ac:dyDescent="0.25">
      <c r="A316" s="81" t="s">
        <v>1080</v>
      </c>
      <c r="B316" s="81" t="str">
        <f>VLOOKUP(A316,'PAI 2025 GPS rempl2)'!$A$3:$E$505,4,0)</f>
        <v>Producto</v>
      </c>
      <c r="C316" s="82" t="s">
        <v>1539</v>
      </c>
      <c r="D316" s="82" t="s">
        <v>1541</v>
      </c>
      <c r="E316" s="82" t="s">
        <v>585</v>
      </c>
      <c r="F316" s="82" t="s">
        <v>60</v>
      </c>
      <c r="G316" s="82" t="str">
        <f>VLOOKUP(A316,'PAI 2025 GPS rempl2)'!$E$4:$L$504,8,0)</f>
        <v>C-3503-0200-0016-40401c</v>
      </c>
      <c r="H316" s="82" t="str">
        <f>VLOOKUP(A316,'PAI 2025 GPS rempl2)'!$A$4:$V$504,15,0)</f>
        <v>Proyectos estratégicos transversales estructurados y ejecutados (Informe de resultados)</v>
      </c>
      <c r="I316" s="82">
        <f>VLOOKUP(A316,'PAI 2025 GPS rempl2)'!$A$4:$V$504,17,0)</f>
        <v>100</v>
      </c>
      <c r="J316" s="82" t="str">
        <f>VLOOKUP(A316,'PAI 2025 GPS rempl2)'!$A$4:$V$504,18,0)</f>
        <v>Porcentual</v>
      </c>
      <c r="K316" s="169" t="str">
        <f>VLOOKUP(A316,'PAI 2025 GPS rempl2)'!$A$4:$V$504,20,0)</f>
        <v>2025-02-24</v>
      </c>
      <c r="L316" s="169" t="str">
        <f>VLOOKUP(A316,'PAI 2025 GPS rempl2)'!$A$4:$V$504,21,0)</f>
        <v>2025-12-19</v>
      </c>
      <c r="M316" s="82" t="str">
        <f>VLOOKUP(A316,'PAI 2025 GPS rempl2)'!$A$4:$V$504,22,0)</f>
        <v>30-OFICINA ASESORA DE PLANEACIÓN</v>
      </c>
      <c r="N316" s="82" t="s">
        <v>1753</v>
      </c>
      <c r="O316" s="82" t="s">
        <v>1410</v>
      </c>
      <c r="P316" s="82">
        <v>0</v>
      </c>
      <c r="Q316" s="82" t="s">
        <v>1509</v>
      </c>
      <c r="S316" s="81" t="s">
        <v>1080</v>
      </c>
      <c r="T316" s="81" t="str">
        <f>VLOOKUP(A316,'PAI 2025 GPS rempl2)'!$A$3:$E$505,4,0)</f>
        <v>Producto</v>
      </c>
      <c r="U316" s="82" t="s">
        <v>1539</v>
      </c>
      <c r="V316" s="31">
        <f>VLOOKUP(S316,'PAI 2025 GPS rempl2)'!$E$4:$P$504,12,0)</f>
        <v>20</v>
      </c>
      <c r="W316" s="146">
        <f>(V316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17" spans="1:23" x14ac:dyDescent="0.25">
      <c r="A317" s="81" t="s">
        <v>1082</v>
      </c>
      <c r="B317" s="81" t="str">
        <f>VLOOKUP(A317,'PAI 2025 GPS rempl2)'!$A$3:$E$505,4,0)</f>
        <v>Actividad propia</v>
      </c>
      <c r="C317" s="82" t="s">
        <v>1539</v>
      </c>
      <c r="D317" s="82" t="s">
        <v>1541</v>
      </c>
      <c r="E317" s="82" t="s">
        <v>585</v>
      </c>
      <c r="F317" s="82"/>
      <c r="G317" s="82" t="str">
        <f>VLOOKUP(A317,'PAI 2025 GPS rempl2)'!$E$4:$L$504,8,0)</f>
        <v>N/A</v>
      </c>
      <c r="H317" s="82" t="str">
        <f>VLOOKUP(A317,'PAI 2025 GPS rempl2)'!$A$4:$V$504,15,0)</f>
        <v>Identificar y someter a aprobación del Despacho, la definición de 2 proyectos estratégicos de impacto transversal  a ser ejecutados (proyectos estratégicos de impacto transversal identificados y aprobados)</v>
      </c>
      <c r="I317" s="82">
        <f>VLOOKUP(A317,'PAI 2025 GPS rempl2)'!$A$4:$V$504,17,0)</f>
        <v>2</v>
      </c>
      <c r="J317" s="82" t="str">
        <f>VLOOKUP(A317,'PAI 2025 GPS rempl2)'!$A$4:$V$504,18,0)</f>
        <v>Númerica</v>
      </c>
      <c r="K317" s="169" t="str">
        <f>VLOOKUP(A317,'PAI 2025 GPS rempl2)'!$A$4:$V$504,20,0)</f>
        <v>2025-02-24</v>
      </c>
      <c r="L317" s="169" t="str">
        <f>VLOOKUP(A317,'PAI 2025 GPS rempl2)'!$A$4:$V$504,21,0)</f>
        <v>2025-03-07</v>
      </c>
      <c r="M317" s="82" t="str">
        <f>VLOOKUP(A317,'PAI 2025 GPS rempl2)'!$A$4:$V$504,22,0)</f>
        <v>30-OFICINA ASESORA DE PLANEACIÓN</v>
      </c>
      <c r="N317" s="82"/>
      <c r="O317" s="82"/>
      <c r="P317" s="82"/>
      <c r="Q317" s="82"/>
      <c r="S317" s="81" t="s">
        <v>1082</v>
      </c>
      <c r="T317" s="81" t="str">
        <f>VLOOKUP(A317,'PAI 2025 GPS rempl2)'!$A$3:$E$505,4,0)</f>
        <v>Actividad propia</v>
      </c>
      <c r="U317" s="82" t="s">
        <v>1539</v>
      </c>
      <c r="V317" s="31">
        <f>VLOOKUP(S317,'PAI 2025 GPS rempl2)'!$E$4:$P$504,12,0)</f>
        <v>15</v>
      </c>
      <c r="W317" s="148" t="e">
        <f>+(V317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18" spans="1:23" x14ac:dyDescent="0.25">
      <c r="A318" s="81" t="s">
        <v>1084</v>
      </c>
      <c r="B318" s="81" t="str">
        <f>VLOOKUP(A318,'PAI 2025 GPS rempl2)'!$A$3:$E$505,4,0)</f>
        <v>Actividad propia</v>
      </c>
      <c r="C318" s="82" t="s">
        <v>1539</v>
      </c>
      <c r="D318" s="82" t="s">
        <v>1541</v>
      </c>
      <c r="E318" s="82" t="s">
        <v>585</v>
      </c>
      <c r="F318" s="82"/>
      <c r="G318" s="82" t="str">
        <f>VLOOKUP(A318,'PAI 2025 GPS rempl2)'!$E$4:$L$504,8,0)</f>
        <v>N/A</v>
      </c>
      <c r="H318" s="82" t="str">
        <f>VLOOKUP(A318,'PAI 2025 GPS rempl2)'!$A$4:$V$504,15,0)</f>
        <v>Diseñar y concertar el plan de trabajo (actividades hito y responsable) (Plan de trabajo Diseñado y concertado con las áreas involucradas)</v>
      </c>
      <c r="I318" s="82">
        <f>VLOOKUP(A318,'PAI 2025 GPS rempl2)'!$A$4:$V$504,17,0)</f>
        <v>1</v>
      </c>
      <c r="J318" s="82" t="str">
        <f>VLOOKUP(A318,'PAI 2025 GPS rempl2)'!$A$4:$V$504,18,0)</f>
        <v>Númerica</v>
      </c>
      <c r="K318" s="169" t="str">
        <f>VLOOKUP(A318,'PAI 2025 GPS rempl2)'!$A$4:$V$504,20,0)</f>
        <v>2025-03-10</v>
      </c>
      <c r="L318" s="169" t="str">
        <f>VLOOKUP(A318,'PAI 2025 GPS rempl2)'!$A$4:$V$504,21,0)</f>
        <v>2025-04-30</v>
      </c>
      <c r="M318" s="82" t="str">
        <f>VLOOKUP(A318,'PAI 2025 GPS rempl2)'!$A$4:$V$504,22,0)</f>
        <v>30-OFICINA ASESORA DE PLANEACIÓN</v>
      </c>
      <c r="N318" s="82"/>
      <c r="O318" s="82"/>
      <c r="P318" s="82"/>
      <c r="Q318" s="82"/>
      <c r="S318" s="81" t="s">
        <v>1084</v>
      </c>
      <c r="T318" s="81" t="str">
        <f>VLOOKUP(A318,'PAI 2025 GPS rempl2)'!$A$3:$E$505,4,0)</f>
        <v>Actividad propia</v>
      </c>
      <c r="U318" s="82" t="s">
        <v>1539</v>
      </c>
      <c r="V318" s="31">
        <f>VLOOKUP(S318,'PAI 2025 GPS rempl2)'!$E$4:$P$504,12,0)</f>
        <v>30</v>
      </c>
      <c r="W318" s="148" t="e">
        <f>+(V318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19" spans="1:23" x14ac:dyDescent="0.25">
      <c r="A319" s="81" t="s">
        <v>1086</v>
      </c>
      <c r="B319" s="81" t="str">
        <f>VLOOKUP(A319,'PAI 2025 GPS rempl2)'!$A$3:$E$505,4,0)</f>
        <v>Actividad propia</v>
      </c>
      <c r="C319" s="82" t="s">
        <v>1539</v>
      </c>
      <c r="D319" s="82" t="s">
        <v>1541</v>
      </c>
      <c r="E319" s="82" t="s">
        <v>585</v>
      </c>
      <c r="F319" s="82"/>
      <c r="G319" s="82" t="str">
        <f>VLOOKUP(A319,'PAI 2025 GPS rempl2)'!$E$4:$L$504,8,0)</f>
        <v>N/A</v>
      </c>
      <c r="H319" s="82" t="str">
        <f>VLOOKUP(A319,'PAI 2025 GPS rempl2)'!$A$4:$V$504,15,0)</f>
        <v>Ejecutar el plan de trabajo (Seguimiento al plan de trabajo y evidencias de su cumplimiento)</v>
      </c>
      <c r="I319" s="82">
        <f>VLOOKUP(A319,'PAI 2025 GPS rempl2)'!$A$4:$V$504,17,0)</f>
        <v>100</v>
      </c>
      <c r="J319" s="82" t="str">
        <f>VLOOKUP(A319,'PAI 2025 GPS rempl2)'!$A$4:$V$504,18,0)</f>
        <v>Porcentual</v>
      </c>
      <c r="K319" s="169" t="str">
        <f>VLOOKUP(A319,'PAI 2025 GPS rempl2)'!$A$4:$V$504,20,0)</f>
        <v>2025-05-01</v>
      </c>
      <c r="L319" s="169" t="str">
        <f>VLOOKUP(A319,'PAI 2025 GPS rempl2)'!$A$4:$V$504,21,0)</f>
        <v>2025-11-28</v>
      </c>
      <c r="M319" s="82" t="str">
        <f>VLOOKUP(A319,'PAI 2025 GPS rempl2)'!$A$4:$V$504,22,0)</f>
        <v>30-OFICINA ASESORA DE PLANEACIÓN</v>
      </c>
      <c r="N319" s="82"/>
      <c r="O319" s="82"/>
      <c r="P319" s="82"/>
      <c r="Q319" s="82"/>
      <c r="S319" s="81" t="s">
        <v>1086</v>
      </c>
      <c r="T319" s="81" t="str">
        <f>VLOOKUP(A319,'PAI 2025 GPS rempl2)'!$A$3:$E$505,4,0)</f>
        <v>Actividad propia</v>
      </c>
      <c r="U319" s="82" t="s">
        <v>1539</v>
      </c>
      <c r="V319" s="31">
        <f>VLOOKUP(S319,'PAI 2025 GPS rempl2)'!$E$4:$P$504,12,0)</f>
        <v>50</v>
      </c>
      <c r="W319" s="148" t="e">
        <f>+(V319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20" spans="1:23" x14ac:dyDescent="0.25">
      <c r="A320" s="81" t="s">
        <v>1087</v>
      </c>
      <c r="B320" s="81" t="str">
        <f>VLOOKUP(A320,'PAI 2025 GPS rempl2)'!$A$3:$E$505,4,0)</f>
        <v>Actividad propia</v>
      </c>
      <c r="C320" s="82" t="s">
        <v>1539</v>
      </c>
      <c r="D320" s="82" t="s">
        <v>1541</v>
      </c>
      <c r="E320" s="82" t="s">
        <v>585</v>
      </c>
      <c r="F320" s="82"/>
      <c r="G320" s="82" t="str">
        <f>VLOOKUP(A320,'PAI 2025 GPS rempl2)'!$E$4:$L$504,8,0)</f>
        <v>N/A</v>
      </c>
      <c r="H320" s="82" t="str">
        <f>VLOOKUP(A320,'PAI 2025 GPS rempl2)'!$A$4:$V$504,15,0)</f>
        <v>Presentar resultados (Presentación de resultados y  Lista de asistencia reunióno de presentación)</v>
      </c>
      <c r="I320" s="82">
        <f>VLOOKUP(A320,'PAI 2025 GPS rempl2)'!$A$4:$V$504,17,0)</f>
        <v>2</v>
      </c>
      <c r="J320" s="82" t="str">
        <f>VLOOKUP(A320,'PAI 2025 GPS rempl2)'!$A$4:$V$504,18,0)</f>
        <v>Númerica</v>
      </c>
      <c r="K320" s="169" t="str">
        <f>VLOOKUP(A320,'PAI 2025 GPS rempl2)'!$A$4:$V$504,20,0)</f>
        <v>2025-12-01</v>
      </c>
      <c r="L320" s="169" t="str">
        <f>VLOOKUP(A320,'PAI 2025 GPS rempl2)'!$A$4:$V$504,21,0)</f>
        <v>2025-12-19</v>
      </c>
      <c r="M320" s="82" t="str">
        <f>VLOOKUP(A320,'PAI 2025 GPS rempl2)'!$A$4:$V$504,22,0)</f>
        <v>30-OFICINA ASESORA DE PLANEACIÓN</v>
      </c>
      <c r="N320" s="82"/>
      <c r="O320" s="82"/>
      <c r="P320" s="82"/>
      <c r="Q320" s="82"/>
      <c r="S320" s="81" t="s">
        <v>1087</v>
      </c>
      <c r="T320" s="81" t="str">
        <f>VLOOKUP(A320,'PAI 2025 GPS rempl2)'!$A$3:$E$505,4,0)</f>
        <v>Actividad propia</v>
      </c>
      <c r="U320" s="82" t="s">
        <v>1539</v>
      </c>
      <c r="V320" s="31">
        <f>VLOOKUP(S320,'PAI 2025 GPS rempl2)'!$E$4:$P$504,12,0)</f>
        <v>5</v>
      </c>
      <c r="W320" s="148" t="e">
        <f>+(V320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21" spans="1:23" x14ac:dyDescent="0.25">
      <c r="A321" s="81" t="s">
        <v>1095</v>
      </c>
      <c r="B321" s="81" t="str">
        <f>VLOOKUP(A321,'PAI 2025 GPS rempl2)'!$A$3:$E$505,4,0)</f>
        <v>Producto</v>
      </c>
      <c r="C321" s="82" t="s">
        <v>1546</v>
      </c>
      <c r="D321" s="82" t="s">
        <v>1555</v>
      </c>
      <c r="E321" s="82" t="s">
        <v>1090</v>
      </c>
      <c r="F321" s="82" t="s">
        <v>60</v>
      </c>
      <c r="G321" s="82" t="str">
        <f>VLOOKUP(A321,'PAI 2025 GPS rempl2)'!$E$4:$L$504,8,0)</f>
        <v>C-3503-0200-0016-40401c</v>
      </c>
      <c r="H321" s="82" t="str">
        <f>VLOOKUP(A321,'PAI 2025 GPS rempl2)'!$A$4:$V$504,15,0)</f>
        <v>Estudio de costos de los trámites priorizados, realizado (Estudio Realizado )</v>
      </c>
      <c r="I321" s="82">
        <f>VLOOKUP(A321,'PAI 2025 GPS rempl2)'!$A$4:$V$504,17,0)</f>
        <v>1</v>
      </c>
      <c r="J321" s="82" t="str">
        <f>VLOOKUP(A321,'PAI 2025 GPS rempl2)'!$A$4:$V$504,18,0)</f>
        <v>Númerica</v>
      </c>
      <c r="K321" s="169" t="str">
        <f>VLOOKUP(A321,'PAI 2025 GPS rempl2)'!$A$4:$V$504,20,0)</f>
        <v>2025-05-05</v>
      </c>
      <c r="L321" s="169" t="str">
        <f>VLOOKUP(A321,'PAI 2025 GPS rempl2)'!$A$4:$V$504,21,0)</f>
        <v>2025-11-20</v>
      </c>
      <c r="M321" s="82" t="str">
        <f>VLOOKUP(A321,'PAI 2025 GPS rempl2)'!$A$4:$V$504,22,0)</f>
        <v>30-OFICINA ASESORA DE PLANEACIÓN;
37-GRUPO DE TRABAJO DE ESTUDIOS ECONÓMICOS</v>
      </c>
      <c r="N321" s="82" t="s">
        <v>1753</v>
      </c>
      <c r="O321" s="82" t="s">
        <v>1410</v>
      </c>
      <c r="P321" s="82">
        <v>0</v>
      </c>
      <c r="Q321" s="82" t="s">
        <v>1509</v>
      </c>
      <c r="S321" s="81" t="s">
        <v>1095</v>
      </c>
      <c r="T321" s="81" t="str">
        <f>VLOOKUP(A321,'PAI 2025 GPS rempl2)'!$A$3:$E$505,4,0)</f>
        <v>Producto</v>
      </c>
      <c r="U321" s="82" t="s">
        <v>1546</v>
      </c>
      <c r="V321" s="31">
        <f>VLOOKUP(S321,'PAI 2025 GPS rempl2)'!$E$4:$P$504,12,0)</f>
        <v>20</v>
      </c>
      <c r="W321" s="31" t="e">
        <f>+(V321*100)/($V$112+#REF!+$V$321+$V$330+$V$371)</f>
        <v>#REF!</v>
      </c>
    </row>
    <row r="322" spans="1:23" x14ac:dyDescent="0.25">
      <c r="A322" s="81" t="s">
        <v>1098</v>
      </c>
      <c r="B322" s="81" t="str">
        <f>VLOOKUP(A322,'PAI 2025 GPS rempl2)'!$A$3:$E$505,4,0)</f>
        <v>Actividad propia</v>
      </c>
      <c r="C322" s="82" t="s">
        <v>1546</v>
      </c>
      <c r="D322" s="82" t="s">
        <v>1555</v>
      </c>
      <c r="E322" s="82" t="s">
        <v>1090</v>
      </c>
      <c r="F322" s="82"/>
      <c r="G322" s="82" t="str">
        <f>VLOOKUP(A322,'PAI 2025 GPS rempl2)'!$E$4:$L$504,8,0)</f>
        <v>N/A</v>
      </c>
      <c r="H322" s="82" t="str">
        <f>VLOOKUP(A322,'PAI 2025 GPS rempl2)'!$A$4:$V$504,15,0)</f>
        <v>Priorizar los trámites objeto del estudio de costeo (Documento con la priorización de trámites)</v>
      </c>
      <c r="I322" s="82">
        <f>VLOOKUP(A322,'PAI 2025 GPS rempl2)'!$A$4:$V$504,17,0)</f>
        <v>1</v>
      </c>
      <c r="J322" s="82" t="str">
        <f>VLOOKUP(A322,'PAI 2025 GPS rempl2)'!$A$4:$V$504,18,0)</f>
        <v>Númerica</v>
      </c>
      <c r="K322" s="169" t="str">
        <f>VLOOKUP(A322,'PAI 2025 GPS rempl2)'!$A$4:$V$504,20,0)</f>
        <v>2025-05-05</v>
      </c>
      <c r="L322" s="169" t="str">
        <f>VLOOKUP(A322,'PAI 2025 GPS rempl2)'!$A$4:$V$504,21,0)</f>
        <v>2025-06-06</v>
      </c>
      <c r="M322" s="82" t="str">
        <f>VLOOKUP(A322,'PAI 2025 GPS rempl2)'!$A$4:$V$504,22,0)</f>
        <v>30-OFICINA ASESORA DE PLANEACIÓN</v>
      </c>
      <c r="N322" s="82"/>
      <c r="O322" s="82"/>
      <c r="P322" s="82"/>
      <c r="Q322" s="82"/>
      <c r="S322" s="81" t="s">
        <v>1098</v>
      </c>
      <c r="T322" s="81" t="str">
        <f>VLOOKUP(A322,'PAI 2025 GPS rempl2)'!$A$3:$E$505,4,0)</f>
        <v>Actividad propia</v>
      </c>
      <c r="U322" s="82" t="s">
        <v>1546</v>
      </c>
      <c r="V322" s="31">
        <f>VLOOKUP(S322,'PAI 2025 GPS rempl2)'!$E$4:$P$504,12,0)</f>
        <v>10</v>
      </c>
      <c r="W322" s="31" t="e">
        <f>+(V322*100)/($V$113+#REF!+#REF!+$V$322+$V$323+$V$324+$V$325+$V$331+$V$332+$V$372+$V$373+$V$375+$V$376)</f>
        <v>#REF!</v>
      </c>
    </row>
    <row r="323" spans="1:23" x14ac:dyDescent="0.25">
      <c r="A323" s="81" t="s">
        <v>1100</v>
      </c>
      <c r="B323" s="81" t="str">
        <f>VLOOKUP(A323,'PAI 2025 GPS rempl2)'!$A$3:$E$505,4,0)</f>
        <v>Actividad propia</v>
      </c>
      <c r="C323" s="82" t="s">
        <v>1546</v>
      </c>
      <c r="D323" s="82" t="s">
        <v>1555</v>
      </c>
      <c r="E323" s="82" t="s">
        <v>1090</v>
      </c>
      <c r="F323" s="82"/>
      <c r="G323" s="82" t="str">
        <f>VLOOKUP(A323,'PAI 2025 GPS rempl2)'!$E$4:$L$504,8,0)</f>
        <v>N/A</v>
      </c>
      <c r="H323" s="82" t="str">
        <f>VLOOKUP(A323,'PAI 2025 GPS rempl2)'!$A$4:$V$504,15,0)</f>
        <v>Recopilar la información necesaria para realizar el estudio de costeo de uno de los trámites priorizados  (Documento que relacione la documentación recopilada)</v>
      </c>
      <c r="I323" s="82">
        <f>VLOOKUP(A323,'PAI 2025 GPS rempl2)'!$A$4:$V$504,17,0)</f>
        <v>100</v>
      </c>
      <c r="J323" s="82" t="str">
        <f>VLOOKUP(A323,'PAI 2025 GPS rempl2)'!$A$4:$V$504,18,0)</f>
        <v>Porcentual</v>
      </c>
      <c r="K323" s="169" t="str">
        <f>VLOOKUP(A323,'PAI 2025 GPS rempl2)'!$A$4:$V$504,20,0)</f>
        <v>2025-06-09</v>
      </c>
      <c r="L323" s="169" t="str">
        <f>VLOOKUP(A323,'PAI 2025 GPS rempl2)'!$A$4:$V$504,21,0)</f>
        <v>2025-08-15</v>
      </c>
      <c r="M323" s="82" t="str">
        <f>VLOOKUP(A323,'PAI 2025 GPS rempl2)'!$A$4:$V$504,22,0)</f>
        <v>30-OFICINA ASESORA DE PLANEACIÓN;
37-GRUPO DE TRABAJO DE ESTUDIOS ECONÓMICOS</v>
      </c>
      <c r="N323" s="82"/>
      <c r="O323" s="82"/>
      <c r="P323" s="82"/>
      <c r="Q323" s="82"/>
      <c r="S323" s="81" t="s">
        <v>1100</v>
      </c>
      <c r="T323" s="81" t="str">
        <f>VLOOKUP(A323,'PAI 2025 GPS rempl2)'!$A$3:$E$505,4,0)</f>
        <v>Actividad propia</v>
      </c>
      <c r="U323" s="82" t="s">
        <v>1546</v>
      </c>
      <c r="V323" s="31">
        <f>VLOOKUP(S323,'PAI 2025 GPS rempl2)'!$E$4:$P$504,12,0)</f>
        <v>8</v>
      </c>
      <c r="W323" s="31" t="e">
        <f>+(V323*100)/($V$113+#REF!+#REF!+$V$322+$V$323+$V$324+$V$325+$V$331+$V$332+$V$372+$V$373+$V$375+$V$376)</f>
        <v>#REF!</v>
      </c>
    </row>
    <row r="324" spans="1:23" x14ac:dyDescent="0.25">
      <c r="A324" s="81" t="s">
        <v>1102</v>
      </c>
      <c r="B324" s="81" t="str">
        <f>VLOOKUP(A324,'PAI 2025 GPS rempl2)'!$A$3:$E$505,4,0)</f>
        <v>Actividad propia</v>
      </c>
      <c r="C324" s="82" t="s">
        <v>1546</v>
      </c>
      <c r="D324" s="82" t="s">
        <v>1555</v>
      </c>
      <c r="E324" s="82" t="s">
        <v>1090</v>
      </c>
      <c r="F324" s="82"/>
      <c r="G324" s="82" t="str">
        <f>VLOOKUP(A324,'PAI 2025 GPS rempl2)'!$E$4:$L$504,8,0)</f>
        <v>N/A</v>
      </c>
      <c r="H324" s="82" t="str">
        <f>VLOOKUP(A324,'PAI 2025 GPS rempl2)'!$A$4:$V$504,15,0)</f>
        <v>Recopilar la información necesaria para realizar el estudio de costeo de los demás trámites priorizados (Documento que relacione la documentación recopilada)</v>
      </c>
      <c r="I324" s="82">
        <f>VLOOKUP(A324,'PAI 2025 GPS rempl2)'!$A$4:$V$504,17,0)</f>
        <v>100</v>
      </c>
      <c r="J324" s="82" t="str">
        <f>VLOOKUP(A324,'PAI 2025 GPS rempl2)'!$A$4:$V$504,18,0)</f>
        <v>Porcentual</v>
      </c>
      <c r="K324" s="169" t="str">
        <f>VLOOKUP(A324,'PAI 2025 GPS rempl2)'!$A$4:$V$504,20,0)</f>
        <v>2025-08-18</v>
      </c>
      <c r="L324" s="169" t="str">
        <f>VLOOKUP(A324,'PAI 2025 GPS rempl2)'!$A$4:$V$504,21,0)</f>
        <v>2025-09-26</v>
      </c>
      <c r="M324" s="82" t="str">
        <f>VLOOKUP(A324,'PAI 2025 GPS rempl2)'!$A$4:$V$504,22,0)</f>
        <v>30-OFICINA ASESORA DE PLANEACIÓN;
37-GRUPO DE TRABAJO DE ESTUDIOS ECONÓMICOS</v>
      </c>
      <c r="N324" s="82"/>
      <c r="O324" s="82"/>
      <c r="P324" s="82"/>
      <c r="Q324" s="82"/>
      <c r="S324" s="81" t="s">
        <v>1102</v>
      </c>
      <c r="T324" s="81" t="str">
        <f>VLOOKUP(A324,'PAI 2025 GPS rempl2)'!$A$3:$E$505,4,0)</f>
        <v>Actividad propia</v>
      </c>
      <c r="U324" s="82" t="s">
        <v>1546</v>
      </c>
      <c r="V324" s="31">
        <f>VLOOKUP(S324,'PAI 2025 GPS rempl2)'!$E$4:$P$504,12,0)</f>
        <v>22</v>
      </c>
      <c r="W324" s="31" t="e">
        <f>+(V324*100)/($V$113+#REF!+#REF!+$V$322+$V$323+$V$324+$V$325+$V$331+$V$332+$V$372+$V$373+$V$375+$V$376)</f>
        <v>#REF!</v>
      </c>
    </row>
    <row r="325" spans="1:23" x14ac:dyDescent="0.25">
      <c r="A325" s="81" t="s">
        <v>1104</v>
      </c>
      <c r="B325" s="81" t="str">
        <f>VLOOKUP(A325,'PAI 2025 GPS rempl2)'!$A$3:$E$505,4,0)</f>
        <v>Actividad propia</v>
      </c>
      <c r="C325" s="82" t="s">
        <v>1546</v>
      </c>
      <c r="D325" s="82" t="s">
        <v>1555</v>
      </c>
      <c r="E325" s="82" t="s">
        <v>1090</v>
      </c>
      <c r="F325" s="82"/>
      <c r="G325" s="82" t="str">
        <f>VLOOKUP(A325,'PAI 2025 GPS rempl2)'!$E$4:$L$504,8,0)</f>
        <v>N/A</v>
      </c>
      <c r="H325" s="82" t="str">
        <f>VLOOKUP(A325,'PAI 2025 GPS rempl2)'!$A$4:$V$504,15,0)</f>
        <v>Realizar estudio de costo de los trámites priorizados (Estudio Realizado)</v>
      </c>
      <c r="I325" s="82">
        <f>VLOOKUP(A325,'PAI 2025 GPS rempl2)'!$A$4:$V$504,17,0)</f>
        <v>1</v>
      </c>
      <c r="J325" s="82" t="str">
        <f>VLOOKUP(A325,'PAI 2025 GPS rempl2)'!$A$4:$V$504,18,0)</f>
        <v>Númerica</v>
      </c>
      <c r="K325" s="169" t="str">
        <f>VLOOKUP(A325,'PAI 2025 GPS rempl2)'!$A$4:$V$504,20,0)</f>
        <v>2025-07-16</v>
      </c>
      <c r="L325" s="169" t="str">
        <f>VLOOKUP(A325,'PAI 2025 GPS rempl2)'!$A$4:$V$504,21,0)</f>
        <v>2025-11-19</v>
      </c>
      <c r="M325" s="82" t="str">
        <f>VLOOKUP(A325,'PAI 2025 GPS rempl2)'!$A$4:$V$504,22,0)</f>
        <v>30-OFICINA ASESORA DE PLANEACIÓN;
37-GRUPO DE TRABAJO DE ESTUDIOS ECONÓMICOS</v>
      </c>
      <c r="N325" s="82"/>
      <c r="O325" s="82"/>
      <c r="P325" s="82"/>
      <c r="Q325" s="82"/>
      <c r="S325" s="81" t="s">
        <v>1104</v>
      </c>
      <c r="T325" s="81" t="str">
        <f>VLOOKUP(A325,'PAI 2025 GPS rempl2)'!$A$3:$E$505,4,0)</f>
        <v>Actividad propia</v>
      </c>
      <c r="U325" s="82" t="s">
        <v>1546</v>
      </c>
      <c r="V325" s="31">
        <f>VLOOKUP(S325,'PAI 2025 GPS rempl2)'!$E$4:$P$504,12,0)</f>
        <v>50</v>
      </c>
      <c r="W325" s="31" t="e">
        <f>+(V325*100)/($V$113+#REF!+#REF!+$V$322+$V$323+$V$324+$V$325+$V$331+$V$332+$V$372+$V$373+$V$375+$V$376)</f>
        <v>#REF!</v>
      </c>
    </row>
    <row r="326" spans="1:23" x14ac:dyDescent="0.25">
      <c r="A326" s="81" t="s">
        <v>1829</v>
      </c>
      <c r="B326" s="81" t="str">
        <f>VLOOKUP(A326,'PAI 2025 GPS rempl2)'!$A$3:$E$505,4,0)</f>
        <v>Actividad propia</v>
      </c>
      <c r="C326" s="82" t="s">
        <v>1546</v>
      </c>
      <c r="D326" s="82" t="s">
        <v>1555</v>
      </c>
      <c r="E326" s="82" t="s">
        <v>1090</v>
      </c>
      <c r="F326" s="82"/>
      <c r="G326" s="82" t="str">
        <f>VLOOKUP(A326,'PAI 2025 GPS rempl2)'!$E$4:$L$504,8,0)</f>
        <v>N/A</v>
      </c>
      <c r="H326" s="82" t="str">
        <f>VLOOKUP(A326,'PAI 2025 GPS rempl2)'!$A$4:$V$504,15,0)</f>
        <v>Socializar los resultados del estudio con los jefes de las áreas responsables de los trámites costeados (Correo electronico con el envío del estudio realizado  /  Listas de asistencia a reunion de socialización)</v>
      </c>
      <c r="I326" s="82">
        <f>VLOOKUP(A326,'PAI 2025 GPS rempl2)'!$A$4:$V$504,17,0)</f>
        <v>1</v>
      </c>
      <c r="J326" s="82" t="str">
        <f>VLOOKUP(A326,'PAI 2025 GPS rempl2)'!$A$4:$V$504,18,0)</f>
        <v>Númerica</v>
      </c>
      <c r="K326" s="169" t="str">
        <f>VLOOKUP(A326,'PAI 2025 GPS rempl2)'!$A$4:$V$504,20,0)</f>
        <v>2025-11-03</v>
      </c>
      <c r="L326" s="169" t="str">
        <f>VLOOKUP(A326,'PAI 2025 GPS rempl2)'!$A$4:$V$504,21,0)</f>
        <v>2025-11-20</v>
      </c>
      <c r="M326" s="82" t="str">
        <f>VLOOKUP(A326,'PAI 2025 GPS rempl2)'!$A$4:$V$504,22,0)</f>
        <v>30-OFICINA ASESORA DE PLANEACIÓN;
37-GRUPO DE TRABAJO DE ESTUDIOS ECONÓMICOS</v>
      </c>
      <c r="N326" s="82"/>
      <c r="O326" s="82"/>
      <c r="P326" s="82"/>
      <c r="Q326" s="82"/>
      <c r="S326" s="81" t="s">
        <v>1829</v>
      </c>
      <c r="T326" s="81" t="str">
        <f>VLOOKUP(A326,'PAI 2025 GPS rempl2)'!$A$3:$E$505,4,0)</f>
        <v>Actividad propia</v>
      </c>
      <c r="U326" s="82" t="s">
        <v>1546</v>
      </c>
    </row>
    <row r="327" spans="1:23" x14ac:dyDescent="0.25">
      <c r="A327" s="81" t="s">
        <v>1106</v>
      </c>
      <c r="B327" s="81" t="str">
        <f>VLOOKUP(A327,'PAI 2025 GPS rempl2)'!$A$3:$E$505,4,0)</f>
        <v>Producto</v>
      </c>
      <c r="C327" s="82" t="s">
        <v>1539</v>
      </c>
      <c r="D327" s="82" t="s">
        <v>1556</v>
      </c>
      <c r="E327" s="82" t="s">
        <v>1107</v>
      </c>
      <c r="F327" s="82" t="s">
        <v>60</v>
      </c>
      <c r="G327" s="82" t="str">
        <f>VLOOKUP(A327,'PAI 2025 GPS rempl2)'!$E$4:$L$504,8,0)</f>
        <v>N/A</v>
      </c>
      <c r="H327" s="82" t="str">
        <f>VLOOKUP(A327,'PAI 2025 GPS rempl2)'!$A$4:$V$504,15,0)</f>
        <v>Estrategia de racionalización de trámites implementada</v>
      </c>
      <c r="I327" s="82">
        <f>VLOOKUP(A327,'PAI 2025 GPS rempl2)'!$A$4:$V$504,17,0)</f>
        <v>100</v>
      </c>
      <c r="J327" s="82" t="str">
        <f>VLOOKUP(A327,'PAI 2025 GPS rempl2)'!$A$4:$V$504,18,0)</f>
        <v>Porcentual</v>
      </c>
      <c r="K327" s="169" t="str">
        <f>VLOOKUP(A327,'PAI 2025 GPS rempl2)'!$A$4:$V$504,20,0)</f>
        <v>2025-01-15</v>
      </c>
      <c r="L327" s="169" t="str">
        <f>VLOOKUP(A327,'PAI 2025 GPS rempl2)'!$A$4:$V$504,21,0)</f>
        <v>2025-12-22</v>
      </c>
      <c r="M327" s="82" t="str">
        <f>VLOOKUP(A327,'PAI 2025 GPS rempl2)'!$A$4:$V$504,22,0)</f>
        <v>30-OFICINA ASESORA DE PLANEACIÓN</v>
      </c>
      <c r="N327" s="82" t="s">
        <v>1753</v>
      </c>
      <c r="O327" s="82" t="s">
        <v>1410</v>
      </c>
      <c r="P327" s="82">
        <v>0</v>
      </c>
      <c r="Q327" s="82" t="s">
        <v>1509</v>
      </c>
      <c r="S327" s="81" t="s">
        <v>1106</v>
      </c>
      <c r="T327" s="81" t="str">
        <f>VLOOKUP(A327,'PAI 2025 GPS rempl2)'!$A$3:$E$505,4,0)</f>
        <v>Producto</v>
      </c>
      <c r="U327" s="82" t="s">
        <v>1539</v>
      </c>
      <c r="V327" s="31">
        <f>VLOOKUP(S327,'PAI 2025 GPS rempl2)'!$E$4:$P$504,12,0)</f>
        <v>20</v>
      </c>
      <c r="W327" s="146">
        <f>(V327*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28" spans="1:23" x14ac:dyDescent="0.25">
      <c r="A328" s="81" t="s">
        <v>1109</v>
      </c>
      <c r="B328" s="81" t="str">
        <f>VLOOKUP(A328,'PAI 2025 GPS rempl2)'!$A$3:$E$505,4,0)</f>
        <v>Actividad propia</v>
      </c>
      <c r="C328" s="82" t="s">
        <v>1539</v>
      </c>
      <c r="D328" s="82" t="s">
        <v>1556</v>
      </c>
      <c r="E328" s="82" t="s">
        <v>1107</v>
      </c>
      <c r="F328" s="82"/>
      <c r="G328" s="82" t="str">
        <f>VLOOKUP(A328,'PAI 2025 GPS rempl2)'!$E$4:$L$504,8,0)</f>
        <v>N/A</v>
      </c>
      <c r="H328" s="82" t="str">
        <f>VLOOKUP(A328,'PAI 2025 GPS rempl2)'!$A$4:$V$504,15,0)</f>
        <v>Elaborar el plan de trabajo de la estrategia de racionalización de trámites</v>
      </c>
      <c r="I328" s="82">
        <f>VLOOKUP(A328,'PAI 2025 GPS rempl2)'!$A$4:$V$504,17,0)</f>
        <v>1</v>
      </c>
      <c r="J328" s="82" t="str">
        <f>VLOOKUP(A328,'PAI 2025 GPS rempl2)'!$A$4:$V$504,18,0)</f>
        <v>Númerica</v>
      </c>
      <c r="K328" s="169" t="str">
        <f>VLOOKUP(A328,'PAI 2025 GPS rempl2)'!$A$4:$V$504,20,0)</f>
        <v>2025-01-15</v>
      </c>
      <c r="L328" s="169" t="str">
        <f>VLOOKUP(A328,'PAI 2025 GPS rempl2)'!$A$4:$V$504,21,0)</f>
        <v>2025-03-28</v>
      </c>
      <c r="M328" s="82" t="str">
        <f>VLOOKUP(A328,'PAI 2025 GPS rempl2)'!$A$4:$V$504,22,0)</f>
        <v>30-OFICINA ASESORA DE PLANEACIÓN</v>
      </c>
      <c r="N328" s="82"/>
      <c r="O328" s="82"/>
      <c r="P328" s="82"/>
      <c r="Q328" s="82"/>
      <c r="S328" s="81" t="s">
        <v>1109</v>
      </c>
      <c r="T328" s="81" t="str">
        <f>VLOOKUP(A328,'PAI 2025 GPS rempl2)'!$A$3:$E$505,4,0)</f>
        <v>Actividad propia</v>
      </c>
      <c r="U328" s="82" t="s">
        <v>1539</v>
      </c>
      <c r="V328" s="31">
        <f>VLOOKUP(S328,'PAI 2025 GPS rempl2)'!$E$4:$P$504,12,0)</f>
        <v>20</v>
      </c>
      <c r="W328" s="148" t="e">
        <f>+(V328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29" spans="1:23" x14ac:dyDescent="0.25">
      <c r="A329" s="81" t="s">
        <v>1111</v>
      </c>
      <c r="B329" s="81" t="str">
        <f>VLOOKUP(A329,'PAI 2025 GPS rempl2)'!$A$3:$E$505,4,0)</f>
        <v>Actividad propia</v>
      </c>
      <c r="C329" s="82" t="s">
        <v>1539</v>
      </c>
      <c r="D329" s="82" t="s">
        <v>1556</v>
      </c>
      <c r="E329" s="82" t="s">
        <v>1107</v>
      </c>
      <c r="F329" s="82"/>
      <c r="G329" s="82" t="str">
        <f>VLOOKUP(A329,'PAI 2025 GPS rempl2)'!$E$4:$L$504,8,0)</f>
        <v>N/A</v>
      </c>
      <c r="H329" s="82" t="str">
        <f>VLOOKUP(A329,'PAI 2025 GPS rempl2)'!$A$4:$V$504,15,0)</f>
        <v>Ejecutar el plan de trabajo de la estrategia de racionalización de trámites</v>
      </c>
      <c r="I329" s="82">
        <f>VLOOKUP(A329,'PAI 2025 GPS rempl2)'!$A$4:$V$504,17,0)</f>
        <v>100</v>
      </c>
      <c r="J329" s="82" t="str">
        <f>VLOOKUP(A329,'PAI 2025 GPS rempl2)'!$A$4:$V$504,18,0)</f>
        <v>Porcentual</v>
      </c>
      <c r="K329" s="169" t="str">
        <f>VLOOKUP(A329,'PAI 2025 GPS rempl2)'!$A$4:$V$504,20,0)</f>
        <v>2025-03-28</v>
      </c>
      <c r="L329" s="169" t="str">
        <f>VLOOKUP(A329,'PAI 2025 GPS rempl2)'!$A$4:$V$504,21,0)</f>
        <v>2025-12-22</v>
      </c>
      <c r="M329" s="82" t="str">
        <f>VLOOKUP(A329,'PAI 2025 GPS rempl2)'!$A$4:$V$504,22,0)</f>
        <v>30-OFICINA ASESORA DE PLANEACIÓN</v>
      </c>
      <c r="N329" s="82"/>
      <c r="O329" s="82"/>
      <c r="P329" s="82"/>
      <c r="Q329" s="82"/>
      <c r="S329" s="81" t="s">
        <v>1111</v>
      </c>
      <c r="T329" s="81" t="str">
        <f>VLOOKUP(A329,'PAI 2025 GPS rempl2)'!$A$3:$E$505,4,0)</f>
        <v>Actividad propia</v>
      </c>
      <c r="U329" s="82" t="s">
        <v>1539</v>
      </c>
      <c r="V329" s="31">
        <f>VLOOKUP(S329,'PAI 2025 GPS rempl2)'!$E$4:$P$504,12,0)</f>
        <v>80</v>
      </c>
      <c r="W329" s="148" t="e">
        <f>+(V329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30" spans="1:23" x14ac:dyDescent="0.25">
      <c r="A330" s="81" t="s">
        <v>1113</v>
      </c>
      <c r="B330" s="81" t="str">
        <f>VLOOKUP(A330,'PAI 2025 GPS rempl2)'!$A$3:$E$505,4,0)</f>
        <v>Producto</v>
      </c>
      <c r="C330" s="82" t="s">
        <v>1546</v>
      </c>
      <c r="D330" s="82" t="s">
        <v>1557</v>
      </c>
      <c r="E330" s="82" t="s">
        <v>1114</v>
      </c>
      <c r="F330" s="82" t="s">
        <v>60</v>
      </c>
      <c r="G330" s="82" t="str">
        <f>VLOOKUP(A330,'PAI 2025 GPS rempl2)'!$E$4:$L$504,8,0)</f>
        <v>N/A</v>
      </c>
      <c r="H330" s="82" t="str">
        <f>VLOOKUP(A330,'PAI 2025 GPS rempl2)'!$A$4:$V$504,15,0)</f>
        <v>Plan de Transparencia y Ética Publica, formulado y ejecutado</v>
      </c>
      <c r="I330" s="82">
        <f>VLOOKUP(A330,'PAI 2025 GPS rempl2)'!$A$4:$V$504,17,0)</f>
        <v>100</v>
      </c>
      <c r="J330" s="82" t="str">
        <f>VLOOKUP(A330,'PAI 2025 GPS rempl2)'!$A$4:$V$504,18,0)</f>
        <v>Porcentual</v>
      </c>
      <c r="K330" s="169" t="str">
        <f>VLOOKUP(A330,'PAI 2025 GPS rempl2)'!$A$4:$V$504,20,0)</f>
        <v>2025-01-15</v>
      </c>
      <c r="L330" s="169" t="str">
        <f>VLOOKUP(A330,'PAI 2025 GPS rempl2)'!$A$4:$V$504,21,0)</f>
        <v>2025-12-22</v>
      </c>
      <c r="M330" s="82" t="str">
        <f>VLOOKUP(A330,'PAI 2025 GPS rempl2)'!$A$4:$V$504,22,0)</f>
        <v>100-SECRETARIA GENERAL;
30-OFICINA ASESORA DE PLANEACIÓN</v>
      </c>
      <c r="N330" s="82" t="s">
        <v>1753</v>
      </c>
      <c r="O330" s="82" t="s">
        <v>1410</v>
      </c>
      <c r="P330" s="82" t="s">
        <v>1558</v>
      </c>
      <c r="Q330" s="82" t="s">
        <v>1509</v>
      </c>
      <c r="S330" s="81" t="s">
        <v>1113</v>
      </c>
      <c r="T330" s="81" t="str">
        <f>VLOOKUP(A330,'PAI 2025 GPS rempl2)'!$A$3:$E$505,4,0)</f>
        <v>Producto</v>
      </c>
      <c r="U330" s="82" t="s">
        <v>1546</v>
      </c>
      <c r="V330" s="31">
        <f>VLOOKUP(S330,'PAI 2025 GPS rempl2)'!$E$4:$P$504,12,0)</f>
        <v>20</v>
      </c>
      <c r="W330" s="31" t="e">
        <f>+(V330*100)/($V$112+#REF!+$V$321+$V$330+$V$371)</f>
        <v>#REF!</v>
      </c>
    </row>
    <row r="331" spans="1:23" x14ac:dyDescent="0.25">
      <c r="A331" s="81" t="s">
        <v>1116</v>
      </c>
      <c r="B331" s="81" t="str">
        <f>VLOOKUP(A331,'PAI 2025 GPS rempl2)'!$A$3:$E$505,4,0)</f>
        <v>Actividad propia</v>
      </c>
      <c r="C331" s="82" t="s">
        <v>1546</v>
      </c>
      <c r="D331" s="82" t="s">
        <v>1557</v>
      </c>
      <c r="E331" s="82" t="s">
        <v>1114</v>
      </c>
      <c r="F331" s="82"/>
      <c r="G331" s="82" t="str">
        <f>VLOOKUP(A331,'PAI 2025 GPS rempl2)'!$E$4:$L$504,8,0)</f>
        <v>N/A</v>
      </c>
      <c r="H331" s="82" t="str">
        <f>VLOOKUP(A331,'PAI 2025 GPS rempl2)'!$A$4:$V$504,15,0)</f>
        <v>Elaborar el plan de trabajo para formular el Programa de Transparencia y Ética Pública - PTEP, en el marco de la ley 2195 de 2022 y su decreto reglamentario 1122 de 2024</v>
      </c>
      <c r="I331" s="82">
        <f>VLOOKUP(A331,'PAI 2025 GPS rempl2)'!$A$4:$V$504,17,0)</f>
        <v>1</v>
      </c>
      <c r="J331" s="82" t="str">
        <f>VLOOKUP(A331,'PAI 2025 GPS rempl2)'!$A$4:$V$504,18,0)</f>
        <v>Númerica</v>
      </c>
      <c r="K331" s="169" t="str">
        <f>VLOOKUP(A331,'PAI 2025 GPS rempl2)'!$A$4:$V$504,20,0)</f>
        <v>2025-01-15</v>
      </c>
      <c r="L331" s="169" t="str">
        <f>VLOOKUP(A331,'PAI 2025 GPS rempl2)'!$A$4:$V$504,21,0)</f>
        <v>2025-02-15</v>
      </c>
      <c r="M331" s="82" t="str">
        <f>VLOOKUP(A331,'PAI 2025 GPS rempl2)'!$A$4:$V$504,22,0)</f>
        <v>100-SECRETARIA GENERAL;
30-OFICINA ASESORA DE PLANEACIÓN</v>
      </c>
      <c r="N331" s="82"/>
      <c r="O331" s="82"/>
      <c r="P331" s="82"/>
      <c r="Q331" s="82"/>
      <c r="S331" s="81" t="s">
        <v>1116</v>
      </c>
      <c r="T331" s="81" t="str">
        <f>VLOOKUP(A331,'PAI 2025 GPS rempl2)'!$A$3:$E$505,4,0)</f>
        <v>Actividad propia</v>
      </c>
      <c r="U331" s="82" t="s">
        <v>1546</v>
      </c>
      <c r="V331" s="31">
        <f>VLOOKUP(S331,'PAI 2025 GPS rempl2)'!$E$4:$P$504,12,0)</f>
        <v>20</v>
      </c>
      <c r="W331" s="31" t="e">
        <f>+(V331*100)/($V$113+#REF!+#REF!+$V$322+$V$323+$V$324+$V$325+$V$331+$V$332+$V$372+$V$373+$V$375+$V$376)</f>
        <v>#REF!</v>
      </c>
    </row>
    <row r="332" spans="1:23" x14ac:dyDescent="0.25">
      <c r="A332" s="81" t="s">
        <v>1117</v>
      </c>
      <c r="B332" s="81" t="str">
        <f>VLOOKUP(A332,'PAI 2025 GPS rempl2)'!$A$3:$E$505,4,0)</f>
        <v>Actividad propia</v>
      </c>
      <c r="C332" s="82" t="s">
        <v>1546</v>
      </c>
      <c r="D332" s="82" t="s">
        <v>1557</v>
      </c>
      <c r="E332" s="82" t="s">
        <v>1114</v>
      </c>
      <c r="F332" s="82"/>
      <c r="G332" s="82" t="str">
        <f>VLOOKUP(A332,'PAI 2025 GPS rempl2)'!$E$4:$L$507,8,0)</f>
        <v>N/A</v>
      </c>
      <c r="H332" s="82" t="str">
        <f>VLOOKUP(A332,'PAI 2025 GPS rempl2)'!$A$4:$V$505,15,0)</f>
        <v>Ejecutar el plan de trabajo del Programa de Transparencia y Ética Pública</v>
      </c>
      <c r="I332" s="82">
        <f>VLOOKUP(A332,'PAI 2025 GPS rempl2)'!$A$4:$V$505,17,0)</f>
        <v>100</v>
      </c>
      <c r="J332" s="82" t="str">
        <f>VLOOKUP(A332,'PAI 2025 GPS rempl2)'!$A$4:$V$505,18,0)</f>
        <v>Porcentual</v>
      </c>
      <c r="K332" s="169" t="str">
        <f>VLOOKUP(A332,'PAI 2025 GPS rempl2)'!$A$4:$V$505,20,0)</f>
        <v>2025-01-31</v>
      </c>
      <c r="L332" s="169" t="str">
        <f>VLOOKUP(A332,'PAI 2025 GPS rempl2)'!$A$4:$V$505,21,0)</f>
        <v>2025-12-22</v>
      </c>
      <c r="M332" s="82" t="str">
        <f>VLOOKUP(A332,'PAI 2025 GPS rempl2)'!$A$4:$V$505,22,0)</f>
        <v>100-SECRETARIA GENERAL;
30-OFICINA ASESORA DE PLANEACIÓN</v>
      </c>
      <c r="N332" s="82"/>
      <c r="O332" s="82"/>
      <c r="P332" s="82"/>
      <c r="Q332" s="82"/>
      <c r="S332" s="81" t="s">
        <v>1117</v>
      </c>
      <c r="T332" s="81" t="str">
        <f>VLOOKUP(A332,'PAI 2025 GPS rempl2)'!$A$3:$E$505,4,0)</f>
        <v>Actividad propia</v>
      </c>
      <c r="U332" s="82" t="s">
        <v>1546</v>
      </c>
      <c r="V332" s="31" t="e">
        <f>VLOOKUP(S332,'PAI 2025 GPS rempl2)'!$E$4:$P$504,12,0)</f>
        <v>#N/A</v>
      </c>
      <c r="W332" s="31" t="e">
        <f>+(V332*100)/($V$113+#REF!+#REF!+$V$322+$V$323+$V$324+$V$325+$V$331+$V$332+$V$372+$V$373+$V$375+$V$376)</f>
        <v>#N/A</v>
      </c>
    </row>
    <row r="333" spans="1:23" x14ac:dyDescent="0.25">
      <c r="A333" s="81" t="s">
        <v>1119</v>
      </c>
      <c r="B333" s="81" t="str">
        <f>VLOOKUP(A333,'PAI 2025 GPS rempl2)'!$A$3:$E$505,4,0)</f>
        <v>Producto</v>
      </c>
      <c r="C333" s="82" t="s">
        <v>1539</v>
      </c>
      <c r="D333" s="82" t="s">
        <v>1547</v>
      </c>
      <c r="E333" s="82" t="s">
        <v>706</v>
      </c>
      <c r="F333" s="82" t="s">
        <v>10</v>
      </c>
      <c r="G333" s="82" t="str">
        <f>VLOOKUP(A333,'PAI 2025 GPS rempl2)'!$E$4:$L$504,8,0)</f>
        <v>N/A</v>
      </c>
      <c r="H333" s="82" t="str">
        <f>VLOOKUP(A333,'PAI 2025 GPS rempl2)'!$A$4:$V$504,15,0)</f>
        <v>Departamentos con estrategias para el Fortalecimiento sobre la Protección y Promoción de la libre competencia, beneficiados (Informe que de cuenta de los departamentos beneficiados )</v>
      </c>
      <c r="I333" s="82">
        <f>VLOOKUP(A333,'PAI 2025 GPS rempl2)'!$A$4:$V$504,17,0)</f>
        <v>56</v>
      </c>
      <c r="J333" s="82" t="str">
        <f>VLOOKUP(A333,'PAI 2025 GPS rempl2)'!$A$4:$V$504,18,0)</f>
        <v>Porcentual</v>
      </c>
      <c r="K333" s="169" t="str">
        <f>VLOOKUP(A333,'PAI 2025 GPS rempl2)'!$A$4:$V$504,20,0)</f>
        <v>2025-01-13</v>
      </c>
      <c r="L333" s="169" t="str">
        <f>VLOOKUP(A333,'PAI 2025 GPS rempl2)'!$A$4:$V$504,21,0)</f>
        <v>2025-12-12</v>
      </c>
      <c r="M333" s="82" t="str">
        <f>VLOOKUP(A333,'PAI 2025 GPS rempl2)'!$A$4:$V$504,22,0)</f>
        <v>1000-DESPACHO DEL SUPERINTENDENTE DELEGADO PARA LA PROTECCIÓN DE LA COMPETENCIA</v>
      </c>
      <c r="N333" s="82" t="s">
        <v>1415</v>
      </c>
      <c r="O333" s="82" t="s">
        <v>1416</v>
      </c>
      <c r="P333" s="82" t="s">
        <v>1579</v>
      </c>
      <c r="Q333" s="82" t="s">
        <v>1511</v>
      </c>
      <c r="S333" s="81" t="s">
        <v>1119</v>
      </c>
      <c r="T333" s="81" t="str">
        <f>VLOOKUP(A333,'PAI 2025 GPS rempl2)'!$A$3:$E$505,4,0)</f>
        <v>Producto</v>
      </c>
      <c r="U333" s="82" t="s">
        <v>1539</v>
      </c>
      <c r="V333" s="31">
        <f>VLOOKUP(S333,'PAI 2025 GPS rempl2)'!$E$4:$P$504,12,0)</f>
        <v>20</v>
      </c>
      <c r="W333" s="146">
        <f>(V333*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34" spans="1:23" x14ac:dyDescent="0.25">
      <c r="A334" s="81" t="s">
        <v>1121</v>
      </c>
      <c r="B334" s="81" t="str">
        <f>VLOOKUP(A334,'PAI 2025 GPS rempl2)'!$A$3:$E$505,4,0)</f>
        <v>Actividad propia</v>
      </c>
      <c r="C334" s="82" t="s">
        <v>1539</v>
      </c>
      <c r="D334" s="82" t="s">
        <v>1547</v>
      </c>
      <c r="E334" s="82" t="s">
        <v>706</v>
      </c>
      <c r="F334" s="82"/>
      <c r="G334" s="82" t="str">
        <f>VLOOKUP(A334,'PAI 2025 GPS rempl2)'!$E$4:$L$504,8,0)</f>
        <v>N/A</v>
      </c>
      <c r="H334" s="82" t="str">
        <f>VLOOKUP(A334,'PAI 2025 GPS rempl2)'!$A$4:$V$504,15,0)</f>
        <v>Establecer el plan de trabajo para la ampliación del Programa de Estrategias para el Fortalecimiento sobre la Protección y Promoción de la libre competencia a nivel territorial, identificando las actividades que se realizan en cada programa (Programa de Estrategias remitido al Delegado para la Protección de la Competencia)</v>
      </c>
      <c r="I334" s="82">
        <f>VLOOKUP(A334,'PAI 2025 GPS rempl2)'!$A$4:$V$504,17,0)</f>
        <v>1</v>
      </c>
      <c r="J334" s="82" t="str">
        <f>VLOOKUP(A334,'PAI 2025 GPS rempl2)'!$A$4:$V$504,18,0)</f>
        <v>Númerica</v>
      </c>
      <c r="K334" s="169" t="str">
        <f>VLOOKUP(A334,'PAI 2025 GPS rempl2)'!$A$4:$V$504,20,0)</f>
        <v>2025-01-13</v>
      </c>
      <c r="L334" s="169" t="str">
        <f>VLOOKUP(A334,'PAI 2025 GPS rempl2)'!$A$4:$V$504,21,0)</f>
        <v>2025-02-28</v>
      </c>
      <c r="M334" s="82" t="str">
        <f>VLOOKUP(A334,'PAI 2025 GPS rempl2)'!$A$4:$V$504,22,0)</f>
        <v>1000-DESPACHO DEL SUPERINTENDENTE DELEGADO PARA LA PROTECCIÓN DE LA COMPETENCIA</v>
      </c>
      <c r="N334" s="82"/>
      <c r="O334" s="82"/>
      <c r="P334" s="82"/>
      <c r="Q334" s="82"/>
      <c r="S334" s="81" t="s">
        <v>1121</v>
      </c>
      <c r="T334" s="81" t="str">
        <f>VLOOKUP(A334,'PAI 2025 GPS rempl2)'!$A$3:$E$505,4,0)</f>
        <v>Actividad propia</v>
      </c>
      <c r="U334" s="82" t="s">
        <v>1539</v>
      </c>
      <c r="V334" s="31">
        <f>VLOOKUP(S334,'PAI 2025 GPS rempl2)'!$E$4:$P$504,12,0)</f>
        <v>20</v>
      </c>
      <c r="W334" s="148" t="e">
        <f>+(V334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35" spans="1:23" x14ac:dyDescent="0.25">
      <c r="A335" s="81" t="s">
        <v>1123</v>
      </c>
      <c r="B335" s="81" t="str">
        <f>VLOOKUP(A335,'PAI 2025 GPS rempl2)'!$A$3:$E$505,4,0)</f>
        <v>Actividad propia</v>
      </c>
      <c r="C335" s="82" t="s">
        <v>1539</v>
      </c>
      <c r="D335" s="82" t="s">
        <v>1547</v>
      </c>
      <c r="E335" s="82" t="s">
        <v>706</v>
      </c>
      <c r="F335" s="82"/>
      <c r="G335" s="82" t="str">
        <f>VLOOKUP(A335,'PAI 2025 GPS rempl2)'!$E$4:$L$504,8,0)</f>
        <v>N/A</v>
      </c>
      <c r="H335" s="82" t="str">
        <f>VLOOKUP(A335,'PAI 2025 GPS rempl2)'!$A$4:$V$504,15,0)</f>
        <v>Realizar las actividades del Programa de Estrategias para el Fortalecimiento sobre la Protección y Promoción de la libre competencia a nivel territorial, de acuerdo con el programa establecido. (Informe de cada una de las actividades definidas en el programa)</v>
      </c>
      <c r="I335" s="82">
        <f>VLOOKUP(A335,'PAI 2025 GPS rempl2)'!$A$4:$V$504,17,0)</f>
        <v>100</v>
      </c>
      <c r="J335" s="82" t="str">
        <f>VLOOKUP(A335,'PAI 2025 GPS rempl2)'!$A$4:$V$504,18,0)</f>
        <v>Porcentual</v>
      </c>
      <c r="K335" s="169" t="str">
        <f>VLOOKUP(A335,'PAI 2025 GPS rempl2)'!$A$4:$V$504,20,0)</f>
        <v>2025-03-03</v>
      </c>
      <c r="L335" s="169" t="str">
        <f>VLOOKUP(A335,'PAI 2025 GPS rempl2)'!$A$4:$V$504,21,0)</f>
        <v>2025-12-12</v>
      </c>
      <c r="M335" s="82" t="str">
        <f>VLOOKUP(A335,'PAI 2025 GPS rempl2)'!$A$4:$V$504,22,0)</f>
        <v>1000-DESPACHO DEL SUPERINTENDENTE DELEGADO PARA LA PROTECCIÓN DE LA COMPETENCIA</v>
      </c>
      <c r="N335" s="82"/>
      <c r="O335" s="82"/>
      <c r="P335" s="82"/>
      <c r="Q335" s="82"/>
      <c r="S335" s="81" t="s">
        <v>1123</v>
      </c>
      <c r="T335" s="81" t="str">
        <f>VLOOKUP(A335,'PAI 2025 GPS rempl2)'!$A$3:$E$505,4,0)</f>
        <v>Actividad propia</v>
      </c>
      <c r="U335" s="82" t="s">
        <v>1539</v>
      </c>
      <c r="V335" s="31">
        <f>VLOOKUP(S335,'PAI 2025 GPS rempl2)'!$E$4:$P$504,12,0)</f>
        <v>80</v>
      </c>
      <c r="W335" s="148" t="e">
        <f>+(V335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36" spans="1:23" x14ac:dyDescent="0.25">
      <c r="A336" s="81" t="s">
        <v>1125</v>
      </c>
      <c r="B336" s="81" t="str">
        <f>VLOOKUP(A336,'PAI 2025 GPS rempl2)'!$A$3:$E$505,4,0)</f>
        <v>Producto</v>
      </c>
      <c r="C336" s="82" t="s">
        <v>1549</v>
      </c>
      <c r="D336" s="82" t="s">
        <v>1548</v>
      </c>
      <c r="E336" s="82" t="s">
        <v>758</v>
      </c>
      <c r="F336" s="82" t="s">
        <v>12</v>
      </c>
      <c r="G336" s="82" t="str">
        <f>VLOOKUP(A336,'PAI 2025 GPS rempl2)'!$E$4:$L$504,8,0)</f>
        <v>N/A</v>
      </c>
      <c r="H336" s="82" t="str">
        <f>VLOOKUP(A336,'PAI 2025 GPS rempl2)'!$A$4:$V$504,15,0)</f>
        <v>Guías o directrices para incentivar de manera eficaz la aplicación de normas de protección y libre competencia económica y proporcionar claridad a empresas, autoridades públicas y de competencia homóloga, elaboradas y publicadas (Guía elaborada/capturas de publicación)</v>
      </c>
      <c r="I336" s="82">
        <f>VLOOKUP(A336,'PAI 2025 GPS rempl2)'!$A$4:$V$504,17,0)</f>
        <v>4</v>
      </c>
      <c r="J336" s="82" t="str">
        <f>VLOOKUP(A336,'PAI 2025 GPS rempl2)'!$A$4:$V$504,18,0)</f>
        <v>Númerica</v>
      </c>
      <c r="K336" s="169" t="str">
        <f>VLOOKUP(A336,'PAI 2025 GPS rempl2)'!$A$4:$V$504,20,0)</f>
        <v>2025-02-03</v>
      </c>
      <c r="L336" s="169" t="str">
        <f>VLOOKUP(A336,'PAI 2025 GPS rempl2)'!$A$4:$V$504,21,0)</f>
        <v>2025-11-28</v>
      </c>
      <c r="M336" s="82" t="str">
        <f>VLOOKUP(A336,'PAI 2025 GPS rempl2)'!$A$4:$V$504,22,0)</f>
        <v>10-OFICINA  ASESORA JURÍDICA;
1000-DESPACHO DEL SUPERINTENDENTE DELEGADO PARA LA PROTECCIÓN DE LA COMPETENCIA;
73-GRUPO DE TRABAJO DE COMUNICACION</v>
      </c>
      <c r="N336" s="82" t="s">
        <v>1411</v>
      </c>
      <c r="O336" s="82" t="s">
        <v>1412</v>
      </c>
      <c r="P336" s="82" t="s">
        <v>1760</v>
      </c>
      <c r="Q336" s="82" t="s">
        <v>1509</v>
      </c>
      <c r="S336" s="81" t="s">
        <v>1125</v>
      </c>
      <c r="T336" s="81" t="str">
        <f>VLOOKUP(A336,'PAI 2025 GPS rempl2)'!$A$3:$E$505,4,0)</f>
        <v>Producto</v>
      </c>
      <c r="U336" s="82" t="s">
        <v>1549</v>
      </c>
      <c r="V336" s="31">
        <f>VLOOKUP(S336,'PAI 2025 GPS rempl2)'!$E$4:$P$504,12,0)</f>
        <v>20</v>
      </c>
      <c r="W336" s="31">
        <f>+(V336*100)/($V$150+$V$168+$V$174+$V$177+$V$183+$V$190+$V$199+$V$336+$V$342+$V$430+$V$463)</f>
        <v>10.526315789473685</v>
      </c>
    </row>
    <row r="337" spans="1:23" x14ac:dyDescent="0.25">
      <c r="A337" s="81" t="s">
        <v>1128</v>
      </c>
      <c r="B337" s="81" t="str">
        <f>VLOOKUP(A337,'PAI 2025 GPS rempl2)'!$A$3:$E$505,4,0)</f>
        <v>Actividad propia</v>
      </c>
      <c r="C337" s="82" t="s">
        <v>1549</v>
      </c>
      <c r="D337" s="82" t="s">
        <v>1548</v>
      </c>
      <c r="E337" s="82" t="s">
        <v>758</v>
      </c>
      <c r="F337" s="82"/>
      <c r="G337" s="82" t="str">
        <f>VLOOKUP(A337,'PAI 2025 GPS rempl2)'!$E$4:$L$504,8,0)</f>
        <v>N/A</v>
      </c>
      <c r="H337" s="82" t="str">
        <f>VLOOKUP(A337,'PAI 2025 GPS rempl2)'!$A$4:$V$504,15,0)</f>
        <v>Elaborar y enviar los documentos a la Oficina Asesora Jurídica  (Documento en Word de la guía o manual remitido a la Oficina Asesora Jurídica)</v>
      </c>
      <c r="I337" s="82">
        <f>VLOOKUP(A337,'PAI 2025 GPS rempl2)'!$A$4:$V$504,17,0)</f>
        <v>4</v>
      </c>
      <c r="J337" s="82" t="str">
        <f>VLOOKUP(A337,'PAI 2025 GPS rempl2)'!$A$4:$V$504,18,0)</f>
        <v>Númerica</v>
      </c>
      <c r="K337" s="169" t="str">
        <f>VLOOKUP(A337,'PAI 2025 GPS rempl2)'!$A$4:$V$504,20,0)</f>
        <v>2025-02-03</v>
      </c>
      <c r="L337" s="169" t="str">
        <f>VLOOKUP(A337,'PAI 2025 GPS rempl2)'!$A$4:$V$504,21,0)</f>
        <v>2025-07-31</v>
      </c>
      <c r="M337" s="82" t="str">
        <f>VLOOKUP(A337,'PAI 2025 GPS rempl2)'!$A$4:$V$504,22,0)</f>
        <v>1000-DESPACHO DEL SUPERINTENDENTE DELEGADO PARA LA PROTECCIÓN DE LA COMPETENCIA</v>
      </c>
      <c r="N337" s="82"/>
      <c r="O337" s="82"/>
      <c r="P337" s="82"/>
      <c r="Q337" s="82"/>
      <c r="S337" s="81" t="s">
        <v>1128</v>
      </c>
      <c r="T337" s="81" t="str">
        <f>VLOOKUP(A337,'PAI 2025 GPS rempl2)'!$A$3:$E$505,4,0)</f>
        <v>Actividad propia</v>
      </c>
      <c r="U337" s="82" t="s">
        <v>1549</v>
      </c>
      <c r="V337" s="31">
        <f>VLOOKUP(S337,'PAI 2025 GPS rempl2)'!$E$4:$P$504,12,0)</f>
        <v>50</v>
      </c>
      <c r="W337" s="31">
        <f>+(V337*100)/($V$151+$V$153+$V$154+$V$155+$V$169+$V$170+$V$171+$V$172+$V$173+$V$175+$V$176+$V$178+$V$179+$V$180+$V$181+$V$182+$V$184+$V$185+$V$186+$V$187+$V$188+$V$189+$V$191+$V$192+$V$193+$V$194+$V$200+$V$201+$V$337+$V$339+$V$341+$V$343+$V$344+$V$431+$V$432+$V$433+$V$434+$V$464+$V$465)</f>
        <v>4.5454545454545459</v>
      </c>
    </row>
    <row r="338" spans="1:23" x14ac:dyDescent="0.25">
      <c r="A338" s="81" t="s">
        <v>1130</v>
      </c>
      <c r="B338" s="81" t="str">
        <f>VLOOKUP(A338,'PAI 2025 GPS rempl2)'!$A$3:$E$505,4,0)</f>
        <v>Actividad sin participación</v>
      </c>
      <c r="C338" s="82" t="s">
        <v>1549</v>
      </c>
      <c r="D338" s="82" t="s">
        <v>1548</v>
      </c>
      <c r="E338" s="82" t="s">
        <v>758</v>
      </c>
      <c r="F338" s="82"/>
      <c r="G338" s="82" t="str">
        <f>VLOOKUP(A338,'PAI 2025 GPS rempl2)'!$E$4:$L$504,8,0)</f>
        <v>N/A</v>
      </c>
      <c r="H338" s="82" t="str">
        <f>VLOOKUP(A338,'PAI 2025 GPS rempl2)'!$A$4:$V$504,15,0)</f>
        <v>Revisar y/o aprobar los documentos y enviarlos al área solicitante mediante correo electrónico. (Correo electrónico con revisión y/o aprobación de los documentos)</v>
      </c>
      <c r="I338" s="82">
        <f>VLOOKUP(A338,'PAI 2025 GPS rempl2)'!$A$4:$V$504,17,0)</f>
        <v>4</v>
      </c>
      <c r="J338" s="82" t="str">
        <f>VLOOKUP(A338,'PAI 2025 GPS rempl2)'!$A$4:$V$504,18,0)</f>
        <v>Númerica</v>
      </c>
      <c r="K338" s="169" t="str">
        <f>VLOOKUP(A338,'PAI 2025 GPS rempl2)'!$A$4:$V$504,20,0)</f>
        <v>2025-03-20</v>
      </c>
      <c r="L338" s="169" t="str">
        <f>VLOOKUP(A338,'PAI 2025 GPS rempl2)'!$A$4:$V$504,21,0)</f>
        <v>2025-07-31</v>
      </c>
      <c r="M338" s="82" t="str">
        <f>VLOOKUP(A338,'PAI 2025 GPS rempl2)'!$A$4:$V$504,22,0)</f>
        <v>10-OFICINA  ASESORA JURÍDICA</v>
      </c>
      <c r="N338" s="82"/>
      <c r="O338" s="82"/>
      <c r="P338" s="82"/>
      <c r="Q338" s="82"/>
      <c r="S338" s="81" t="s">
        <v>1130</v>
      </c>
      <c r="T338" s="81" t="str">
        <f>VLOOKUP(A338,'PAI 2025 GPS rempl2)'!$A$3:$E$505,4,0)</f>
        <v>Actividad sin participación</v>
      </c>
      <c r="U338" s="82" t="s">
        <v>1549</v>
      </c>
      <c r="V338" s="31">
        <f>VLOOKUP(S338,'PAI 2025 GPS rempl2)'!$E$4:$P$504,12,0)</f>
        <v>0</v>
      </c>
      <c r="W338" s="31">
        <f t="shared" ref="W338" si="3">+(V338*100)/1100</f>
        <v>0</v>
      </c>
    </row>
    <row r="339" spans="1:23" x14ac:dyDescent="0.25">
      <c r="A339" s="81" t="s">
        <v>1133</v>
      </c>
      <c r="B339" s="81" t="str">
        <f>VLOOKUP(A339,'PAI 2025 GPS rempl2)'!$A$3:$E$505,4,0)</f>
        <v>Actividad propia</v>
      </c>
      <c r="C339" s="82" t="s">
        <v>1549</v>
      </c>
      <c r="D339" s="82" t="s">
        <v>1548</v>
      </c>
      <c r="E339" s="82" t="s">
        <v>758</v>
      </c>
      <c r="F339" s="82"/>
      <c r="G339" s="82" t="str">
        <f>VLOOKUP(A339,'PAI 2025 GPS rempl2)'!$E$4:$L$504,8,0)</f>
        <v>N/A</v>
      </c>
      <c r="H339" s="82" t="str">
        <f>VLOOKUP(A339,'PAI 2025 GPS rempl2)'!$A$4:$V$504,15,0)</f>
        <v>Enviar al Grupo de trabajo de Comunicaciones y a la Oficina Asesora Jurídica, los documento en Word, avalados por el Superintendente, con sugerencias a tener en cuenta en materia gráfica.  (Correo electrónico y documento en Word de la guía o manual, con sugerencias a tener en cuenta en materia gráfica)</v>
      </c>
      <c r="I339" s="82">
        <f>VLOOKUP(A339,'PAI 2025 GPS rempl2)'!$A$4:$V$504,17,0)</f>
        <v>4</v>
      </c>
      <c r="J339" s="82" t="str">
        <f>VLOOKUP(A339,'PAI 2025 GPS rempl2)'!$A$4:$V$504,18,0)</f>
        <v>Númerica</v>
      </c>
      <c r="K339" s="169" t="str">
        <f>VLOOKUP(A339,'PAI 2025 GPS rempl2)'!$A$4:$V$504,20,0)</f>
        <v>2025-08-01</v>
      </c>
      <c r="L339" s="169" t="str">
        <f>VLOOKUP(A339,'PAI 2025 GPS rempl2)'!$A$4:$V$504,21,0)</f>
        <v>2025-08-29</v>
      </c>
      <c r="M339" s="82" t="str">
        <f>VLOOKUP(A339,'PAI 2025 GPS rempl2)'!$A$4:$V$504,22,0)</f>
        <v>1000-DESPACHO DEL SUPERINTENDENTE DELEGADO PARA LA PROTECCIÓN DE LA COMPETENCIA</v>
      </c>
      <c r="N339" s="82"/>
      <c r="O339" s="82"/>
      <c r="P339" s="82"/>
      <c r="Q339" s="82"/>
      <c r="S339" s="81" t="s">
        <v>1133</v>
      </c>
      <c r="T339" s="81" t="str">
        <f>VLOOKUP(A339,'PAI 2025 GPS rempl2)'!$A$3:$E$505,4,0)</f>
        <v>Actividad propia</v>
      </c>
      <c r="U339" s="82" t="s">
        <v>1549</v>
      </c>
      <c r="V339" s="31">
        <f>VLOOKUP(S339,'PAI 2025 GPS rempl2)'!$E$4:$P$504,12,0)</f>
        <v>30</v>
      </c>
      <c r="W339" s="31">
        <f>+(V339*100)/($V$151+$V$153+$V$154+$V$155+$V$169+$V$170+$V$171+$V$172+$V$173+$V$175+$V$176+$V$178+$V$179+$V$180+$V$181+$V$182+$V$184+$V$185+$V$186+$V$187+$V$188+$V$189+$V$191+$V$192+$V$193+$V$194+$V$200+$V$201+$V$337+$V$339+$V$341+$V$343+$V$344+$V$431+$V$432+$V$433+$V$434+$V$464+$V$465)</f>
        <v>2.7272727272727271</v>
      </c>
    </row>
    <row r="340" spans="1:23" x14ac:dyDescent="0.25">
      <c r="A340" s="81" t="s">
        <v>1135</v>
      </c>
      <c r="B340" s="81" t="str">
        <f>VLOOKUP(A340,'PAI 2025 GPS rempl2)'!$A$3:$E$505,4,0)</f>
        <v>Actividad sin participación</v>
      </c>
      <c r="C340" s="82" t="s">
        <v>1549</v>
      </c>
      <c r="D340" s="82" t="s">
        <v>1548</v>
      </c>
      <c r="E340" s="82" t="s">
        <v>758</v>
      </c>
      <c r="F340" s="82"/>
      <c r="G340" s="82" t="str">
        <f>VLOOKUP(A340,'PAI 2025 GPS rempl2)'!$E$4:$L$504,8,0)</f>
        <v>N/A</v>
      </c>
      <c r="H340" s="82" t="str">
        <f>VLOOKUP(A340,'PAI 2025 GPS rempl2)'!$A$4:$V$504,15,0)</f>
        <v>Elaborar y enviar al área solicitante, los  documentos con ajustes de corrección de estilo y diagramado.  (Documento Final)</v>
      </c>
      <c r="I340" s="82">
        <f>VLOOKUP(A340,'PAI 2025 GPS rempl2)'!$A$4:$V$504,17,0)</f>
        <v>4</v>
      </c>
      <c r="J340" s="82" t="str">
        <f>VLOOKUP(A340,'PAI 2025 GPS rempl2)'!$A$4:$V$504,18,0)</f>
        <v>Númerica</v>
      </c>
      <c r="K340" s="169" t="str">
        <f>VLOOKUP(A340,'PAI 2025 GPS rempl2)'!$A$4:$V$504,20,0)</f>
        <v>2025-09-01</v>
      </c>
      <c r="L340" s="169" t="str">
        <f>VLOOKUP(A340,'PAI 2025 GPS rempl2)'!$A$4:$V$504,21,0)</f>
        <v>2025-10-31</v>
      </c>
      <c r="M340" s="82" t="str">
        <f>VLOOKUP(A340,'PAI 2025 GPS rempl2)'!$A$4:$V$504,22,0)</f>
        <v>73-GRUPO DE TRABAJO DE COMUNICACION</v>
      </c>
      <c r="N340" s="82"/>
      <c r="O340" s="82"/>
      <c r="P340" s="82"/>
      <c r="Q340" s="82"/>
      <c r="S340" s="81" t="s">
        <v>1135</v>
      </c>
      <c r="T340" s="81" t="str">
        <f>VLOOKUP(A340,'PAI 2025 GPS rempl2)'!$A$3:$E$505,4,0)</f>
        <v>Actividad sin participación</v>
      </c>
      <c r="U340" s="82" t="s">
        <v>1549</v>
      </c>
      <c r="V340" s="31">
        <f>VLOOKUP(S340,'PAI 2025 GPS rempl2)'!$E$4:$P$504,12,0)</f>
        <v>0</v>
      </c>
      <c r="W340" s="31">
        <f>+V340</f>
        <v>0</v>
      </c>
    </row>
    <row r="341" spans="1:23" x14ac:dyDescent="0.25">
      <c r="A341" s="81" t="s">
        <v>1137</v>
      </c>
      <c r="B341" s="81" t="str">
        <f>VLOOKUP(A341,'PAI 2025 GPS rempl2)'!$A$3:$E$505,4,0)</f>
        <v>Actividad propia</v>
      </c>
      <c r="C341" s="82" t="s">
        <v>1549</v>
      </c>
      <c r="D341" s="82" t="s">
        <v>1548</v>
      </c>
      <c r="E341" s="82" t="s">
        <v>758</v>
      </c>
      <c r="F341" s="82"/>
      <c r="G341" s="82" t="str">
        <f>VLOOKUP(A341,'PAI 2025 GPS rempl2)'!$E$4:$L$504,8,0)</f>
        <v>N/A</v>
      </c>
      <c r="H341" s="82" t="str">
        <f>VLOOKUP(A341,'PAI 2025 GPS rempl2)'!$A$4:$V$504,15,0)</f>
        <v>Solicitar la Publicación de los documentos en la página web. (Correo electrónico y Documento de la guía o manual a publicar)</v>
      </c>
      <c r="I341" s="82">
        <f>VLOOKUP(A341,'PAI 2025 GPS rempl2)'!$A$4:$V$504,17,0)</f>
        <v>4</v>
      </c>
      <c r="J341" s="82" t="str">
        <f>VLOOKUP(A341,'PAI 2025 GPS rempl2)'!$A$4:$V$504,18,0)</f>
        <v>Númerica</v>
      </c>
      <c r="K341" s="169" t="str">
        <f>VLOOKUP(A341,'PAI 2025 GPS rempl2)'!$A$4:$V$504,20,0)</f>
        <v>2025-11-04</v>
      </c>
      <c r="L341" s="169" t="str">
        <f>VLOOKUP(A341,'PAI 2025 GPS rempl2)'!$A$4:$V$504,21,0)</f>
        <v>2025-11-28</v>
      </c>
      <c r="M341" s="82" t="str">
        <f>VLOOKUP(A341,'PAI 2025 GPS rempl2)'!$A$4:$V$504,22,0)</f>
        <v>1000-DESPACHO DEL SUPERINTENDENTE DELEGADO PARA LA PROTECCIÓN DE LA COMPETENCIA</v>
      </c>
      <c r="N341" s="82"/>
      <c r="O341" s="82"/>
      <c r="P341" s="82"/>
      <c r="Q341" s="82"/>
      <c r="S341" s="81" t="s">
        <v>1137</v>
      </c>
      <c r="T341" s="81" t="str">
        <f>VLOOKUP(A341,'PAI 2025 GPS rempl2)'!$A$3:$E$505,4,0)</f>
        <v>Actividad propia</v>
      </c>
      <c r="U341" s="82" t="s">
        <v>1549</v>
      </c>
      <c r="V341" s="31">
        <f>VLOOKUP(S341,'PAI 2025 GPS rempl2)'!$E$4:$P$504,12,0)</f>
        <v>20</v>
      </c>
      <c r="W341" s="31">
        <f>+(V341*100)/($V$151+$V$153+$V$154+$V$155+$V$169+$V$170+$V$171+$V$172+$V$173+$V$175+$V$176+$V$178+$V$179+$V$180+$V$181+$V$182+$V$184+$V$185+$V$186+$V$187+$V$188+$V$189+$V$191+$V$192+$V$193+$V$194+$V$200+$V$201+$V$337+$V$339+$V$341+$V$343+$V$344+$V$431+$V$432+$V$433+$V$434+$V$464+$V$465)</f>
        <v>1.8181818181818181</v>
      </c>
    </row>
    <row r="342" spans="1:23" x14ac:dyDescent="0.25">
      <c r="A342" s="81" t="s">
        <v>1139</v>
      </c>
      <c r="B342" s="81" t="str">
        <f>VLOOKUP(A342,'PAI 2025 GPS rempl2)'!$A$3:$E$505,4,0)</f>
        <v>Producto</v>
      </c>
      <c r="C342" s="82" t="s">
        <v>1549</v>
      </c>
      <c r="D342" s="82" t="s">
        <v>1548</v>
      </c>
      <c r="E342" s="82" t="s">
        <v>758</v>
      </c>
      <c r="F342" s="82" t="s">
        <v>12</v>
      </c>
      <c r="G342" s="82" t="str">
        <f>VLOOKUP(A342,'PAI 2025 GPS rempl2)'!$E$4:$L$504,8,0)</f>
        <v>N/A</v>
      </c>
      <c r="H342" s="82" t="str">
        <f>VLOOKUP(A342,'PAI 2025 GPS rempl2)'!$A$4:$V$504,15,0)</f>
        <v>Estudios Económicos o informes que permitan Identificar factores que generen distorsiones en la competencia de los mercados y acciones prioritarias en materia de defensa de la competencia, realizados  (Estudios Económicos o informes elaborados)</v>
      </c>
      <c r="I342" s="82">
        <f>VLOOKUP(A342,'PAI 2025 GPS rempl2)'!$A$4:$V$504,17,0)</f>
        <v>5</v>
      </c>
      <c r="J342" s="82" t="str">
        <f>VLOOKUP(A342,'PAI 2025 GPS rempl2)'!$A$4:$V$504,18,0)</f>
        <v>Númerica</v>
      </c>
      <c r="K342" s="169" t="str">
        <f>VLOOKUP(A342,'PAI 2025 GPS rempl2)'!$A$4:$V$504,20,0)</f>
        <v>2025-02-03</v>
      </c>
      <c r="L342" s="169" t="str">
        <f>VLOOKUP(A342,'PAI 2025 GPS rempl2)'!$A$4:$V$504,21,0)</f>
        <v>2025-12-12</v>
      </c>
      <c r="M342" s="82" t="str">
        <f>VLOOKUP(A342,'PAI 2025 GPS rempl2)'!$A$4:$V$504,22,0)</f>
        <v>1000-DESPACHO DEL SUPERINTENDENTE DELEGADO PARA LA PROTECCIÓN DE LA COMPETENCIA</v>
      </c>
      <c r="N342" s="82" t="s">
        <v>1411</v>
      </c>
      <c r="O342" s="82" t="s">
        <v>1412</v>
      </c>
      <c r="P342" s="82" t="s">
        <v>1580</v>
      </c>
      <c r="Q342" s="82" t="s">
        <v>1509</v>
      </c>
      <c r="S342" s="81" t="s">
        <v>1139</v>
      </c>
      <c r="T342" s="81" t="str">
        <f>VLOOKUP(A342,'PAI 2025 GPS rempl2)'!$A$3:$E$505,4,0)</f>
        <v>Producto</v>
      </c>
      <c r="U342" s="82" t="s">
        <v>1549</v>
      </c>
      <c r="V342" s="31">
        <f>VLOOKUP(S342,'PAI 2025 GPS rempl2)'!$E$4:$P$504,12,0)</f>
        <v>15</v>
      </c>
      <c r="W342" s="31">
        <f>+(V342*100)/($V$150+$V$168+$V$174+$V$177+$V$183+$V$190+$V$199+$V$336+$V$342+$V$430+$V$463)</f>
        <v>7.8947368421052628</v>
      </c>
    </row>
    <row r="343" spans="1:23" x14ac:dyDescent="0.25">
      <c r="A343" s="81" t="s">
        <v>1141</v>
      </c>
      <c r="B343" s="81" t="str">
        <f>VLOOKUP(A343,'PAI 2025 GPS rempl2)'!$A$3:$E$505,4,0)</f>
        <v>Actividad propia</v>
      </c>
      <c r="C343" s="82" t="s">
        <v>1549</v>
      </c>
      <c r="D343" s="82" t="s">
        <v>1548</v>
      </c>
      <c r="E343" s="82" t="s">
        <v>758</v>
      </c>
      <c r="F343" s="82"/>
      <c r="G343" s="82" t="str">
        <f>VLOOKUP(A343,'PAI 2025 GPS rempl2)'!$E$4:$L$504,8,0)</f>
        <v>N/A</v>
      </c>
      <c r="H343" s="82" t="str">
        <f>VLOOKUP(A343,'PAI 2025 GPS rempl2)'!$A$4:$V$504,15,0)</f>
        <v>Definir el alcance requerido, para los estudios o informes.  (Acta con el alcance definido)</v>
      </c>
      <c r="I343" s="82">
        <f>VLOOKUP(A343,'PAI 2025 GPS rempl2)'!$A$4:$V$504,17,0)</f>
        <v>5</v>
      </c>
      <c r="J343" s="82" t="str">
        <f>VLOOKUP(A343,'PAI 2025 GPS rempl2)'!$A$4:$V$504,18,0)</f>
        <v>Númerica</v>
      </c>
      <c r="K343" s="169" t="str">
        <f>VLOOKUP(A343,'PAI 2025 GPS rempl2)'!$A$4:$V$504,20,0)</f>
        <v>2025-02-03</v>
      </c>
      <c r="L343" s="169" t="str">
        <f>VLOOKUP(A343,'PAI 2025 GPS rempl2)'!$A$4:$V$504,21,0)</f>
        <v>2025-02-28</v>
      </c>
      <c r="M343" s="82" t="str">
        <f>VLOOKUP(A343,'PAI 2025 GPS rempl2)'!$A$4:$V$504,22,0)</f>
        <v>1000-DESPACHO DEL SUPERINTENDENTE DELEGADO PARA LA PROTECCIÓN DE LA COMPETENCIA</v>
      </c>
      <c r="N343" s="82"/>
      <c r="O343" s="82"/>
      <c r="P343" s="82"/>
      <c r="Q343" s="82"/>
      <c r="S343" s="81" t="s">
        <v>1141</v>
      </c>
      <c r="T343" s="81" t="str">
        <f>VLOOKUP(A343,'PAI 2025 GPS rempl2)'!$A$3:$E$505,4,0)</f>
        <v>Actividad propia</v>
      </c>
      <c r="U343" s="82" t="s">
        <v>1549</v>
      </c>
      <c r="V343" s="31">
        <f>VLOOKUP(S343,'PAI 2025 GPS rempl2)'!$E$4:$P$504,12,0)</f>
        <v>20</v>
      </c>
      <c r="W343" s="31">
        <f>+(V343*100)/($V$151+$V$153+$V$154+$V$155+$V$169+$V$170+$V$171+$V$172+$V$173+$V$175+$V$176+$V$178+$V$179+$V$180+$V$181+$V$182+$V$184+$V$185+$V$186+$V$187+$V$188+$V$189+$V$191+$V$192+$V$193+$V$194+$V$200+$V$201+$V$337+$V$339+$V$341+$V$343+$V$344+$V$431+$V$432+$V$433+$V$434+$V$464+$V$465)</f>
        <v>1.8181818181818181</v>
      </c>
    </row>
    <row r="344" spans="1:23" x14ac:dyDescent="0.25">
      <c r="A344" s="81" t="s">
        <v>1143</v>
      </c>
      <c r="B344" s="81" t="str">
        <f>VLOOKUP(A344,'PAI 2025 GPS rempl2)'!$A$3:$E$505,4,0)</f>
        <v>Actividad propia</v>
      </c>
      <c r="C344" s="82" t="s">
        <v>1549</v>
      </c>
      <c r="D344" s="82" t="s">
        <v>1548</v>
      </c>
      <c r="E344" s="82" t="s">
        <v>758</v>
      </c>
      <c r="F344" s="82"/>
      <c r="G344" s="82" t="str">
        <f>VLOOKUP(A344,'PAI 2025 GPS rempl2)'!$E$4:$L$504,8,0)</f>
        <v>N/A</v>
      </c>
      <c r="H344" s="82" t="str">
        <f>VLOOKUP(A344,'PAI 2025 GPS rempl2)'!$A$4:$V$504,15,0)</f>
        <v>Realizar y entregar los estudios o informes   (Estudio presentado a la Delegada para la Protección de la Competencia)</v>
      </c>
      <c r="I344" s="82">
        <f>VLOOKUP(A344,'PAI 2025 GPS rempl2)'!$A$4:$V$504,17,0)</f>
        <v>5</v>
      </c>
      <c r="J344" s="82" t="str">
        <f>VLOOKUP(A344,'PAI 2025 GPS rempl2)'!$A$4:$V$504,18,0)</f>
        <v>Númerica</v>
      </c>
      <c r="K344" s="169" t="str">
        <f>VLOOKUP(A344,'PAI 2025 GPS rempl2)'!$A$4:$V$504,20,0)</f>
        <v>2025-03-03</v>
      </c>
      <c r="L344" s="169" t="str">
        <f>VLOOKUP(A344,'PAI 2025 GPS rempl2)'!$A$4:$V$504,21,0)</f>
        <v>2025-12-12</v>
      </c>
      <c r="M344" s="82" t="str">
        <f>VLOOKUP(A344,'PAI 2025 GPS rempl2)'!$A$4:$V$504,22,0)</f>
        <v>1000-DESPACHO DEL SUPERINTENDENTE DELEGADO PARA LA PROTECCIÓN DE LA COMPETENCIA</v>
      </c>
      <c r="N344" s="82"/>
      <c r="O344" s="82"/>
      <c r="P344" s="82"/>
      <c r="Q344" s="82"/>
      <c r="S344" s="81" t="s">
        <v>1143</v>
      </c>
      <c r="T344" s="81" t="str">
        <f>VLOOKUP(A344,'PAI 2025 GPS rempl2)'!$A$3:$E$505,4,0)</f>
        <v>Actividad propia</v>
      </c>
      <c r="U344" s="82" t="s">
        <v>1549</v>
      </c>
      <c r="V344" s="31">
        <f>VLOOKUP(S344,'PAI 2025 GPS rempl2)'!$E$4:$P$504,12,0)</f>
        <v>80</v>
      </c>
      <c r="W344" s="31">
        <f>+(V344*100)/($V$151+$V$153+$V$154+$V$155+$V$169+$V$170+$V$171+$V$172+$V$173+$V$175+$V$176+$V$178+$V$179+$V$180+$V$181+$V$182+$V$184+$V$185+$V$186+$V$187+$V$188+$V$189+$V$191+$V$192+$V$193+$V$194+$V$200+$V$201+$V$337+$V$339+$V$341+$V$343+$V$344+$V$431+$V$432+$V$433+$V$434+$V$464+$V$465)</f>
        <v>7.2727272727272725</v>
      </c>
    </row>
    <row r="345" spans="1:23" x14ac:dyDescent="0.25">
      <c r="A345" s="81" t="s">
        <v>1145</v>
      </c>
      <c r="B345" s="81" t="str">
        <f>VLOOKUP(A345,'PAI 2025 GPS rempl2)'!$A$3:$E$505,4,0)</f>
        <v>Producto</v>
      </c>
      <c r="C345" s="82" t="s">
        <v>1539</v>
      </c>
      <c r="D345" s="82" t="s">
        <v>1550</v>
      </c>
      <c r="E345" s="82" t="s">
        <v>1458</v>
      </c>
      <c r="F345" s="82" t="s">
        <v>13</v>
      </c>
      <c r="G345" s="82" t="str">
        <f>VLOOKUP(A345,'PAI 2025 GPS rempl2)'!$E$4:$L$504,8,0)</f>
        <v>N/A</v>
      </c>
      <c r="H345" s="82" t="str">
        <f>VLOOKUP(A345,'PAI 2025 GPS rempl2)'!$A$4:$V$504,15,0)</f>
        <v>Reforma de la norma andina Decisión 608 de la CAN, con el objetivo de contribuir al desarrollo de un sistema normativo de protección de la libre competencia a nivel andino (Documento de revisión)</v>
      </c>
      <c r="I345" s="82">
        <f>VLOOKUP(A345,'PAI 2025 GPS rempl2)'!$A$4:$V$504,17,0)</f>
        <v>1</v>
      </c>
      <c r="J345" s="82" t="str">
        <f>VLOOKUP(A345,'PAI 2025 GPS rempl2)'!$A$4:$V$504,18,0)</f>
        <v>Númerica</v>
      </c>
      <c r="K345" s="169" t="str">
        <f>VLOOKUP(A345,'PAI 2025 GPS rempl2)'!$A$4:$V$504,20,0)</f>
        <v>2025-02-03</v>
      </c>
      <c r="L345" s="169" t="str">
        <f>VLOOKUP(A345,'PAI 2025 GPS rempl2)'!$A$4:$V$504,21,0)</f>
        <v>2025-12-19</v>
      </c>
      <c r="M345" s="82" t="str">
        <f>VLOOKUP(A345,'PAI 2025 GPS rempl2)'!$A$4:$V$504,22,0)</f>
        <v>1000-DESPACHO DEL SUPERINTENDENTE DELEGADO PARA LA PROTECCIÓN DE LA COMPETENCIA</v>
      </c>
      <c r="N345" s="82" t="s">
        <v>1418</v>
      </c>
      <c r="O345" s="82" t="s">
        <v>1457</v>
      </c>
      <c r="P345" s="82" t="s">
        <v>1761</v>
      </c>
      <c r="Q345" s="82" t="s">
        <v>1512</v>
      </c>
      <c r="S345" s="81" t="s">
        <v>1145</v>
      </c>
      <c r="T345" s="81" t="str">
        <f>VLOOKUP(A345,'PAI 2025 GPS rempl2)'!$A$3:$E$505,4,0)</f>
        <v>Producto</v>
      </c>
      <c r="U345" s="82" t="s">
        <v>1539</v>
      </c>
      <c r="V345" s="31">
        <f>VLOOKUP(S345,'PAI 2025 GPS rempl2)'!$E$4:$P$504,12,0)</f>
        <v>15</v>
      </c>
      <c r="W345" s="146">
        <f>(V345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0.67264573991031396</v>
      </c>
    </row>
    <row r="346" spans="1:23" x14ac:dyDescent="0.25">
      <c r="A346" s="81" t="s">
        <v>1147</v>
      </c>
      <c r="B346" s="81" t="str">
        <f>VLOOKUP(A346,'PAI 2025 GPS rempl2)'!$A$3:$E$505,4,0)</f>
        <v>Actividad propia</v>
      </c>
      <c r="C346" s="82" t="s">
        <v>1539</v>
      </c>
      <c r="D346" s="82" t="s">
        <v>1550</v>
      </c>
      <c r="E346" s="82" t="s">
        <v>1458</v>
      </c>
      <c r="F346" s="82"/>
      <c r="G346" s="82" t="str">
        <f>VLOOKUP(A346,'PAI 2025 GPS rempl2)'!$E$4:$L$504,8,0)</f>
        <v>N/A</v>
      </c>
      <c r="H346" s="82" t="str">
        <f>VLOOKUP(A346,'PAI 2025 GPS rempl2)'!$A$4:$V$504,15,0)</f>
        <v>Participar en las reuniones para discusión, aprobación y divulgación del articulado de la modificación a la Decisión 608 de la CAN.  (Listado de asistencia, captura de pantalla de la reunión o acta de discusión)</v>
      </c>
      <c r="I346" s="82">
        <f>VLOOKUP(A346,'PAI 2025 GPS rempl2)'!$A$4:$V$504,17,0)</f>
        <v>6</v>
      </c>
      <c r="J346" s="82" t="str">
        <f>VLOOKUP(A346,'PAI 2025 GPS rempl2)'!$A$4:$V$504,18,0)</f>
        <v>Númerica</v>
      </c>
      <c r="K346" s="169" t="str">
        <f>VLOOKUP(A346,'PAI 2025 GPS rempl2)'!$A$4:$V$504,20,0)</f>
        <v>2025-02-03</v>
      </c>
      <c r="L346" s="169" t="str">
        <f>VLOOKUP(A346,'PAI 2025 GPS rempl2)'!$A$4:$V$504,21,0)</f>
        <v>2025-11-28</v>
      </c>
      <c r="M346" s="82" t="str">
        <f>VLOOKUP(A346,'PAI 2025 GPS rempl2)'!$A$4:$V$504,22,0)</f>
        <v>1000-DESPACHO DEL SUPERINTENDENTE DELEGADO PARA LA PROTECCIÓN DE LA COMPETENCIA</v>
      </c>
      <c r="N346" s="82"/>
      <c r="O346" s="82"/>
      <c r="P346" s="82"/>
      <c r="Q346" s="82"/>
      <c r="S346" s="81" t="s">
        <v>1147</v>
      </c>
      <c r="T346" s="81" t="str">
        <f>VLOOKUP(A346,'PAI 2025 GPS rempl2)'!$A$3:$E$505,4,0)</f>
        <v>Actividad propia</v>
      </c>
      <c r="U346" s="82" t="s">
        <v>1539</v>
      </c>
      <c r="V346" s="31">
        <f>VLOOKUP(S346,'PAI 2025 GPS rempl2)'!$E$4:$P$504,12,0)</f>
        <v>20</v>
      </c>
      <c r="W346" s="148" t="e">
        <f>+(V346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47" spans="1:23" x14ac:dyDescent="0.25">
      <c r="A347" s="81" t="s">
        <v>1149</v>
      </c>
      <c r="B347" s="81" t="str">
        <f>VLOOKUP(A347,'PAI 2025 GPS rempl2)'!$A$3:$E$505,4,0)</f>
        <v>Actividad propia</v>
      </c>
      <c r="C347" s="82" t="s">
        <v>1539</v>
      </c>
      <c r="D347" s="82" t="s">
        <v>1550</v>
      </c>
      <c r="E347" s="82" t="s">
        <v>1458</v>
      </c>
      <c r="F347" s="82"/>
      <c r="G347" s="82" t="str">
        <f>VLOOKUP(A347,'PAI 2025 GPS rempl2)'!$E$4:$L$504,8,0)</f>
        <v>N/A</v>
      </c>
      <c r="H347" s="82" t="str">
        <f>VLOOKUP(A347,'PAI 2025 GPS rempl2)'!$A$4:$V$504,15,0)</f>
        <v>Realizar la revisión de las modificaciones a la Decisión 608  (Documento de revisión)</v>
      </c>
      <c r="I347" s="82">
        <f>VLOOKUP(A347,'PAI 2025 GPS rempl2)'!$A$4:$V$504,17,0)</f>
        <v>1</v>
      </c>
      <c r="J347" s="82" t="str">
        <f>VLOOKUP(A347,'PAI 2025 GPS rempl2)'!$A$4:$V$504,18,0)</f>
        <v>Númerica</v>
      </c>
      <c r="K347" s="169" t="str">
        <f>VLOOKUP(A347,'PAI 2025 GPS rempl2)'!$A$4:$V$504,20,0)</f>
        <v>2025-08-01</v>
      </c>
      <c r="L347" s="169" t="str">
        <f>VLOOKUP(A347,'PAI 2025 GPS rempl2)'!$A$4:$V$504,21,0)</f>
        <v>2025-12-19</v>
      </c>
      <c r="M347" s="82" t="str">
        <f>VLOOKUP(A347,'PAI 2025 GPS rempl2)'!$A$4:$V$504,22,0)</f>
        <v>1000-DESPACHO DEL SUPERINTENDENTE DELEGADO PARA LA PROTECCIÓN DE LA COMPETENCIA</v>
      </c>
      <c r="N347" s="82"/>
      <c r="O347" s="82"/>
      <c r="P347" s="82"/>
      <c r="Q347" s="82"/>
      <c r="S347" s="81" t="s">
        <v>1149</v>
      </c>
      <c r="T347" s="81" t="str">
        <f>VLOOKUP(A347,'PAI 2025 GPS rempl2)'!$A$3:$E$505,4,0)</f>
        <v>Actividad propia</v>
      </c>
      <c r="U347" s="82" t="s">
        <v>1539</v>
      </c>
      <c r="V347" s="31">
        <f>VLOOKUP(S347,'PAI 2025 GPS rempl2)'!$E$4:$P$504,12,0)</f>
        <v>80</v>
      </c>
      <c r="W347" s="148" t="e">
        <f>+(V347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48" spans="1:23" x14ac:dyDescent="0.25">
      <c r="A348" s="81" t="s">
        <v>1150</v>
      </c>
      <c r="B348" s="81" t="str">
        <f>VLOOKUP(A348,'PAI 2025 GPS rempl2)'!$A$3:$E$505,4,0)</f>
        <v>Producto</v>
      </c>
      <c r="C348" s="82" t="s">
        <v>1539</v>
      </c>
      <c r="D348" s="82" t="s">
        <v>1543</v>
      </c>
      <c r="E348" s="82" t="s">
        <v>625</v>
      </c>
      <c r="F348" s="82" t="s">
        <v>10</v>
      </c>
      <c r="G348" s="82" t="str">
        <f>VLOOKUP(A348,'PAI 2025 GPS rempl2)'!$E$4:$L$504,8,0)</f>
        <v>N/A</v>
      </c>
      <c r="H348" s="82" t="str">
        <f>VLOOKUP(A348,'PAI 2025 GPS rempl2)'!$A$4:$V$504,15,0)</f>
        <v>Matriz de riesgos de colusión en contratación pública y formulación de mecanismos para reducir dichos riesgos, elaborada y socializada (Matrices guía para identificar riesgos entregada)</v>
      </c>
      <c r="I348" s="82">
        <f>VLOOKUP(A348,'PAI 2025 GPS rempl2)'!$A$4:$V$504,17,0)</f>
        <v>1</v>
      </c>
      <c r="J348" s="82" t="str">
        <f>VLOOKUP(A348,'PAI 2025 GPS rempl2)'!$A$4:$V$504,18,0)</f>
        <v>Númerica</v>
      </c>
      <c r="K348" s="169" t="str">
        <f>VLOOKUP(A348,'PAI 2025 GPS rempl2)'!$A$4:$V$504,20,0)</f>
        <v>2025-01-20</v>
      </c>
      <c r="L348" s="169" t="str">
        <f>VLOOKUP(A348,'PAI 2025 GPS rempl2)'!$A$4:$V$504,21,0)</f>
        <v>2025-12-12</v>
      </c>
      <c r="M348" s="82" t="str">
        <f>VLOOKUP(A348,'PAI 2025 GPS rempl2)'!$A$4:$V$504,22,0)</f>
        <v>1000-DESPACHO DEL SUPERINTENDENTE DELEGADO PARA LA PROTECCIÓN DE LA COMPETENCIA</v>
      </c>
      <c r="N348" s="82" t="s">
        <v>1415</v>
      </c>
      <c r="O348" s="82" t="s">
        <v>1416</v>
      </c>
      <c r="P348" s="82" t="s">
        <v>1581</v>
      </c>
      <c r="Q348" s="82" t="s">
        <v>1757</v>
      </c>
      <c r="S348" s="81" t="s">
        <v>1150</v>
      </c>
      <c r="T348" s="81" t="str">
        <f>VLOOKUP(A348,'PAI 2025 GPS rempl2)'!$A$3:$E$505,4,0)</f>
        <v>Producto</v>
      </c>
      <c r="U348" s="82" t="s">
        <v>1539</v>
      </c>
      <c r="V348" s="31">
        <f>VLOOKUP(S348,'PAI 2025 GPS rempl2)'!$E$4:$P$504,12,0)</f>
        <v>15</v>
      </c>
      <c r="W348" s="146">
        <f>(V348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0.67264573991031396</v>
      </c>
    </row>
    <row r="349" spans="1:23" x14ac:dyDescent="0.25">
      <c r="A349" s="81" t="s">
        <v>1152</v>
      </c>
      <c r="B349" s="81" t="str">
        <f>VLOOKUP(A349,'PAI 2025 GPS rempl2)'!$A$3:$E$505,4,0)</f>
        <v>Actividad propia</v>
      </c>
      <c r="C349" s="82" t="s">
        <v>1539</v>
      </c>
      <c r="D349" s="82" t="s">
        <v>1543</v>
      </c>
      <c r="E349" s="82" t="s">
        <v>625</v>
      </c>
      <c r="F349" s="82"/>
      <c r="G349" s="82" t="str">
        <f>VLOOKUP(A349,'PAI 2025 GPS rempl2)'!$E$4:$L$504,8,0)</f>
        <v>N/A</v>
      </c>
      <c r="H349" s="82" t="str">
        <f>VLOOKUP(A349,'PAI 2025 GPS rempl2)'!$A$4:$V$504,15,0)</f>
        <v>Diseñar la matriz de riesgos de colusión en contratación pública a partir de la identificación y análisis de los riesgos de colusión en contratación pública (Documento con la identificación de riesgos)</v>
      </c>
      <c r="I349" s="82">
        <f>VLOOKUP(A349,'PAI 2025 GPS rempl2)'!$A$4:$V$504,17,0)</f>
        <v>1</v>
      </c>
      <c r="J349" s="82" t="str">
        <f>VLOOKUP(A349,'PAI 2025 GPS rempl2)'!$A$4:$V$504,18,0)</f>
        <v>Númerica</v>
      </c>
      <c r="K349" s="169" t="str">
        <f>VLOOKUP(A349,'PAI 2025 GPS rempl2)'!$A$4:$V$504,20,0)</f>
        <v>2025-01-20</v>
      </c>
      <c r="L349" s="169" t="str">
        <f>VLOOKUP(A349,'PAI 2025 GPS rempl2)'!$A$4:$V$504,21,0)</f>
        <v>2025-06-27</v>
      </c>
      <c r="M349" s="82" t="str">
        <f>VLOOKUP(A349,'PAI 2025 GPS rempl2)'!$A$4:$V$504,22,0)</f>
        <v>1000-DESPACHO DEL SUPERINTENDENTE DELEGADO PARA LA PROTECCIÓN DE LA COMPETENCIA</v>
      </c>
      <c r="N349" s="82"/>
      <c r="O349" s="82"/>
      <c r="P349" s="82"/>
      <c r="Q349" s="82"/>
      <c r="S349" s="81" t="s">
        <v>1152</v>
      </c>
      <c r="T349" s="81" t="str">
        <f>VLOOKUP(A349,'PAI 2025 GPS rempl2)'!$A$3:$E$505,4,0)</f>
        <v>Actividad propia</v>
      </c>
      <c r="U349" s="82" t="s">
        <v>1539</v>
      </c>
      <c r="V349" s="31">
        <f>VLOOKUP(S349,'PAI 2025 GPS rempl2)'!$E$4:$P$504,12,0)</f>
        <v>20</v>
      </c>
      <c r="W349" s="148" t="e">
        <f>+(V349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0" spans="1:23" x14ac:dyDescent="0.25">
      <c r="A350" s="81" t="s">
        <v>1154</v>
      </c>
      <c r="B350" s="81" t="str">
        <f>VLOOKUP(A350,'PAI 2025 GPS rempl2)'!$A$3:$E$505,4,0)</f>
        <v>Actividad propia</v>
      </c>
      <c r="C350" s="82" t="s">
        <v>1539</v>
      </c>
      <c r="D350" s="82" t="s">
        <v>1543</v>
      </c>
      <c r="E350" s="82" t="s">
        <v>625</v>
      </c>
      <c r="F350" s="82"/>
      <c r="G350" s="82" t="str">
        <f>VLOOKUP(A350,'PAI 2025 GPS rempl2)'!$E$4:$L$504,8,0)</f>
        <v>N/A</v>
      </c>
      <c r="H350" s="82" t="str">
        <f>VLOOKUP(A350,'PAI 2025 GPS rempl2)'!$A$4:$V$504,15,0)</f>
        <v>Socializar la matriz con los grupos de valor externos (Soportes de la socialización de la matriz con las entidades)</v>
      </c>
      <c r="I350" s="82">
        <f>VLOOKUP(A350,'PAI 2025 GPS rempl2)'!$A$4:$V$504,17,0)</f>
        <v>1</v>
      </c>
      <c r="J350" s="82" t="str">
        <f>VLOOKUP(A350,'PAI 2025 GPS rempl2)'!$A$4:$V$504,18,0)</f>
        <v>Númerica</v>
      </c>
      <c r="K350" s="169" t="str">
        <f>VLOOKUP(A350,'PAI 2025 GPS rempl2)'!$A$4:$V$504,20,0)</f>
        <v>2025-07-01</v>
      </c>
      <c r="L350" s="169" t="str">
        <f>VLOOKUP(A350,'PAI 2025 GPS rempl2)'!$A$4:$V$504,21,0)</f>
        <v>2025-12-12</v>
      </c>
      <c r="M350" s="82" t="str">
        <f>VLOOKUP(A350,'PAI 2025 GPS rempl2)'!$A$4:$V$504,22,0)</f>
        <v>1000-DESPACHO DEL SUPERINTENDENTE DELEGADO PARA LA PROTECCIÓN DE LA COMPETENCIA</v>
      </c>
      <c r="N350" s="82"/>
      <c r="O350" s="82"/>
      <c r="P350" s="82"/>
      <c r="Q350" s="82"/>
      <c r="S350" s="81" t="s">
        <v>1154</v>
      </c>
      <c r="T350" s="81" t="str">
        <f>VLOOKUP(A350,'PAI 2025 GPS rempl2)'!$A$3:$E$505,4,0)</f>
        <v>Actividad propia</v>
      </c>
      <c r="U350" s="82" t="s">
        <v>1539</v>
      </c>
      <c r="V350" s="31">
        <f>VLOOKUP(S350,'PAI 2025 GPS rempl2)'!$E$4:$P$504,12,0)</f>
        <v>80</v>
      </c>
      <c r="W350" s="148" t="e">
        <f>+(V350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1" spans="1:23" x14ac:dyDescent="0.25">
      <c r="A351" s="81" t="s">
        <v>1156</v>
      </c>
      <c r="B351" s="81" t="str">
        <f>VLOOKUP(A351,'PAI 2025 GPS rempl2)'!$A$3:$E$505,4,0)</f>
        <v>Producto</v>
      </c>
      <c r="C351" s="82" t="s">
        <v>1539</v>
      </c>
      <c r="D351" s="82" t="s">
        <v>1541</v>
      </c>
      <c r="E351" s="82" t="s">
        <v>585</v>
      </c>
      <c r="F351" s="82" t="s">
        <v>9</v>
      </c>
      <c r="G351" s="82" t="str">
        <f>VLOOKUP(A351,'PAI 2025 GPS rempl2)'!$E$4:$L$504,8,0)</f>
        <v>N/A</v>
      </c>
      <c r="H351" s="82" t="str">
        <f>VLOOKUP(A351,'PAI 2025 GPS rempl2)'!$A$4:$V$504,15,0)</f>
        <v>Herramienta de control y gestión de los tiempos de las actividades de los procedimientos de la Delegatura, diseñada y probada  (Matrices con el registro  de los tiempos de cada actividad entregado)</v>
      </c>
      <c r="I351" s="82">
        <f>VLOOKUP(A351,'PAI 2025 GPS rempl2)'!$A$4:$V$504,17,0)</f>
        <v>1</v>
      </c>
      <c r="J351" s="82" t="str">
        <f>VLOOKUP(A351,'PAI 2025 GPS rempl2)'!$A$4:$V$504,18,0)</f>
        <v>Númerica</v>
      </c>
      <c r="K351" s="169" t="str">
        <f>VLOOKUP(A351,'PAI 2025 GPS rempl2)'!$A$4:$V$504,20,0)</f>
        <v>2025-01-20</v>
      </c>
      <c r="L351" s="169" t="str">
        <f>VLOOKUP(A351,'PAI 2025 GPS rempl2)'!$A$4:$V$504,21,0)</f>
        <v>2025-12-12</v>
      </c>
      <c r="M351" s="82" t="str">
        <f>VLOOKUP(A351,'PAI 2025 GPS rempl2)'!$A$4:$V$504,22,0)</f>
        <v>1000-DESPACHO DEL SUPERINTENDENTE DELEGADO PARA LA PROTECCIÓN DE LA COMPETENCIA</v>
      </c>
      <c r="N351" s="82" t="s">
        <v>1417</v>
      </c>
      <c r="O351" s="82" t="s">
        <v>1455</v>
      </c>
      <c r="P351" s="82">
        <v>0</v>
      </c>
      <c r="Q351" s="82" t="s">
        <v>1509</v>
      </c>
      <c r="S351" s="81" t="s">
        <v>1156</v>
      </c>
      <c r="T351" s="81" t="str">
        <f>VLOOKUP(A351,'PAI 2025 GPS rempl2)'!$A$3:$E$505,4,0)</f>
        <v>Producto</v>
      </c>
      <c r="U351" s="82" t="s">
        <v>1539</v>
      </c>
      <c r="V351" s="31">
        <f>VLOOKUP(S351,'PAI 2025 GPS rempl2)'!$E$4:$P$504,12,0)</f>
        <v>15</v>
      </c>
      <c r="W351" s="146">
        <f>(V351*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0.67264573991031396</v>
      </c>
    </row>
    <row r="352" spans="1:23" x14ac:dyDescent="0.25">
      <c r="A352" s="81" t="s">
        <v>1158</v>
      </c>
      <c r="B352" s="81" t="str">
        <f>VLOOKUP(A352,'PAI 2025 GPS rempl2)'!$A$3:$E$505,4,0)</f>
        <v>Actividad propia</v>
      </c>
      <c r="C352" s="82" t="s">
        <v>1539</v>
      </c>
      <c r="D352" s="82" t="s">
        <v>1541</v>
      </c>
      <c r="E352" s="82" t="s">
        <v>585</v>
      </c>
      <c r="F352" s="82"/>
      <c r="G352" s="82" t="str">
        <f>VLOOKUP(A352,'PAI 2025 GPS rempl2)'!$E$4:$L$504,8,0)</f>
        <v>N/A</v>
      </c>
      <c r="H352" s="82" t="str">
        <f>VLOOKUP(A352,'PAI 2025 GPS rempl2)'!$A$4:$V$504,15,0)</f>
        <v>Diseñar la herramienta de control y gestión de tiempos (Matrices por procedimiento)</v>
      </c>
      <c r="I352" s="82">
        <f>VLOOKUP(A352,'PAI 2025 GPS rempl2)'!$A$4:$V$504,17,0)</f>
        <v>4</v>
      </c>
      <c r="J352" s="82" t="str">
        <f>VLOOKUP(A352,'PAI 2025 GPS rempl2)'!$A$4:$V$504,18,0)</f>
        <v>Númerica</v>
      </c>
      <c r="K352" s="169" t="str">
        <f>VLOOKUP(A352,'PAI 2025 GPS rempl2)'!$A$4:$V$504,20,0)</f>
        <v>2025-01-20</v>
      </c>
      <c r="L352" s="169" t="str">
        <f>VLOOKUP(A352,'PAI 2025 GPS rempl2)'!$A$4:$V$504,21,0)</f>
        <v>2025-06-27</v>
      </c>
      <c r="M352" s="82" t="str">
        <f>VLOOKUP(A352,'PAI 2025 GPS rempl2)'!$A$4:$V$504,22,0)</f>
        <v>1000-DESPACHO DEL SUPERINTENDENTE DELEGADO PARA LA PROTECCIÓN DE LA COMPETENCIA</v>
      </c>
      <c r="N352" s="82"/>
      <c r="O352" s="82"/>
      <c r="P352" s="82"/>
      <c r="Q352" s="82"/>
      <c r="S352" s="81" t="s">
        <v>1158</v>
      </c>
      <c r="T352" s="81" t="str">
        <f>VLOOKUP(A352,'PAI 2025 GPS rempl2)'!$A$3:$E$505,4,0)</f>
        <v>Actividad propia</v>
      </c>
      <c r="U352" s="82" t="s">
        <v>1539</v>
      </c>
      <c r="V352" s="31">
        <f>VLOOKUP(S352,'PAI 2025 GPS rempl2)'!$E$4:$P$504,12,0)</f>
        <v>20</v>
      </c>
      <c r="W352" s="148" t="e">
        <f>+(V352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3" spans="1:23" x14ac:dyDescent="0.25">
      <c r="A353" s="81" t="s">
        <v>1160</v>
      </c>
      <c r="B353" s="81" t="str">
        <f>VLOOKUP(A353,'PAI 2025 GPS rempl2)'!$A$3:$E$505,4,0)</f>
        <v>Actividad propia</v>
      </c>
      <c r="C353" s="82" t="s">
        <v>1539</v>
      </c>
      <c r="D353" s="82" t="s">
        <v>1541</v>
      </c>
      <c r="E353" s="82" t="s">
        <v>585</v>
      </c>
      <c r="F353" s="82"/>
      <c r="G353" s="82" t="str">
        <f>VLOOKUP(A353,'PAI 2025 GPS rempl2)'!$E$4:$L$504,8,0)</f>
        <v>N/A</v>
      </c>
      <c r="H353" s="82" t="str">
        <f>VLOOKUP(A353,'PAI 2025 GPS rempl2)'!$A$4:$V$504,15,0)</f>
        <v>Establecer las metas de tiempos de atención de las actividades definidas en la herramienta, a partir del histórico de atención de los trámites activos  (Matrices con los tiempos registrados de los trámites de la vigencia 2024)</v>
      </c>
      <c r="I353" s="82">
        <f>VLOOKUP(A353,'PAI 2025 GPS rempl2)'!$A$4:$V$504,17,0)</f>
        <v>4</v>
      </c>
      <c r="J353" s="82" t="str">
        <f>VLOOKUP(A353,'PAI 2025 GPS rempl2)'!$A$4:$V$504,18,0)</f>
        <v>Númerica</v>
      </c>
      <c r="K353" s="169" t="str">
        <f>VLOOKUP(A353,'PAI 2025 GPS rempl2)'!$A$4:$V$504,20,0)</f>
        <v>2025-07-01</v>
      </c>
      <c r="L353" s="169" t="str">
        <f>VLOOKUP(A353,'PAI 2025 GPS rempl2)'!$A$4:$V$504,21,0)</f>
        <v>2025-11-14</v>
      </c>
      <c r="M353" s="82" t="str">
        <f>VLOOKUP(A353,'PAI 2025 GPS rempl2)'!$A$4:$V$504,22,0)</f>
        <v>1000-DESPACHO DEL SUPERINTENDENTE DELEGADO PARA LA PROTECCIÓN DE LA COMPETENCIA</v>
      </c>
      <c r="N353" s="82"/>
      <c r="O353" s="82"/>
      <c r="P353" s="82"/>
      <c r="Q353" s="82"/>
      <c r="S353" s="81" t="s">
        <v>1160</v>
      </c>
      <c r="T353" s="81" t="str">
        <f>VLOOKUP(A353,'PAI 2025 GPS rempl2)'!$A$3:$E$505,4,0)</f>
        <v>Actividad propia</v>
      </c>
      <c r="U353" s="82" t="s">
        <v>1539</v>
      </c>
      <c r="V353" s="31">
        <f>VLOOKUP(S353,'PAI 2025 GPS rempl2)'!$E$4:$P$504,12,0)</f>
        <v>40</v>
      </c>
      <c r="W353" s="148" t="e">
        <f>+(V353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4" spans="1:23" x14ac:dyDescent="0.25">
      <c r="A354" s="81" t="s">
        <v>1162</v>
      </c>
      <c r="B354" s="81" t="str">
        <f>VLOOKUP(A354,'PAI 2025 GPS rempl2)'!$A$3:$E$505,4,0)</f>
        <v>Actividad propia</v>
      </c>
      <c r="C354" s="82" t="s">
        <v>1539</v>
      </c>
      <c r="D354" s="82" t="s">
        <v>1541</v>
      </c>
      <c r="E354" s="82" t="s">
        <v>585</v>
      </c>
      <c r="F354" s="82"/>
      <c r="G354" s="82" t="str">
        <f>VLOOKUP(A354,'PAI 2025 GPS rempl2)'!$E$4:$L$504,8,0)</f>
        <v>N/A</v>
      </c>
      <c r="H354" s="82" t="str">
        <f>VLOOKUP(A354,'PAI 2025 GPS rempl2)'!$A$4:$V$504,15,0)</f>
        <v>Realizar prueba piloto de la herramienta de control y gestión (Informe de los resultados de la prueba piloto)</v>
      </c>
      <c r="I354" s="82">
        <f>VLOOKUP(A354,'PAI 2025 GPS rempl2)'!$A$4:$V$504,17,0)</f>
        <v>1</v>
      </c>
      <c r="J354" s="82" t="str">
        <f>VLOOKUP(A354,'PAI 2025 GPS rempl2)'!$A$4:$V$504,18,0)</f>
        <v>Númerica</v>
      </c>
      <c r="K354" s="169" t="str">
        <f>VLOOKUP(A354,'PAI 2025 GPS rempl2)'!$A$4:$V$504,20,0)</f>
        <v>2025-11-14</v>
      </c>
      <c r="L354" s="169" t="str">
        <f>VLOOKUP(A354,'PAI 2025 GPS rempl2)'!$A$4:$V$504,21,0)</f>
        <v>2025-12-12</v>
      </c>
      <c r="M354" s="82" t="str">
        <f>VLOOKUP(A354,'PAI 2025 GPS rempl2)'!$A$4:$V$504,22,0)</f>
        <v>1000-DESPACHO DEL SUPERINTENDENTE DELEGADO PARA LA PROTECCIÓN DE LA COMPETENCIA</v>
      </c>
      <c r="N354" s="82"/>
      <c r="O354" s="82"/>
      <c r="P354" s="82"/>
      <c r="Q354" s="82"/>
      <c r="S354" s="81" t="s">
        <v>1162</v>
      </c>
      <c r="T354" s="81" t="str">
        <f>VLOOKUP(A354,'PAI 2025 GPS rempl2)'!$A$3:$E$505,4,0)</f>
        <v>Actividad propia</v>
      </c>
      <c r="U354" s="82" t="s">
        <v>1539</v>
      </c>
      <c r="V354" s="31">
        <f>VLOOKUP(S354,'PAI 2025 GPS rempl2)'!$E$4:$P$504,12,0)</f>
        <v>40</v>
      </c>
      <c r="W354" s="148" t="e">
        <f>+(V354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5" spans="1:23" x14ac:dyDescent="0.25">
      <c r="A355" s="81" t="s">
        <v>1165</v>
      </c>
      <c r="B355" s="81" t="str">
        <f>VLOOKUP(A355,'PAI 2025 GPS rempl2)'!$A$3:$E$505,4,0)</f>
        <v>Producto</v>
      </c>
      <c r="C355" s="82" t="s">
        <v>1539</v>
      </c>
      <c r="D355" s="82" t="s">
        <v>1543</v>
      </c>
      <c r="E355" s="82" t="s">
        <v>625</v>
      </c>
      <c r="F355" s="82" t="s">
        <v>10</v>
      </c>
      <c r="G355" s="82" t="str">
        <f>VLOOKUP(A355,'PAI 2025 GPS rempl2)'!$E$4:$L$504,8,0)</f>
        <v>C-3599-0200-0005-53105b</v>
      </c>
      <c r="H355" s="82" t="str">
        <f>VLOOKUP(A355,'PAI 2025 GPS rempl2)'!$A$4:$V$504,15,0)</f>
        <v>Jornadas de Capacitación bajo la Estrategia Marcas de Paz, realizadas.
 (Informe consolidado de la ejecución de las jornadas)</v>
      </c>
      <c r="I355" s="82">
        <f>VLOOKUP(A355,'PAI 2025 GPS rempl2)'!$A$4:$V$504,17,0)</f>
        <v>100</v>
      </c>
      <c r="J355" s="82" t="str">
        <f>VLOOKUP(A355,'PAI 2025 GPS rempl2)'!$A$4:$V$504,18,0)</f>
        <v>Porcentual</v>
      </c>
      <c r="K355" s="169" t="str">
        <f>VLOOKUP(A355,'PAI 2025 GPS rempl2)'!$A$4:$V$504,20,0)</f>
        <v>2025-02-03</v>
      </c>
      <c r="L355" s="169" t="str">
        <f>VLOOKUP(A355,'PAI 2025 GPS rempl2)'!$A$4:$V$504,21,0)</f>
        <v>2025-12-19</v>
      </c>
      <c r="M355" s="82" t="str">
        <f>VLOOKUP(A355,'PAI 2025 GPS rempl2)'!$A$4:$V$504,22,0)</f>
        <v>71-GRUPO DE TRABAJO DE FORMACION</v>
      </c>
      <c r="N355" s="82" t="s">
        <v>1415</v>
      </c>
      <c r="O355" s="82" t="s">
        <v>1416</v>
      </c>
      <c r="P355" s="82">
        <v>0</v>
      </c>
      <c r="Q355" s="82" t="s">
        <v>1755</v>
      </c>
      <c r="S355" s="81" t="s">
        <v>1165</v>
      </c>
      <c r="T355" s="81" t="str">
        <f>VLOOKUP(A355,'PAI 2025 GPS rempl2)'!$A$3:$E$505,4,0)</f>
        <v>Producto</v>
      </c>
      <c r="U355" s="82" t="s">
        <v>1539</v>
      </c>
      <c r="V355" s="31">
        <f>VLOOKUP(S355,'PAI 2025 GPS rempl2)'!$E$4:$P$504,12,0)</f>
        <v>30</v>
      </c>
      <c r="W355" s="146">
        <f>(V355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356" spans="1:23" x14ac:dyDescent="0.25">
      <c r="A356" s="81" t="s">
        <v>1167</v>
      </c>
      <c r="B356" s="81" t="str">
        <f>VLOOKUP(A356,'PAI 2025 GPS rempl2)'!$A$3:$E$505,4,0)</f>
        <v>Actividad propia</v>
      </c>
      <c r="C356" s="82" t="s">
        <v>1539</v>
      </c>
      <c r="D356" s="82" t="s">
        <v>1543</v>
      </c>
      <c r="E356" s="82" t="s">
        <v>625</v>
      </c>
      <c r="F356" s="82"/>
      <c r="G356" s="82" t="str">
        <f>VLOOKUP(A356,'PAI 2025 GPS rempl2)'!$E$4:$L$504,8,0)</f>
        <v>N/A</v>
      </c>
      <c r="H356" s="82" t="str">
        <f>VLOOKUP(A356,'PAI 2025 GPS rempl2)'!$A$4:$V$504,15,0)</f>
        <v>Definir, en coordinación con el Despacho de la Superintendente de PI, el contenido temático que será abordado en las jornadas de capacitación y los aportes a la proyección mensual del número de jornadas a realizar. (Documento con las definiciones)</v>
      </c>
      <c r="I356" s="82">
        <f>VLOOKUP(A356,'PAI 2025 GPS rempl2)'!$A$4:$V$504,17,0)</f>
        <v>1</v>
      </c>
      <c r="J356" s="82" t="str">
        <f>VLOOKUP(A356,'PAI 2025 GPS rempl2)'!$A$4:$V$504,18,0)</f>
        <v>Númerica</v>
      </c>
      <c r="K356" s="169" t="str">
        <f>VLOOKUP(A356,'PAI 2025 GPS rempl2)'!$A$4:$V$504,20,0)</f>
        <v>2025-02-03</v>
      </c>
      <c r="L356" s="169" t="str">
        <f>VLOOKUP(A356,'PAI 2025 GPS rempl2)'!$A$4:$V$504,21,0)</f>
        <v>2025-03-28</v>
      </c>
      <c r="M356" s="82" t="str">
        <f>VLOOKUP(A356,'PAI 2025 GPS rempl2)'!$A$4:$V$504,22,0)</f>
        <v>71-GRUPO DE TRABAJO DE FORMACION</v>
      </c>
      <c r="N356" s="82"/>
      <c r="O356" s="82"/>
      <c r="P356" s="82"/>
      <c r="Q356" s="82"/>
      <c r="S356" s="81" t="s">
        <v>1167</v>
      </c>
      <c r="T356" s="81" t="str">
        <f>VLOOKUP(A356,'PAI 2025 GPS rempl2)'!$A$3:$E$505,4,0)</f>
        <v>Actividad propia</v>
      </c>
      <c r="U356" s="82" t="s">
        <v>1539</v>
      </c>
      <c r="V356" s="31">
        <f>VLOOKUP(S356,'PAI 2025 GPS rempl2)'!$E$4:$P$504,12,0)</f>
        <v>30</v>
      </c>
      <c r="W356" s="148" t="e">
        <f>+(V356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7" spans="1:23" x14ac:dyDescent="0.25">
      <c r="A357" s="81" t="s">
        <v>1169</v>
      </c>
      <c r="B357" s="81" t="str">
        <f>VLOOKUP(A357,'PAI 2025 GPS rempl2)'!$A$3:$E$505,4,0)</f>
        <v>Actividad propia</v>
      </c>
      <c r="C357" s="82" t="s">
        <v>1539</v>
      </c>
      <c r="D357" s="82" t="s">
        <v>1543</v>
      </c>
      <c r="E357" s="82" t="s">
        <v>625</v>
      </c>
      <c r="F357" s="82"/>
      <c r="G357" s="82" t="str">
        <f>VLOOKUP(A357,'PAI 2025 GPS rempl2)'!$E$4:$L$504,8,0)</f>
        <v>N/A</v>
      </c>
      <c r="H357" s="82" t="str">
        <f>VLOOKUP(A357,'PAI 2025 GPS rempl2)'!$A$4:$V$504,15,0)</f>
        <v>Realizar las jornadas de capacitación. (Matriz de gestión de jornadas realizadas)</v>
      </c>
      <c r="I357" s="82">
        <f>VLOOKUP(A357,'PAI 2025 GPS rempl2)'!$A$4:$V$504,17,0)</f>
        <v>42</v>
      </c>
      <c r="J357" s="82" t="str">
        <f>VLOOKUP(A357,'PAI 2025 GPS rempl2)'!$A$4:$V$504,18,0)</f>
        <v>Númerica</v>
      </c>
      <c r="K357" s="169" t="str">
        <f>VLOOKUP(A357,'PAI 2025 GPS rempl2)'!$A$4:$V$504,20,0)</f>
        <v>2025-04-01</v>
      </c>
      <c r="L357" s="169" t="str">
        <f>VLOOKUP(A357,'PAI 2025 GPS rempl2)'!$A$4:$V$504,21,0)</f>
        <v>2025-12-12</v>
      </c>
      <c r="M357" s="82" t="str">
        <f>VLOOKUP(A357,'PAI 2025 GPS rempl2)'!$A$4:$V$504,22,0)</f>
        <v>71-GRUPO DE TRABAJO DE FORMACION</v>
      </c>
      <c r="N357" s="82"/>
      <c r="O357" s="82"/>
      <c r="P357" s="82"/>
      <c r="Q357" s="82"/>
      <c r="S357" s="81" t="s">
        <v>1169</v>
      </c>
      <c r="T357" s="81" t="str">
        <f>VLOOKUP(A357,'PAI 2025 GPS rempl2)'!$A$3:$E$505,4,0)</f>
        <v>Actividad propia</v>
      </c>
      <c r="U357" s="82" t="s">
        <v>1539</v>
      </c>
      <c r="V357" s="31">
        <f>VLOOKUP(S357,'PAI 2025 GPS rempl2)'!$E$4:$P$504,12,0)</f>
        <v>60</v>
      </c>
      <c r="W357" s="148" t="e">
        <f>+(V357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8" spans="1:23" x14ac:dyDescent="0.25">
      <c r="A358" s="81" t="s">
        <v>1170</v>
      </c>
      <c r="B358" s="81" t="str">
        <f>VLOOKUP(A358,'PAI 2025 GPS rempl2)'!$A$3:$E$505,4,0)</f>
        <v>Actividad propia</v>
      </c>
      <c r="C358" s="82" t="s">
        <v>1539</v>
      </c>
      <c r="D358" s="82" t="s">
        <v>1543</v>
      </c>
      <c r="E358" s="82" t="s">
        <v>625</v>
      </c>
      <c r="F358" s="82"/>
      <c r="G358" s="82" t="str">
        <f>VLOOKUP(A358,'PAI 2025 GPS rempl2)'!$E$4:$L$504,8,0)</f>
        <v>N/A</v>
      </c>
      <c r="H358" s="82" t="str">
        <f>VLOOKUP(A358,'PAI 2025 GPS rempl2)'!$A$4:$V$504,15,0)</f>
        <v>Elaborar informes trimestrales de las jornadas de capacitación realizadas. (Informe)</v>
      </c>
      <c r="I358" s="82">
        <f>VLOOKUP(A358,'PAI 2025 GPS rempl2)'!$A$4:$V$504,17,0)</f>
        <v>3</v>
      </c>
      <c r="J358" s="82" t="str">
        <f>VLOOKUP(A358,'PAI 2025 GPS rempl2)'!$A$4:$V$504,18,0)</f>
        <v>Númerica</v>
      </c>
      <c r="K358" s="169" t="str">
        <f>VLOOKUP(A358,'PAI 2025 GPS rempl2)'!$A$4:$V$504,20,0)</f>
        <v>2025-04-01</v>
      </c>
      <c r="L358" s="169" t="str">
        <f>VLOOKUP(A358,'PAI 2025 GPS rempl2)'!$A$4:$V$504,21,0)</f>
        <v>2025-12-19</v>
      </c>
      <c r="M358" s="82" t="str">
        <f>VLOOKUP(A358,'PAI 2025 GPS rempl2)'!$A$4:$V$504,22,0)</f>
        <v>71-GRUPO DE TRABAJO DE FORMACION</v>
      </c>
      <c r="N358" s="82"/>
      <c r="O358" s="82"/>
      <c r="P358" s="82"/>
      <c r="Q358" s="82"/>
      <c r="S358" s="81" t="s">
        <v>1170</v>
      </c>
      <c r="T358" s="81" t="str">
        <f>VLOOKUP(A358,'PAI 2025 GPS rempl2)'!$A$3:$E$505,4,0)</f>
        <v>Actividad propia</v>
      </c>
      <c r="U358" s="82" t="s">
        <v>1539</v>
      </c>
      <c r="V358" s="31">
        <f>VLOOKUP(S358,'PAI 2025 GPS rempl2)'!$E$4:$P$504,12,0)</f>
        <v>10</v>
      </c>
      <c r="W358" s="148" t="e">
        <f>+(V358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9" spans="1:23" x14ac:dyDescent="0.25">
      <c r="A359" s="81" t="s">
        <v>1172</v>
      </c>
      <c r="B359" s="81" t="str">
        <f>VLOOKUP(A359,'PAI 2025 GPS rempl2)'!$A$3:$E$505,4,0)</f>
        <v>Producto</v>
      </c>
      <c r="C359" s="82" t="s">
        <v>1539</v>
      </c>
      <c r="D359" s="82" t="s">
        <v>1547</v>
      </c>
      <c r="E359" s="82" t="s">
        <v>706</v>
      </c>
      <c r="F359" s="82" t="s">
        <v>10</v>
      </c>
      <c r="G359" s="82" t="str">
        <f>VLOOKUP(A359,'PAI 2025 GPS rempl2)'!$E$4:$L$504,8,0)</f>
        <v>C-3599-0200-0005-53105b</v>
      </c>
      <c r="H359" s="82" t="str">
        <f>VLOOKUP(A359,'PAI 2025 GPS rempl2)'!$A$4:$V$504,15,0)</f>
        <v>Programa estratégico de enfoque diferencial para la Inclusión de población vulnerable en la oferta académica del Grupo de Formación, ejecutado (Informe consolidado de la ejecución del programa)</v>
      </c>
      <c r="I359" s="82">
        <f>VLOOKUP(A359,'PAI 2025 GPS rempl2)'!$A$4:$V$504,17,0)</f>
        <v>100</v>
      </c>
      <c r="J359" s="82" t="str">
        <f>VLOOKUP(A359,'PAI 2025 GPS rempl2)'!$A$4:$V$504,18,0)</f>
        <v>Porcentual</v>
      </c>
      <c r="K359" s="169" t="str">
        <f>VLOOKUP(A359,'PAI 2025 GPS rempl2)'!$A$4:$V$504,20,0)</f>
        <v>2025-02-03</v>
      </c>
      <c r="L359" s="169" t="str">
        <f>VLOOKUP(A359,'PAI 2025 GPS rempl2)'!$A$4:$V$504,21,0)</f>
        <v>2025-11-28</v>
      </c>
      <c r="M359" s="82" t="str">
        <f>VLOOKUP(A359,'PAI 2025 GPS rempl2)'!$A$4:$V$504,22,0)</f>
        <v>71-GRUPO DE TRABAJO DE FORMACION</v>
      </c>
      <c r="N359" s="82" t="s">
        <v>1415</v>
      </c>
      <c r="O359" s="82" t="s">
        <v>1416</v>
      </c>
      <c r="P359" s="82">
        <v>0</v>
      </c>
      <c r="Q359" s="82" t="s">
        <v>1511</v>
      </c>
      <c r="S359" s="81" t="s">
        <v>1172</v>
      </c>
      <c r="T359" s="81" t="str">
        <f>VLOOKUP(A359,'PAI 2025 GPS rempl2)'!$A$3:$E$505,4,0)</f>
        <v>Producto</v>
      </c>
      <c r="U359" s="82" t="s">
        <v>1539</v>
      </c>
      <c r="V359" s="31">
        <f>VLOOKUP(S359,'PAI 2025 GPS rempl2)'!$E$4:$P$504,12,0)</f>
        <v>20</v>
      </c>
      <c r="W359" s="146">
        <f>(V359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60" spans="1:23" x14ac:dyDescent="0.25">
      <c r="A360" s="81" t="s">
        <v>1174</v>
      </c>
      <c r="B360" s="81" t="str">
        <f>VLOOKUP(A360,'PAI 2025 GPS rempl2)'!$A$3:$E$505,4,0)</f>
        <v>Actividad propia</v>
      </c>
      <c r="C360" s="82" t="s">
        <v>1539</v>
      </c>
      <c r="D360" s="82" t="s">
        <v>1547</v>
      </c>
      <c r="E360" s="82" t="s">
        <v>706</v>
      </c>
      <c r="F360" s="82"/>
      <c r="G360" s="82" t="str">
        <f>VLOOKUP(A360,'PAI 2025 GPS rempl2)'!$E$4:$L$504,8,0)</f>
        <v>N/A</v>
      </c>
      <c r="H360" s="82" t="str">
        <f>VLOOKUP(A360,'PAI 2025 GPS rempl2)'!$A$4:$V$504,15,0)</f>
        <v>Diseñar el programa de enfoque diferencial  que incluya el plan de trabajo. (Documento de programa)</v>
      </c>
      <c r="I360" s="82">
        <f>VLOOKUP(A360,'PAI 2025 GPS rempl2)'!$A$4:$V$504,17,0)</f>
        <v>1</v>
      </c>
      <c r="J360" s="82" t="str">
        <f>VLOOKUP(A360,'PAI 2025 GPS rempl2)'!$A$4:$V$504,18,0)</f>
        <v>Númerica</v>
      </c>
      <c r="K360" s="169" t="str">
        <f>VLOOKUP(A360,'PAI 2025 GPS rempl2)'!$A$4:$V$504,20,0)</f>
        <v>2025-02-03</v>
      </c>
      <c r="L360" s="169" t="str">
        <f>VLOOKUP(A360,'PAI 2025 GPS rempl2)'!$A$4:$V$504,21,0)</f>
        <v>2025-03-31</v>
      </c>
      <c r="M360" s="82" t="str">
        <f>VLOOKUP(A360,'PAI 2025 GPS rempl2)'!$A$4:$V$504,22,0)</f>
        <v>71-GRUPO DE TRABAJO DE FORMACION</v>
      </c>
      <c r="N360" s="82"/>
      <c r="O360" s="82"/>
      <c r="P360" s="82"/>
      <c r="Q360" s="82"/>
      <c r="S360" s="81" t="s">
        <v>1174</v>
      </c>
      <c r="T360" s="81" t="str">
        <f>VLOOKUP(A360,'PAI 2025 GPS rempl2)'!$A$3:$E$505,4,0)</f>
        <v>Actividad propia</v>
      </c>
      <c r="U360" s="82" t="s">
        <v>1539</v>
      </c>
      <c r="V360" s="31">
        <f>VLOOKUP(S360,'PAI 2025 GPS rempl2)'!$E$4:$P$504,12,0)</f>
        <v>30</v>
      </c>
      <c r="W360" s="148" t="e">
        <f>+(V360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61" spans="1:23" x14ac:dyDescent="0.25">
      <c r="A361" s="81" t="s">
        <v>1176</v>
      </c>
      <c r="B361" s="81" t="str">
        <f>VLOOKUP(A361,'PAI 2025 GPS rempl2)'!$A$3:$E$505,4,0)</f>
        <v>Actividad propia</v>
      </c>
      <c r="C361" s="82" t="s">
        <v>1539</v>
      </c>
      <c r="D361" s="82" t="s">
        <v>1547</v>
      </c>
      <c r="E361" s="82" t="s">
        <v>706</v>
      </c>
      <c r="F361" s="82"/>
      <c r="G361" s="82" t="str">
        <f>VLOOKUP(A361,'PAI 2025 GPS rempl2)'!$E$4:$L$504,8,0)</f>
        <v>N/A</v>
      </c>
      <c r="H361" s="82" t="str">
        <f>VLOOKUP(A361,'PAI 2025 GPS rempl2)'!$A$4:$V$504,15,0)</f>
        <v>Elaborar e implementar un protocolo de  enfoque diferencial de la oferta académica (Protocolo elaborado)</v>
      </c>
      <c r="I361" s="82">
        <f>VLOOKUP(A361,'PAI 2025 GPS rempl2)'!$A$4:$V$504,17,0)</f>
        <v>1</v>
      </c>
      <c r="J361" s="82" t="str">
        <f>VLOOKUP(A361,'PAI 2025 GPS rempl2)'!$A$4:$V$504,18,0)</f>
        <v>Númerica</v>
      </c>
      <c r="K361" s="169" t="str">
        <f>VLOOKUP(A361,'PAI 2025 GPS rempl2)'!$A$4:$V$504,20,0)</f>
        <v>2025-04-01</v>
      </c>
      <c r="L361" s="169" t="str">
        <f>VLOOKUP(A361,'PAI 2025 GPS rempl2)'!$A$4:$V$504,21,0)</f>
        <v>2025-11-28</v>
      </c>
      <c r="M361" s="82" t="str">
        <f>VLOOKUP(A361,'PAI 2025 GPS rempl2)'!$A$4:$V$504,22,0)</f>
        <v>71-GRUPO DE TRABAJO DE FORMACION</v>
      </c>
      <c r="N361" s="82"/>
      <c r="O361" s="82"/>
      <c r="P361" s="82"/>
      <c r="Q361" s="82"/>
      <c r="S361" s="81" t="s">
        <v>1176</v>
      </c>
      <c r="T361" s="81" t="str">
        <f>VLOOKUP(A361,'PAI 2025 GPS rempl2)'!$A$3:$E$505,4,0)</f>
        <v>Actividad propia</v>
      </c>
      <c r="U361" s="82" t="s">
        <v>1539</v>
      </c>
      <c r="V361" s="31">
        <f>VLOOKUP(S361,'PAI 2025 GPS rempl2)'!$E$4:$P$504,12,0)</f>
        <v>60</v>
      </c>
      <c r="W361" s="148" t="e">
        <f>+(V361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62" spans="1:23" x14ac:dyDescent="0.25">
      <c r="A362" s="81" t="s">
        <v>1178</v>
      </c>
      <c r="B362" s="81" t="str">
        <f>VLOOKUP(A362,'PAI 2025 GPS rempl2)'!$A$3:$E$505,4,0)</f>
        <v>Actividad propia</v>
      </c>
      <c r="C362" s="82" t="s">
        <v>1539</v>
      </c>
      <c r="D362" s="82" t="s">
        <v>1547</v>
      </c>
      <c r="E362" s="82" t="s">
        <v>706</v>
      </c>
      <c r="F362" s="82"/>
      <c r="G362" s="82" t="str">
        <f>VLOOKUP(A362,'PAI 2025 GPS rempl2)'!$E$4:$L$504,8,0)</f>
        <v>N/A</v>
      </c>
      <c r="H362" s="82" t="str">
        <f>VLOOKUP(A362,'PAI 2025 GPS rempl2)'!$A$4:$V$504,15,0)</f>
        <v>Ejecutar el plan de trabajo del programa de enfoque diferencial.  (Informe de la ejecución del programa)</v>
      </c>
      <c r="I362" s="82">
        <f>VLOOKUP(A362,'PAI 2025 GPS rempl2)'!$A$4:$V$504,17,0)</f>
        <v>100</v>
      </c>
      <c r="J362" s="82" t="str">
        <f>VLOOKUP(A362,'PAI 2025 GPS rempl2)'!$A$4:$V$504,18,0)</f>
        <v>Porcentual</v>
      </c>
      <c r="K362" s="169" t="str">
        <f>VLOOKUP(A362,'PAI 2025 GPS rempl2)'!$A$4:$V$504,20,0)</f>
        <v>2025-04-01</v>
      </c>
      <c r="L362" s="169" t="str">
        <f>VLOOKUP(A362,'PAI 2025 GPS rempl2)'!$A$4:$V$504,21,0)</f>
        <v>2025-11-28</v>
      </c>
      <c r="M362" s="82" t="str">
        <f>VLOOKUP(A362,'PAI 2025 GPS rempl2)'!$A$4:$V$504,22,0)</f>
        <v>71-GRUPO DE TRABAJO DE FORMACION</v>
      </c>
      <c r="N362" s="82"/>
      <c r="O362" s="82"/>
      <c r="P362" s="82"/>
      <c r="Q362" s="82"/>
      <c r="S362" s="81" t="s">
        <v>1178</v>
      </c>
      <c r="T362" s="81" t="str">
        <f>VLOOKUP(A362,'PAI 2025 GPS rempl2)'!$A$3:$E$505,4,0)</f>
        <v>Actividad propia</v>
      </c>
      <c r="U362" s="82" t="s">
        <v>1539</v>
      </c>
      <c r="V362" s="31">
        <f>VLOOKUP(S362,'PAI 2025 GPS rempl2)'!$E$4:$P$504,12,0)</f>
        <v>10</v>
      </c>
      <c r="W362" s="148" t="e">
        <f>+(V362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63" spans="1:23" x14ac:dyDescent="0.25">
      <c r="A363" s="81" t="s">
        <v>1179</v>
      </c>
      <c r="B363" s="81" t="str">
        <f>VLOOKUP(A363,'PAI 2025 GPS rempl2)'!$A$3:$E$505,4,0)</f>
        <v>Producto</v>
      </c>
      <c r="C363" s="82" t="s">
        <v>1539</v>
      </c>
      <c r="D363" s="82" t="s">
        <v>1543</v>
      </c>
      <c r="E363" s="82" t="s">
        <v>625</v>
      </c>
      <c r="F363" s="82" t="s">
        <v>11</v>
      </c>
      <c r="G363" s="82" t="str">
        <f>VLOOKUP(A363,'PAI 2025 GPS rempl2)'!$E$4:$L$504,8,0)</f>
        <v>C-3599-0200-0005-53105b</v>
      </c>
      <c r="H363" s="82" t="str">
        <f>VLOOKUP(A363,'PAI 2025 GPS rempl2)'!$A$4:$V$504,15,0)</f>
        <v>Plataforma del Campus virtual accesible conforme a los estándares WCAG 2.1 nivel AA implementada (Informe consolidado de la implementación)</v>
      </c>
      <c r="I363" s="82">
        <f>VLOOKUP(A363,'PAI 2025 GPS rempl2)'!$A$4:$V$504,17,0)</f>
        <v>100</v>
      </c>
      <c r="J363" s="82" t="str">
        <f>VLOOKUP(A363,'PAI 2025 GPS rempl2)'!$A$4:$V$504,18,0)</f>
        <v>Porcentual</v>
      </c>
      <c r="K363" s="169" t="str">
        <f>VLOOKUP(A363,'PAI 2025 GPS rempl2)'!$A$4:$V$504,20,0)</f>
        <v>2025-02-17</v>
      </c>
      <c r="L363" s="169" t="str">
        <f>VLOOKUP(A363,'PAI 2025 GPS rempl2)'!$A$4:$V$504,21,0)</f>
        <v>2025-12-12</v>
      </c>
      <c r="M363" s="82" t="str">
        <f>VLOOKUP(A363,'PAI 2025 GPS rempl2)'!$A$4:$V$504,22,0)</f>
        <v>71-GRUPO DE TRABAJO DE FORMACION</v>
      </c>
      <c r="N363" s="82" t="s">
        <v>1413</v>
      </c>
      <c r="O363" s="82" t="s">
        <v>1414</v>
      </c>
      <c r="P363" s="82">
        <v>0</v>
      </c>
      <c r="Q363" s="82" t="s">
        <v>1510</v>
      </c>
      <c r="S363" s="81" t="s">
        <v>1179</v>
      </c>
      <c r="T363" s="81" t="str">
        <f>VLOOKUP(A363,'PAI 2025 GPS rempl2)'!$A$3:$E$505,4,0)</f>
        <v>Producto</v>
      </c>
      <c r="U363" s="82" t="s">
        <v>1539</v>
      </c>
      <c r="V363" s="31">
        <f>VLOOKUP(S363,'PAI 2025 GPS rempl2)'!$E$4:$P$504,12,0)</f>
        <v>20</v>
      </c>
      <c r="W363" s="146">
        <f>(V363*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64" spans="1:23" x14ac:dyDescent="0.25">
      <c r="A364" s="81" t="s">
        <v>1180</v>
      </c>
      <c r="B364" s="81" t="str">
        <f>VLOOKUP(A364,'PAI 2025 GPS rempl2)'!$A$3:$E$505,4,0)</f>
        <v>Actividad propia</v>
      </c>
      <c r="C364" s="82" t="s">
        <v>1539</v>
      </c>
      <c r="D364" s="82" t="s">
        <v>1543</v>
      </c>
      <c r="E364" s="82" t="s">
        <v>625</v>
      </c>
      <c r="F364" s="82"/>
      <c r="G364" s="82" t="str">
        <f>VLOOKUP(A364,'PAI 2025 GPS rempl2)'!$E$4:$L$504,8,0)</f>
        <v>N/A</v>
      </c>
      <c r="H364" s="82" t="str">
        <f>VLOOKUP(A364,'PAI 2025 GPS rempl2)'!$A$4:$V$504,15,0)</f>
        <v>Elaborar un diagnóstico de los aspectos que requieren ser implementados en accesibilidad de la plataforma del campus virtual. (Informe de diagnóstico).</v>
      </c>
      <c r="I364" s="82">
        <f>VLOOKUP(A364,'PAI 2025 GPS rempl2)'!$A$4:$V$504,17,0)</f>
        <v>1</v>
      </c>
      <c r="J364" s="82" t="str">
        <f>VLOOKUP(A364,'PAI 2025 GPS rempl2)'!$A$4:$V$504,18,0)</f>
        <v>Númerica</v>
      </c>
      <c r="K364" s="169" t="str">
        <f>VLOOKUP(A364,'PAI 2025 GPS rempl2)'!$A$4:$V$504,20,0)</f>
        <v>2025-02-17</v>
      </c>
      <c r="L364" s="169" t="str">
        <f>VLOOKUP(A364,'PAI 2025 GPS rempl2)'!$A$4:$V$504,21,0)</f>
        <v>2025-07-15</v>
      </c>
      <c r="M364" s="82" t="str">
        <f>VLOOKUP(A364,'PAI 2025 GPS rempl2)'!$A$4:$V$504,22,0)</f>
        <v>71-GRUPO DE TRABAJO DE FORMACION</v>
      </c>
      <c r="N364" s="82"/>
      <c r="O364" s="82"/>
      <c r="P364" s="82"/>
      <c r="Q364" s="82"/>
      <c r="S364" s="81" t="s">
        <v>1180</v>
      </c>
      <c r="T364" s="81" t="str">
        <f>VLOOKUP(A364,'PAI 2025 GPS rempl2)'!$A$3:$E$505,4,0)</f>
        <v>Actividad propia</v>
      </c>
      <c r="U364" s="82" t="s">
        <v>1539</v>
      </c>
      <c r="V364" s="31">
        <f>VLOOKUP(S364,'PAI 2025 GPS rempl2)'!$E$4:$P$504,12,0)</f>
        <v>30</v>
      </c>
      <c r="W364" s="148" t="e">
        <f>+(V364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65" spans="1:23" x14ac:dyDescent="0.25">
      <c r="A365" s="81" t="s">
        <v>1181</v>
      </c>
      <c r="B365" s="81" t="str">
        <f>VLOOKUP(A365,'PAI 2025 GPS rempl2)'!$A$3:$E$505,4,0)</f>
        <v>Actividad propia</v>
      </c>
      <c r="C365" s="82" t="s">
        <v>1539</v>
      </c>
      <c r="D365" s="82" t="s">
        <v>1543</v>
      </c>
      <c r="E365" s="82" t="s">
        <v>625</v>
      </c>
      <c r="F365" s="82"/>
      <c r="G365" s="82" t="str">
        <f>VLOOKUP(A365,'PAI 2025 GPS rempl2)'!$E$4:$L$504,8,0)</f>
        <v>N/A</v>
      </c>
      <c r="H365" s="82" t="str">
        <f>VLOOKUP(A365,'PAI 2025 GPS rempl2)'!$A$4:$V$504,15,0)</f>
        <v>Elaborar un plan de trabajo para la implementación de accesibilidad del campus virtual. (Plan de trabajo).</v>
      </c>
      <c r="I365" s="82">
        <f>VLOOKUP(A365,'PAI 2025 GPS rempl2)'!$A$4:$V$504,17,0)</f>
        <v>1</v>
      </c>
      <c r="J365" s="82" t="str">
        <f>VLOOKUP(A365,'PAI 2025 GPS rempl2)'!$A$4:$V$504,18,0)</f>
        <v>Númerica</v>
      </c>
      <c r="K365" s="169" t="str">
        <f>VLOOKUP(A365,'PAI 2025 GPS rempl2)'!$A$4:$V$504,20,0)</f>
        <v>2025-03-17</v>
      </c>
      <c r="L365" s="169" t="str">
        <f>VLOOKUP(A365,'PAI 2025 GPS rempl2)'!$A$4:$V$504,21,0)</f>
        <v>2025-07-31</v>
      </c>
      <c r="M365" s="82" t="str">
        <f>VLOOKUP(A365,'PAI 2025 GPS rempl2)'!$A$4:$V$504,22,0)</f>
        <v>71-GRUPO DE TRABAJO DE FORMACION</v>
      </c>
      <c r="N365" s="82"/>
      <c r="O365" s="82"/>
      <c r="P365" s="82"/>
      <c r="Q365" s="82"/>
      <c r="S365" s="81" t="s">
        <v>1181</v>
      </c>
      <c r="T365" s="81" t="str">
        <f>VLOOKUP(A365,'PAI 2025 GPS rempl2)'!$A$3:$E$505,4,0)</f>
        <v>Actividad propia</v>
      </c>
      <c r="U365" s="82" t="s">
        <v>1539</v>
      </c>
      <c r="V365" s="31">
        <f>VLOOKUP(S365,'PAI 2025 GPS rempl2)'!$E$4:$P$504,12,0)</f>
        <v>20</v>
      </c>
      <c r="W365" s="148" t="e">
        <f>+(V365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66" spans="1:23" x14ac:dyDescent="0.25">
      <c r="A366" s="81" t="s">
        <v>1182</v>
      </c>
      <c r="B366" s="81" t="str">
        <f>VLOOKUP(A366,'PAI 2025 GPS rempl2)'!$A$3:$E$505,4,0)</f>
        <v>Actividad propia</v>
      </c>
      <c r="C366" s="82" t="s">
        <v>1539</v>
      </c>
      <c r="D366" s="82" t="s">
        <v>1543</v>
      </c>
      <c r="E366" s="82" t="s">
        <v>625</v>
      </c>
      <c r="F366" s="82"/>
      <c r="G366" s="82" t="str">
        <f>VLOOKUP(A366,'PAI 2025 GPS rempl2)'!$E$4:$L$504,8,0)</f>
        <v>N/A</v>
      </c>
      <c r="H366" s="82" t="str">
        <f>VLOOKUP(A366,'PAI 2025 GPS rempl2)'!$A$4:$V$504,15,0)</f>
        <v>Ejecutar el plan de trabajo  para la implementación de accesibilidad de la plataforma del campus virtual. (Reporte de avance de la ejecución del plan de trabajo).</v>
      </c>
      <c r="I366" s="82">
        <f>VLOOKUP(A366,'PAI 2025 GPS rempl2)'!$A$4:$V$504,17,0)</f>
        <v>100</v>
      </c>
      <c r="J366" s="82" t="str">
        <f>VLOOKUP(A366,'PAI 2025 GPS rempl2)'!$A$4:$V$504,18,0)</f>
        <v>Porcentual</v>
      </c>
      <c r="K366" s="169" t="str">
        <f>VLOOKUP(A366,'PAI 2025 GPS rempl2)'!$A$4:$V$504,20,0)</f>
        <v>2025-04-01</v>
      </c>
      <c r="L366" s="169" t="str">
        <f>VLOOKUP(A366,'PAI 2025 GPS rempl2)'!$A$4:$V$504,21,0)</f>
        <v>2025-12-05</v>
      </c>
      <c r="M366" s="82" t="str">
        <f>VLOOKUP(A366,'PAI 2025 GPS rempl2)'!$A$4:$V$504,22,0)</f>
        <v>71-GRUPO DE TRABAJO DE FORMACION</v>
      </c>
      <c r="N366" s="82"/>
      <c r="O366" s="82"/>
      <c r="P366" s="82"/>
      <c r="Q366" s="82"/>
      <c r="S366" s="81" t="s">
        <v>1182</v>
      </c>
      <c r="T366" s="81" t="str">
        <f>VLOOKUP(A366,'PAI 2025 GPS rempl2)'!$A$3:$E$505,4,0)</f>
        <v>Actividad propia</v>
      </c>
      <c r="U366" s="82" t="s">
        <v>1539</v>
      </c>
      <c r="V366" s="31">
        <f>VLOOKUP(S366,'PAI 2025 GPS rempl2)'!$E$4:$P$504,12,0)</f>
        <v>40</v>
      </c>
      <c r="W366" s="148" t="e">
        <f>+(V366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67" spans="1:23" x14ac:dyDescent="0.25">
      <c r="A367" s="81" t="s">
        <v>1183</v>
      </c>
      <c r="B367" s="81" t="str">
        <f>VLOOKUP(A367,'PAI 2025 GPS rempl2)'!$A$3:$E$505,4,0)</f>
        <v>Actividad propia</v>
      </c>
      <c r="C367" s="82" t="s">
        <v>1539</v>
      </c>
      <c r="D367" s="82" t="s">
        <v>1543</v>
      </c>
      <c r="E367" s="82" t="s">
        <v>625</v>
      </c>
      <c r="F367" s="82"/>
      <c r="G367" s="82" t="str">
        <f>VLOOKUP(A367,'PAI 2025 GPS rempl2)'!$E$4:$L$504,8,0)</f>
        <v>N/A</v>
      </c>
      <c r="H367" s="82" t="str">
        <f>VLOOKUP(A367,'PAI 2025 GPS rempl2)'!$A$4:$V$504,15,0)</f>
        <v>Elaborar informe de resultados de la accesibilidad de la plataforma del campus virtual. (Informe consolidado de la  accesibilidad)</v>
      </c>
      <c r="I367" s="82">
        <f>VLOOKUP(A367,'PAI 2025 GPS rempl2)'!$A$4:$V$504,17,0)</f>
        <v>1</v>
      </c>
      <c r="J367" s="82" t="str">
        <f>VLOOKUP(A367,'PAI 2025 GPS rempl2)'!$A$4:$V$504,18,0)</f>
        <v>Númerica</v>
      </c>
      <c r="K367" s="169" t="str">
        <f>VLOOKUP(A367,'PAI 2025 GPS rempl2)'!$A$4:$V$504,20,0)</f>
        <v>2025-12-01</v>
      </c>
      <c r="L367" s="169" t="str">
        <f>VLOOKUP(A367,'PAI 2025 GPS rempl2)'!$A$4:$V$504,21,0)</f>
        <v>2025-12-12</v>
      </c>
      <c r="M367" s="82" t="str">
        <f>VLOOKUP(A367,'PAI 2025 GPS rempl2)'!$A$4:$V$504,22,0)</f>
        <v>71-GRUPO DE TRABAJO DE FORMACION</v>
      </c>
      <c r="N367" s="82"/>
      <c r="O367" s="82"/>
      <c r="P367" s="82"/>
      <c r="Q367" s="82"/>
      <c r="S367" s="81" t="s">
        <v>1183</v>
      </c>
      <c r="T367" s="81" t="str">
        <f>VLOOKUP(A367,'PAI 2025 GPS rempl2)'!$A$3:$E$505,4,0)</f>
        <v>Actividad propia</v>
      </c>
      <c r="U367" s="82" t="s">
        <v>1539</v>
      </c>
      <c r="V367" s="31">
        <f>VLOOKUP(S367,'PAI 2025 GPS rempl2)'!$E$4:$P$504,12,0)</f>
        <v>10</v>
      </c>
      <c r="W367" s="148" t="e">
        <f>+(V367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68" spans="1:23" x14ac:dyDescent="0.25">
      <c r="A368" s="81" t="s">
        <v>1184</v>
      </c>
      <c r="B368" s="81" t="str">
        <f>VLOOKUP(A368,'PAI 2025 GPS rempl2)'!$A$3:$E$505,4,0)</f>
        <v>Producto</v>
      </c>
      <c r="C368" s="82" t="s">
        <v>1539</v>
      </c>
      <c r="D368" s="82" t="s">
        <v>1543</v>
      </c>
      <c r="E368" s="82" t="s">
        <v>625</v>
      </c>
      <c r="F368" s="82" t="s">
        <v>10</v>
      </c>
      <c r="G368" s="82" t="str">
        <f>VLOOKUP(A368,'PAI 2025 GPS rempl2)'!$E$4:$L$504,8,0)</f>
        <v>C-3599-0200-0005-53105b</v>
      </c>
      <c r="H368" s="82" t="str">
        <f>VLOOKUP(A368,'PAI 2025 GPS rempl2)'!$A$4:$V$504,15,0)</f>
        <v>Jornadas de Formación (Capacitaciones, Sensibilizaciones, Jornada de Información) en Metrología Legal y Reglamentos Técnicos brindados a actores del SICAL identificados.  (Registros de asistencia-capturas de pantalla, fotografías y reporte mensual con los resultados de las Jornadas de Formación (Capacitaciones, Sensibilizaciones, Jornada de Información).</v>
      </c>
      <c r="I368" s="82">
        <f>VLOOKUP(A368,'PAI 2025 GPS rempl2)'!$A$4:$V$504,17,0)</f>
        <v>290</v>
      </c>
      <c r="J368" s="82" t="str">
        <f>VLOOKUP(A368,'PAI 2025 GPS rempl2)'!$A$4:$V$504,18,0)</f>
        <v>Númerica</v>
      </c>
      <c r="K368" s="169" t="str">
        <f>VLOOKUP(A368,'PAI 2025 GPS rempl2)'!$A$4:$V$504,20,0)</f>
        <v>2025-03-01</v>
      </c>
      <c r="L368" s="169" t="str">
        <f>VLOOKUP(A368,'PAI 2025 GPS rempl2)'!$A$4:$V$504,21,0)</f>
        <v>2025-12-12</v>
      </c>
      <c r="M368" s="82" t="str">
        <f>VLOOKUP(A368,'PAI 2025 GPS rempl2)'!$A$4:$V$504,22,0)</f>
        <v>71-GRUPO DE TRABAJO DE FORMACION</v>
      </c>
      <c r="N368" s="82" t="s">
        <v>1415</v>
      </c>
      <c r="O368" s="82" t="s">
        <v>1416</v>
      </c>
      <c r="P368" s="82" t="s">
        <v>1582</v>
      </c>
      <c r="Q368" s="82" t="s">
        <v>1758</v>
      </c>
      <c r="S368" s="81" t="s">
        <v>1184</v>
      </c>
      <c r="T368" s="81" t="str">
        <f>VLOOKUP(A368,'PAI 2025 GPS rempl2)'!$A$3:$E$505,4,0)</f>
        <v>Producto</v>
      </c>
      <c r="U368" s="82" t="s">
        <v>1539</v>
      </c>
      <c r="V368" s="31">
        <f>VLOOKUP(S368,'PAI 2025 GPS rempl2)'!$E$4:$P$504,12,0)</f>
        <v>30</v>
      </c>
      <c r="W368" s="146">
        <f>(V368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369" spans="1:23" x14ac:dyDescent="0.25">
      <c r="A369" s="81" t="s">
        <v>1185</v>
      </c>
      <c r="B369" s="81" t="str">
        <f>VLOOKUP(A369,'PAI 2025 GPS rempl2)'!$A$3:$E$505,4,0)</f>
        <v>Actividad propia</v>
      </c>
      <c r="C369" s="82" t="s">
        <v>1539</v>
      </c>
      <c r="D369" s="82" t="s">
        <v>1543</v>
      </c>
      <c r="E369" s="82" t="s">
        <v>625</v>
      </c>
      <c r="F369" s="82"/>
      <c r="G369" s="82" t="str">
        <f>VLOOKUP(A369,'PAI 2025 GPS rempl2)'!$E$4:$L$504,8,0)</f>
        <v>N/A</v>
      </c>
      <c r="H369" s="82" t="str">
        <f>VLOOKUP(A369,'PAI 2025 GPS rempl2)'!$A$4:$V$504,15,0)</f>
        <v>Realizar las jornadas de Formación (Capacitaciones, Sensibilizaciones, Jornada de Información) en Metrología Legal y Reglamentos Técnicos. (Registros de asistencia-capturas de pantalla, fotografías y reporte mensual con los resultados de las Jornadas de Formación (Capacitaciones, Sensibilizaciones, Jornada de Información).</v>
      </c>
      <c r="I369" s="82">
        <f>VLOOKUP(A369,'PAI 2025 GPS rempl2)'!$A$4:$V$504,17,0)</f>
        <v>290</v>
      </c>
      <c r="J369" s="82" t="str">
        <f>VLOOKUP(A369,'PAI 2025 GPS rempl2)'!$A$4:$V$504,18,0)</f>
        <v>Númerica</v>
      </c>
      <c r="K369" s="169" t="str">
        <f>VLOOKUP(A369,'PAI 2025 GPS rempl2)'!$A$4:$V$504,20,0)</f>
        <v>2025-03-01</v>
      </c>
      <c r="L369" s="169" t="str">
        <f>VLOOKUP(A369,'PAI 2025 GPS rempl2)'!$A$4:$V$504,21,0)</f>
        <v>2025-12-12</v>
      </c>
      <c r="M369" s="82" t="str">
        <f>VLOOKUP(A369,'PAI 2025 GPS rempl2)'!$A$4:$V$504,22,0)</f>
        <v>71-GRUPO DE TRABAJO DE FORMACION</v>
      </c>
      <c r="N369" s="82"/>
      <c r="O369" s="82"/>
      <c r="P369" s="82"/>
      <c r="Q369" s="82"/>
      <c r="S369" s="81" t="s">
        <v>1185</v>
      </c>
      <c r="T369" s="81" t="str">
        <f>VLOOKUP(A369,'PAI 2025 GPS rempl2)'!$A$3:$E$505,4,0)</f>
        <v>Actividad propia</v>
      </c>
      <c r="U369" s="82" t="s">
        <v>1539</v>
      </c>
      <c r="V369" s="31">
        <f>VLOOKUP(S369,'PAI 2025 GPS rempl2)'!$E$4:$P$504,12,0)</f>
        <v>70</v>
      </c>
      <c r="W369" s="148" t="e">
        <f>+(V369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70" spans="1:23" x14ac:dyDescent="0.25">
      <c r="A370" s="81" t="s">
        <v>1186</v>
      </c>
      <c r="B370" s="81" t="str">
        <f>VLOOKUP(A370,'PAI 2025 GPS rempl2)'!$A$3:$E$505,4,0)</f>
        <v>Actividad propia</v>
      </c>
      <c r="C370" s="82" t="s">
        <v>1539</v>
      </c>
      <c r="D370" s="82" t="s">
        <v>1543</v>
      </c>
      <c r="E370" s="82" t="s">
        <v>625</v>
      </c>
      <c r="F370" s="82"/>
      <c r="G370" s="82" t="str">
        <f>VLOOKUP(A370,'PAI 2025 GPS rempl2)'!$E$4:$L$504,8,0)</f>
        <v>N/A</v>
      </c>
      <c r="H370" s="82" t="str">
        <f>VLOOKUP(A370,'PAI 2025 GPS rempl2)'!$A$4:$V$504,15,0)</f>
        <v>Elaborar informe final de las Jornadas de Formación (Capacitaciones, Sensibilizaciones, Jornada de Información) en Metrología Legal y Reglamentos Técnicos. (Informe final con resultados de la actividad, elaborado).</v>
      </c>
      <c r="I370" s="82">
        <f>VLOOKUP(A370,'PAI 2025 GPS rempl2)'!$A$4:$V$504,17,0)</f>
        <v>1</v>
      </c>
      <c r="J370" s="82" t="str">
        <f>VLOOKUP(A370,'PAI 2025 GPS rempl2)'!$A$4:$V$504,18,0)</f>
        <v>Númerica</v>
      </c>
      <c r="K370" s="169" t="str">
        <f>VLOOKUP(A370,'PAI 2025 GPS rempl2)'!$A$4:$V$504,20,0)</f>
        <v>2025-12-01</v>
      </c>
      <c r="L370" s="169" t="str">
        <f>VLOOKUP(A370,'PAI 2025 GPS rempl2)'!$A$4:$V$504,21,0)</f>
        <v>2025-12-12</v>
      </c>
      <c r="M370" s="82" t="str">
        <f>VLOOKUP(A370,'PAI 2025 GPS rempl2)'!$A$4:$V$504,22,0)</f>
        <v>71-GRUPO DE TRABAJO DE FORMACION</v>
      </c>
      <c r="N370" s="82"/>
      <c r="O370" s="82"/>
      <c r="P370" s="82"/>
      <c r="Q370" s="82"/>
      <c r="S370" s="81" t="s">
        <v>1186</v>
      </c>
      <c r="T370" s="81" t="str">
        <f>VLOOKUP(A370,'PAI 2025 GPS rempl2)'!$A$3:$E$505,4,0)</f>
        <v>Actividad propia</v>
      </c>
      <c r="U370" s="82" t="s">
        <v>1539</v>
      </c>
      <c r="V370" s="31">
        <v>50</v>
      </c>
      <c r="W370" s="148" t="e">
        <f>+(V370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71" spans="1:23" x14ac:dyDescent="0.25">
      <c r="A371" s="81" t="s">
        <v>1188</v>
      </c>
      <c r="B371" s="81" t="str">
        <f>VLOOKUP(A371,'PAI 2025 GPS rempl2)'!$A$3:$E$505,4,0)</f>
        <v>Producto</v>
      </c>
      <c r="C371" s="82" t="s">
        <v>1546</v>
      </c>
      <c r="D371" s="82" t="s">
        <v>1555</v>
      </c>
      <c r="E371" s="82" t="s">
        <v>1090</v>
      </c>
      <c r="F371" s="82" t="s">
        <v>60</v>
      </c>
      <c r="G371" s="82" t="str">
        <f>VLOOKUP(A371,'PAI 2025 GPS rempl2)'!$E$4:$L$504,8,0)</f>
        <v>N/A</v>
      </c>
      <c r="H371" s="82" t="str">
        <f>VLOOKUP(A371,'PAI 2025 GPS rempl2)'!$A$4:$V$504,15,0)</f>
        <v>Estrategia para incrementar los ingresos garantizando la sostenibilidad financiera de la Entidad, diseñada  (Documento de diseño de la estrategia para incrementar los ingresos)</v>
      </c>
      <c r="I371" s="82">
        <f>VLOOKUP(A371,'PAI 2025 GPS rempl2)'!$A$4:$V$504,17,0)</f>
        <v>1</v>
      </c>
      <c r="J371" s="82" t="str">
        <f>VLOOKUP(A371,'PAI 2025 GPS rempl2)'!$A$4:$V$504,18,0)</f>
        <v>Númerica</v>
      </c>
      <c r="K371" s="169" t="str">
        <f>VLOOKUP(A371,'PAI 2025 GPS rempl2)'!$A$4:$V$504,20,0)</f>
        <v>2025-02-17</v>
      </c>
      <c r="L371" s="169" t="str">
        <f>VLOOKUP(A371,'PAI 2025 GPS rempl2)'!$A$4:$V$504,21,0)</f>
        <v>2025-11-17</v>
      </c>
      <c r="M371" s="82" t="str">
        <f>VLOOKUP(A371,'PAI 2025 GPS rempl2)'!$A$4:$V$504,22,0)</f>
        <v>10-OFICINA  ASESORA JURÍDICA;
100-SECRETARIA GENERAL;
1000-DESPACHO DEL SUPERINTENDENTE DELEGADO PARA LA PROTECCIÓN DE LA COMPETENCIA;
130-DIRECCIÓN FINANCIERA;
2000-DESPACHO DEL SUPERINTENDENTE DELEGADO PARA LA PROPIEDAD INDUSTRIAL;
30-OFICINA ASESORA DE PLANEACIÓN;
3000-DESPACHO DEL SUPERINTENDENTE DELEGADO PARA LA PROTECCIÓN DEL CONSUMIDOR;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c r="N371" s="82" t="s">
        <v>1753</v>
      </c>
      <c r="O371" s="82" t="s">
        <v>1410</v>
      </c>
      <c r="P371" s="82">
        <v>0</v>
      </c>
      <c r="Q371" s="82" t="s">
        <v>1509</v>
      </c>
      <c r="S371" s="81" t="s">
        <v>1188</v>
      </c>
      <c r="T371" s="81" t="str">
        <f>VLOOKUP(A371,'PAI 2025 GPS rempl2)'!$A$3:$E$505,4,0)</f>
        <v>Producto</v>
      </c>
      <c r="U371" s="82" t="s">
        <v>1546</v>
      </c>
      <c r="V371" s="31">
        <f>VLOOKUP(S371,'PAI 2025 GPS rempl2)'!$E$4:$P$504,12,0)</f>
        <v>100</v>
      </c>
      <c r="W371" s="31" t="e">
        <f>+(V371*100)/($V$112+#REF!+$V$321+$V$330+$V$371)</f>
        <v>#REF!</v>
      </c>
    </row>
    <row r="372" spans="1:23" x14ac:dyDescent="0.25">
      <c r="A372" s="81" t="s">
        <v>1191</v>
      </c>
      <c r="B372" s="81" t="str">
        <f>VLOOKUP(A372,'PAI 2025 GPS rempl2)'!$A$3:$E$505,4,0)</f>
        <v>Actividad propia</v>
      </c>
      <c r="C372" s="82" t="s">
        <v>1546</v>
      </c>
      <c r="D372" s="82" t="s">
        <v>1555</v>
      </c>
      <c r="E372" s="82" t="s">
        <v>1090</v>
      </c>
      <c r="F372" s="82"/>
      <c r="G372" s="82" t="str">
        <f>VLOOKUP(A372,'PAI 2025 GPS rempl2)'!$E$4:$L$504,8,0)</f>
        <v>N/A</v>
      </c>
      <c r="H372" s="82" t="str">
        <f>VLOOKUP(A372,'PAI 2025 GPS rempl2)'!$A$4:$V$504,15,0)</f>
        <v>Monitorear el comportamiento del recaudo por Delegatura y presentar reportes periódicos a los Delegados y al Secretario General (Tablero de control con el seguimiento del recaudo por delegatura  y Correos electrónicos)</v>
      </c>
      <c r="I372" s="82">
        <f>VLOOKUP(A372,'PAI 2025 GPS rempl2)'!$A$4:$V$504,17,0)</f>
        <v>6</v>
      </c>
      <c r="J372" s="82" t="str">
        <f>VLOOKUP(A372,'PAI 2025 GPS rempl2)'!$A$4:$V$504,18,0)</f>
        <v>Númerica</v>
      </c>
      <c r="K372" s="169" t="str">
        <f>VLOOKUP(A372,'PAI 2025 GPS rempl2)'!$A$4:$V$504,20,0)</f>
        <v>2025-02-17</v>
      </c>
      <c r="L372" s="169" t="str">
        <f>VLOOKUP(A372,'PAI 2025 GPS rempl2)'!$A$4:$V$504,21,0)</f>
        <v>2025-11-17</v>
      </c>
      <c r="M372" s="82" t="str">
        <f>VLOOKUP(A372,'PAI 2025 GPS rempl2)'!$A$4:$V$504,22,0)</f>
        <v>100-SECRETARIA GENERAL;
130-DIRECCIÓN FINANCIERA</v>
      </c>
      <c r="N372" s="82"/>
      <c r="O372" s="82"/>
      <c r="P372" s="82"/>
      <c r="Q372" s="82"/>
      <c r="S372" s="81" t="s">
        <v>1191</v>
      </c>
      <c r="T372" s="81" t="str">
        <f>VLOOKUP(A372,'PAI 2025 GPS rempl2)'!$A$3:$E$505,4,0)</f>
        <v>Actividad propia</v>
      </c>
      <c r="U372" s="82" t="s">
        <v>1546</v>
      </c>
      <c r="V372" s="31">
        <f>VLOOKUP(S372,'PAI 2025 GPS rempl2)'!$E$4:$P$504,12,0)</f>
        <v>10</v>
      </c>
      <c r="W372" s="31" t="e">
        <f>+(V372*100)/($V$113+#REF!+#REF!+$V$322+$V$323+$V$324+$V$325+$V$331+$V$332+$V$372+$V$373+$V$375+$V$376)</f>
        <v>#REF!</v>
      </c>
    </row>
    <row r="373" spans="1:23" x14ac:dyDescent="0.25">
      <c r="A373" s="81" t="s">
        <v>1193</v>
      </c>
      <c r="B373" s="81" t="str">
        <f>VLOOKUP(A373,'PAI 2025 GPS rempl2)'!$A$3:$E$505,4,0)</f>
        <v>Actividad propia</v>
      </c>
      <c r="C373" s="82" t="s">
        <v>1546</v>
      </c>
      <c r="D373" s="82" t="s">
        <v>1555</v>
      </c>
      <c r="E373" s="82" t="s">
        <v>1090</v>
      </c>
      <c r="F373" s="82"/>
      <c r="G373" s="82" t="str">
        <f>VLOOKUP(A373,'PAI 2025 GPS rempl2)'!$E$4:$L$504,8,0)</f>
        <v>N/A</v>
      </c>
      <c r="H373" s="82" t="str">
        <f>VLOOKUP(A373,'PAI 2025 GPS rempl2)'!$A$4:$V$504,15,0)</f>
        <v>Elaborar y enviar vía correo electrónico a los delegados el estudio de análisis de nuevas fuentes de ingreso (Documento de estudio con identificación de nuevas fuentes de ingresos , y correo electrónico de envío a los Delegados)</v>
      </c>
      <c r="I373" s="82">
        <f>VLOOKUP(A373,'PAI 2025 GPS rempl2)'!$A$4:$V$504,17,0)</f>
        <v>1</v>
      </c>
      <c r="J373" s="82" t="str">
        <f>VLOOKUP(A373,'PAI 2025 GPS rempl2)'!$A$4:$V$504,18,0)</f>
        <v>Númerica</v>
      </c>
      <c r="K373" s="169" t="str">
        <f>VLOOKUP(A373,'PAI 2025 GPS rempl2)'!$A$4:$V$504,20,0)</f>
        <v>2025-02-17</v>
      </c>
      <c r="L373" s="169" t="str">
        <f>VLOOKUP(A373,'PAI 2025 GPS rempl2)'!$A$4:$V$504,21,0)</f>
        <v>2025-10-31</v>
      </c>
      <c r="M373" s="82" t="str">
        <f>VLOOKUP(A373,'PAI 2025 GPS rempl2)'!$A$4:$V$504,22,0)</f>
        <v>10-OFICINA  ASESORA JURÍDICA;
1000-DESPACHO DEL SUPERINTENDENTE DELEGADO PARA LA PROTECCIÓN DE LA COMPETENCIA;
130-DIRECCIÓN FINANCIERA;
2000-DESPACHO DEL SUPERINTENDENTE DELEGADO PARA LA PROPIEDAD INDUSTRIAL;
30-OFICINA ASESORA DE PLANEACIÓN;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v>
      </c>
      <c r="N373" s="82"/>
      <c r="O373" s="82"/>
      <c r="P373" s="82"/>
      <c r="Q373" s="82"/>
      <c r="S373" s="81" t="s">
        <v>1193</v>
      </c>
      <c r="T373" s="81" t="str">
        <f>VLOOKUP(A373,'PAI 2025 GPS rempl2)'!$A$3:$E$505,4,0)</f>
        <v>Actividad propia</v>
      </c>
      <c r="U373" s="82" t="s">
        <v>1546</v>
      </c>
      <c r="V373" s="31">
        <f>VLOOKUP(S373,'PAI 2025 GPS rempl2)'!$E$4:$P$504,12,0)</f>
        <v>30</v>
      </c>
      <c r="W373" s="31" t="e">
        <f>+(V373*100)/($V$113+#REF!+#REF!+$V$322+$V$323+$V$324+$V$325+$V$331+$V$332+$V$372+$V$373+$V$375+$V$376)</f>
        <v>#REF!</v>
      </c>
    </row>
    <row r="374" spans="1:23" x14ac:dyDescent="0.25">
      <c r="A374" s="81" t="s">
        <v>1195</v>
      </c>
      <c r="B374" s="81" t="str">
        <f>VLOOKUP(A374,'PAI 2025 GPS rempl2)'!$A$3:$E$505,4,0)</f>
        <v>Actividad sin participación</v>
      </c>
      <c r="C374" s="82" t="s">
        <v>1546</v>
      </c>
      <c r="D374" s="82" t="s">
        <v>1555</v>
      </c>
      <c r="E374" s="82" t="s">
        <v>1090</v>
      </c>
      <c r="F374" s="82"/>
      <c r="G374" s="82" t="str">
        <f>VLOOKUP(A374,'PAI 2025 GPS rempl2)'!$E$4:$L$504,8,0)</f>
        <v>N/A</v>
      </c>
      <c r="H374" s="82" t="str">
        <f>VLOOKUP(A374,'PAI 2025 GPS rempl2)'!$A$4:$V$504,15,0)</f>
        <v>Elaborar un documento de análisis con recomendaciones para la mejora en la gestion y reducción de tiempos al interior de las delegaturas para la imposición de sanciones y la resolución de recursos (Documento de análisis con recomendaciones para la mejora en la gestión y reducción de tiempos al interior de las delegaturas para efectuar la imposición de la sanción y la resolución de recursos)</v>
      </c>
      <c r="I374" s="82">
        <f>VLOOKUP(A374,'PAI 2025 GPS rempl2)'!$A$4:$V$504,17,0)</f>
        <v>1</v>
      </c>
      <c r="J374" s="82" t="str">
        <f>VLOOKUP(A374,'PAI 2025 GPS rempl2)'!$A$4:$V$504,18,0)</f>
        <v>Númerica</v>
      </c>
      <c r="K374" s="169" t="str">
        <f>VLOOKUP(A374,'PAI 2025 GPS rempl2)'!$A$4:$V$504,20,0)</f>
        <v>2025-02-17</v>
      </c>
      <c r="L374" s="169" t="str">
        <f>VLOOKUP(A374,'PAI 2025 GPS rempl2)'!$A$4:$V$504,21,0)</f>
        <v>2025-10-31</v>
      </c>
      <c r="M374" s="82" t="str">
        <f>VLOOKUP(A374,'PAI 2025 GPS rempl2)'!$A$4:$V$504,22,0)</f>
        <v>10-OFICINA  ASESORA JURÍDICA;
1000-DESPACHO DEL SUPERINTENDENTE DELEGADO PARA LA PROTECCIÓN DE LA COMPETENCIA;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c r="N374" s="82"/>
      <c r="O374" s="82"/>
      <c r="P374" s="82"/>
      <c r="Q374" s="82"/>
      <c r="S374" s="81" t="s">
        <v>1195</v>
      </c>
      <c r="T374" s="81" t="str">
        <f>VLOOKUP(A374,'PAI 2025 GPS rempl2)'!$A$3:$E$505,4,0)</f>
        <v>Actividad sin participación</v>
      </c>
      <c r="U374" s="82" t="s">
        <v>1546</v>
      </c>
      <c r="V374" s="31">
        <f>VLOOKUP(S374,'PAI 2025 GPS rempl2)'!$E$4:$P$504,12,0)</f>
        <v>0</v>
      </c>
      <c r="W374" s="31">
        <f>+V374</f>
        <v>0</v>
      </c>
    </row>
    <row r="375" spans="1:23" x14ac:dyDescent="0.25">
      <c r="A375" s="81" t="s">
        <v>1197</v>
      </c>
      <c r="B375" s="81" t="str">
        <f>VLOOKUP(A375,'PAI 2025 GPS rempl2)'!$A$3:$E$505,4,0)</f>
        <v>Actividad propia</v>
      </c>
      <c r="C375" s="82" t="s">
        <v>1546</v>
      </c>
      <c r="D375" s="82" t="s">
        <v>1555</v>
      </c>
      <c r="E375" s="82" t="s">
        <v>1090</v>
      </c>
      <c r="F375" s="82"/>
      <c r="G375" s="82" t="str">
        <f>VLOOKUP(A375,'PAI 2025 GPS rempl2)'!$E$4:$L$504,8,0)</f>
        <v>N/A</v>
      </c>
      <c r="H375" s="82" t="str">
        <f>VLOOKUP(A375,'PAI 2025 GPS rempl2)'!$A$4:$V$504,15,0)</f>
        <v>Elaborar análisis del estado y composición de cartera y del recaudo, así como de la cartera con procesos de cobro coactivo vigentes por Delegatura  (Documento de  análisis del estado y composición de la cartera y del recaudo, así como de la cartera con procesos de cobro coactivo vigentes)</v>
      </c>
      <c r="I375" s="82">
        <f>VLOOKUP(A375,'PAI 2025 GPS rempl2)'!$A$4:$V$504,17,0)</f>
        <v>1</v>
      </c>
      <c r="J375" s="82" t="str">
        <f>VLOOKUP(A375,'PAI 2025 GPS rempl2)'!$A$4:$V$504,18,0)</f>
        <v>Númerica</v>
      </c>
      <c r="K375" s="169" t="str">
        <f>VLOOKUP(A375,'PAI 2025 GPS rempl2)'!$A$4:$V$504,20,0)</f>
        <v>2025-02-17</v>
      </c>
      <c r="L375" s="169" t="str">
        <f>VLOOKUP(A375,'PAI 2025 GPS rempl2)'!$A$4:$V$504,21,0)</f>
        <v>2025-05-30</v>
      </c>
      <c r="M375" s="82" t="str">
        <f>VLOOKUP(A375,'PAI 2025 GPS rempl2)'!$A$4:$V$504,22,0)</f>
        <v>130-DIRECCIÓN FINANCIERA;
11-GRUPO DE TRABAJO DE COBRO COACTIVO</v>
      </c>
      <c r="N375" s="82"/>
      <c r="O375" s="82"/>
      <c r="P375" s="82"/>
      <c r="Q375" s="82"/>
      <c r="S375" s="81" t="s">
        <v>1197</v>
      </c>
      <c r="T375" s="81" t="str">
        <f>VLOOKUP(A375,'PAI 2025 GPS rempl2)'!$A$3:$E$505,4,0)</f>
        <v>Actividad propia</v>
      </c>
      <c r="U375" s="82" t="s">
        <v>1546</v>
      </c>
      <c r="V375" s="31">
        <f>VLOOKUP(S375,'PAI 2025 GPS rempl2)'!$E$4:$P$504,12,0)</f>
        <v>30</v>
      </c>
      <c r="W375" s="31" t="e">
        <f>+(V375*100)/($V$113+#REF!+#REF!+$V$322+$V$323+$V$324+$V$325+$V$331+$V$332+$V$372+$V$373+$V$375+$V$376)</f>
        <v>#REF!</v>
      </c>
    </row>
    <row r="376" spans="1:23" x14ac:dyDescent="0.25">
      <c r="A376" s="81" t="s">
        <v>1199</v>
      </c>
      <c r="B376" s="81" t="str">
        <f>VLOOKUP(A376,'PAI 2025 GPS rempl2)'!$A$3:$E$505,4,0)</f>
        <v>Actividad propia</v>
      </c>
      <c r="C376" s="82" t="s">
        <v>1546</v>
      </c>
      <c r="D376" s="82" t="s">
        <v>1555</v>
      </c>
      <c r="E376" s="82" t="s">
        <v>1090</v>
      </c>
      <c r="F376" s="82"/>
      <c r="G376" s="82" t="str">
        <f>VLOOKUP(A376,'PAI 2025 GPS rempl2)'!$E$4:$L$504,8,0)</f>
        <v>N/A</v>
      </c>
      <c r="H376" s="82" t="str">
        <f>VLOOKUP(A376,'PAI 2025 GPS rempl2)'!$A$4:$V$504,15,0)</f>
        <v>Realizar mesa de trabajo para presentar el análisis de cartera y recaudo y elaborar de manera conjunta con las delegaturas los lineamientos en pro de un recaudo efectivo(Acta de reunión con lineamientos para un recaudo efectivo)</v>
      </c>
      <c r="I376" s="82">
        <f>VLOOKUP(A376,'PAI 2025 GPS rempl2)'!$A$4:$V$504,17,0)</f>
        <v>1</v>
      </c>
      <c r="J376" s="82" t="str">
        <f>VLOOKUP(A376,'PAI 2025 GPS rempl2)'!$A$4:$V$504,18,0)</f>
        <v>Númerica</v>
      </c>
      <c r="K376" s="169" t="str">
        <f>VLOOKUP(A376,'PAI 2025 GPS rempl2)'!$A$4:$V$504,20,0)</f>
        <v>2025-06-02</v>
      </c>
      <c r="L376" s="169" t="str">
        <f>VLOOKUP(A376,'PAI 2025 GPS rempl2)'!$A$4:$V$504,21,0)</f>
        <v>2025-11-17</v>
      </c>
      <c r="M376" s="82" t="str">
        <f>VLOOKUP(A376,'PAI 2025 GPS rempl2)'!$A$4:$V$504,22,0)</f>
        <v>1000-DESPACHO DEL SUPERINTENDENTE DELEGADO PARA LA PROTECCIÓN DE LA COMPETENCIA;
130-DIRECCIÓN FINANCIERA;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c r="N376" s="82"/>
      <c r="O376" s="82"/>
      <c r="P376" s="82"/>
      <c r="Q376" s="82"/>
      <c r="S376" s="81" t="s">
        <v>1199</v>
      </c>
      <c r="T376" s="81" t="str">
        <f>VLOOKUP(A376,'PAI 2025 GPS rempl2)'!$A$3:$E$505,4,0)</f>
        <v>Actividad propia</v>
      </c>
      <c r="U376" s="82" t="s">
        <v>1546</v>
      </c>
      <c r="V376" s="31">
        <f>VLOOKUP(S376,'PAI 2025 GPS rempl2)'!$E$4:$P$504,12,0)</f>
        <v>30</v>
      </c>
      <c r="W376" s="31" t="e">
        <f>+(V376*100)/($V$113+#REF!+#REF!+$V$322+$V$323+$V$324+$V$325+$V$331+$V$332+$V$372+$V$373+$V$375+$V$376)</f>
        <v>#REF!</v>
      </c>
    </row>
    <row r="377" spans="1:23" x14ac:dyDescent="0.25">
      <c r="A377" s="81" t="s">
        <v>1202</v>
      </c>
      <c r="B377" s="81" t="str">
        <f>VLOOKUP(A377,'PAI 2025 GPS rempl2)'!$A$3:$E$505,4,0)</f>
        <v>Producto</v>
      </c>
      <c r="C377" s="82" t="s">
        <v>1539</v>
      </c>
      <c r="D377" s="82" t="s">
        <v>1543</v>
      </c>
      <c r="E377" s="82" t="s">
        <v>625</v>
      </c>
      <c r="F377" s="82" t="s">
        <v>10</v>
      </c>
      <c r="G377" s="82" t="str">
        <f>VLOOKUP(A377,'PAI 2025 GPS rempl2)'!$E$4:$L$504,8,0)</f>
        <v>C-3503-0200-0016-40401c</v>
      </c>
      <c r="H377" s="82" t="str">
        <f>VLOOKUP(A377,'PAI 2025 GPS rempl2)'!$A$4:$V$504,15,0)</f>
        <v>Campañas de control preventivo en los sectores eléctrico, seguridad vial, hogar y construcción e hidrocarburos, realizadas  (Informe con análisis del desarrollo de la campaña)</v>
      </c>
      <c r="I377" s="82">
        <f>VLOOKUP(A377,'PAI 2025 GPS rempl2)'!$A$4:$V$504,17,0)</f>
        <v>4</v>
      </c>
      <c r="J377" s="82" t="str">
        <f>VLOOKUP(A377,'PAI 2025 GPS rempl2)'!$A$4:$V$504,18,0)</f>
        <v>Númerica</v>
      </c>
      <c r="K377" s="169" t="str">
        <f>VLOOKUP(A377,'PAI 2025 GPS rempl2)'!$A$4:$V$504,20,0)</f>
        <v>2025-01-13</v>
      </c>
      <c r="L377" s="169" t="str">
        <f>VLOOKUP(A377,'PAI 2025 GPS rempl2)'!$A$4:$V$504,21,0)</f>
        <v>2025-12-31</v>
      </c>
      <c r="M377" s="82" t="str">
        <f>VLOOKUP(A377,'PAI 2025 GPS rempl2)'!$A$4:$V$504,22,0)</f>
        <v>6000-DESPACHO DEL SUPERINTENDENTE DELEGADO PARA EL CONTROL Y VERIFICACIÓN DE REGLAMENTOS TÉCNICOS Y METROLOGÍA LEGAL</v>
      </c>
      <c r="N377" s="82" t="s">
        <v>1415</v>
      </c>
      <c r="O377" s="82" t="s">
        <v>1416</v>
      </c>
      <c r="P377" s="82" t="s">
        <v>1583</v>
      </c>
      <c r="Q377" s="82" t="s">
        <v>1758</v>
      </c>
      <c r="S377" s="81" t="s">
        <v>1202</v>
      </c>
      <c r="T377" s="81" t="str">
        <f>VLOOKUP(A377,'PAI 2025 GPS rempl2)'!$A$3:$E$505,4,0)</f>
        <v>Producto</v>
      </c>
      <c r="U377" s="82" t="s">
        <v>1539</v>
      </c>
      <c r="V377" s="31">
        <f>VLOOKUP(S377,'PAI 2025 GPS rempl2)'!$E$4:$P$504,12,0)</f>
        <v>14</v>
      </c>
      <c r="W377" s="146">
        <f>(V377*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0.62780269058295968</v>
      </c>
    </row>
    <row r="378" spans="1:23" x14ac:dyDescent="0.25">
      <c r="A378" s="81" t="s">
        <v>1203</v>
      </c>
      <c r="B378" s="81" t="str">
        <f>VLOOKUP(A378,'PAI 2025 GPS rempl2)'!$A$3:$E$505,4,0)</f>
        <v>Actividad propia</v>
      </c>
      <c r="C378" s="82" t="s">
        <v>1539</v>
      </c>
      <c r="D378" s="82" t="s">
        <v>1543</v>
      </c>
      <c r="E378" s="82" t="s">
        <v>625</v>
      </c>
      <c r="F378" s="82"/>
      <c r="G378" s="82" t="str">
        <f>VLOOKUP(A378,'PAI 2025 GPS rempl2)'!$E$4:$L$504,8,0)</f>
        <v>N/A</v>
      </c>
      <c r="H378" s="82" t="str">
        <f>VLOOKUP(A378,'PAI 2025 GPS rempl2)'!$A$4:$V$504,15,0)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I378" s="82">
        <f>VLOOKUP(A378,'PAI 2025 GPS rempl2)'!$A$4:$V$504,17,0)</f>
        <v>4</v>
      </c>
      <c r="J378" s="82" t="str">
        <f>VLOOKUP(A378,'PAI 2025 GPS rempl2)'!$A$4:$V$504,18,0)</f>
        <v>Númerica</v>
      </c>
      <c r="K378" s="169" t="str">
        <f>VLOOKUP(A378,'PAI 2025 GPS rempl2)'!$A$4:$V$504,20,0)</f>
        <v>2025-01-13</v>
      </c>
      <c r="L378" s="169" t="str">
        <f>VLOOKUP(A378,'PAI 2025 GPS rempl2)'!$A$4:$V$504,21,0)</f>
        <v>2025-08-28</v>
      </c>
      <c r="M378" s="82" t="str">
        <f>VLOOKUP(A378,'PAI 2025 GPS rempl2)'!$A$4:$V$504,22,0)</f>
        <v>6000-DESPACHO DEL SUPERINTENDENTE DELEGADO PARA EL CONTROL Y VERIFICACIÓN DE REGLAMENTOS TÉCNICOS Y METROLOGÍA LEGAL</v>
      </c>
      <c r="N378" s="82"/>
      <c r="O378" s="82"/>
      <c r="P378" s="82"/>
      <c r="Q378" s="82"/>
      <c r="S378" s="81" t="s">
        <v>1203</v>
      </c>
      <c r="T378" s="81" t="str">
        <f>VLOOKUP(A378,'PAI 2025 GPS rempl2)'!$A$3:$E$505,4,0)</f>
        <v>Actividad propia</v>
      </c>
      <c r="U378" s="82" t="s">
        <v>1539</v>
      </c>
      <c r="V378" s="31">
        <f>VLOOKUP(S378,'PAI 2025 GPS rempl2)'!$E$4:$P$504,12,0)</f>
        <v>20</v>
      </c>
      <c r="W378" s="148" t="e">
        <f>+(V378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79" spans="1:23" x14ac:dyDescent="0.25">
      <c r="A379" s="81" t="s">
        <v>1204</v>
      </c>
      <c r="B379" s="81" t="str">
        <f>VLOOKUP(A379,'PAI 2025 GPS rempl2)'!$A$3:$E$505,4,0)</f>
        <v>Actividad propia</v>
      </c>
      <c r="C379" s="82" t="s">
        <v>1539</v>
      </c>
      <c r="D379" s="82" t="s">
        <v>1543</v>
      </c>
      <c r="E379" s="82" t="s">
        <v>625</v>
      </c>
      <c r="F379" s="82"/>
      <c r="G379" s="82" t="str">
        <f>VLOOKUP(A379,'PAI 2025 GPS rempl2)'!$E$4:$L$504,8,0)</f>
        <v>N/A</v>
      </c>
      <c r="H379" s="82" t="str">
        <f>VLOOKUP(A379,'PAI 2025 GPS rempl2)'!$A$4:$V$504,15,0)</f>
        <v>Establecer el cronograma de visitas y requerimientos de cada una de las campañas en los sectores definidos (Cronograma)</v>
      </c>
      <c r="I379" s="82">
        <f>VLOOKUP(A379,'PAI 2025 GPS rempl2)'!$A$4:$V$504,17,0)</f>
        <v>4</v>
      </c>
      <c r="J379" s="82" t="str">
        <f>VLOOKUP(A379,'PAI 2025 GPS rempl2)'!$A$4:$V$504,18,0)</f>
        <v>Númerica</v>
      </c>
      <c r="K379" s="169" t="str">
        <f>VLOOKUP(A379,'PAI 2025 GPS rempl2)'!$A$4:$V$504,20,0)</f>
        <v>2025-01-13</v>
      </c>
      <c r="L379" s="169" t="str">
        <f>VLOOKUP(A379,'PAI 2025 GPS rempl2)'!$A$4:$V$504,21,0)</f>
        <v>2025-12-31</v>
      </c>
      <c r="M379" s="82" t="str">
        <f>VLOOKUP(A379,'PAI 2025 GPS rempl2)'!$A$4:$V$504,22,0)</f>
        <v>6000-DESPACHO DEL SUPERINTENDENTE DELEGADO PARA EL CONTROL Y VERIFICACIÓN DE REGLAMENTOS TÉCNICOS Y METROLOGÍA LEGAL</v>
      </c>
      <c r="N379" s="82"/>
      <c r="O379" s="82"/>
      <c r="P379" s="82"/>
      <c r="Q379" s="82"/>
      <c r="S379" s="81" t="s">
        <v>1204</v>
      </c>
      <c r="T379" s="81" t="str">
        <f>VLOOKUP(A379,'PAI 2025 GPS rempl2)'!$A$3:$E$505,4,0)</f>
        <v>Actividad propia</v>
      </c>
      <c r="U379" s="82" t="s">
        <v>1539</v>
      </c>
      <c r="V379" s="31">
        <f>VLOOKUP(S379,'PAI 2025 GPS rempl2)'!$E$4:$P$504,12,0)</f>
        <v>20</v>
      </c>
      <c r="W379" s="148" t="e">
        <f>+(V379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0" spans="1:23" x14ac:dyDescent="0.25">
      <c r="A380" s="81" t="s">
        <v>1205</v>
      </c>
      <c r="B380" s="81" t="str">
        <f>VLOOKUP(A380,'PAI 2025 GPS rempl2)'!$A$3:$E$505,4,0)</f>
        <v>Actividad propia</v>
      </c>
      <c r="C380" s="82" t="s">
        <v>1539</v>
      </c>
      <c r="D380" s="82" t="s">
        <v>1543</v>
      </c>
      <c r="E380" s="82" t="s">
        <v>625</v>
      </c>
      <c r="F380" s="82"/>
      <c r="G380" s="82" t="str">
        <f>VLOOKUP(A380,'PAI 2025 GPS rempl2)'!$E$4:$L$504,8,0)</f>
        <v>N/A</v>
      </c>
      <c r="H380" s="82" t="str">
        <f>VLOOKUP(A380,'PAI 2025 GPS rempl2)'!$A$4:$V$504,15,0)</f>
        <v>Ejecutar el cronograma de visitas y requerimientos (Seguimiento al cronograma)</v>
      </c>
      <c r="I380" s="82">
        <f>VLOOKUP(A380,'PAI 2025 GPS rempl2)'!$A$4:$V$504,17,0)</f>
        <v>100</v>
      </c>
      <c r="J380" s="82" t="str">
        <f>VLOOKUP(A380,'PAI 2025 GPS rempl2)'!$A$4:$V$504,18,0)</f>
        <v>Porcentual</v>
      </c>
      <c r="K380" s="169" t="str">
        <f>VLOOKUP(A380,'PAI 2025 GPS rempl2)'!$A$4:$V$504,20,0)</f>
        <v>2025-01-13</v>
      </c>
      <c r="L380" s="169" t="str">
        <f>VLOOKUP(A380,'PAI 2025 GPS rempl2)'!$A$4:$V$504,21,0)</f>
        <v>2025-12-31</v>
      </c>
      <c r="M380" s="82" t="str">
        <f>VLOOKUP(A380,'PAI 2025 GPS rempl2)'!$A$4:$V$504,22,0)</f>
        <v>6000-DESPACHO DEL SUPERINTENDENTE DELEGADO PARA EL CONTROL Y VERIFICACIÓN DE REGLAMENTOS TÉCNICOS Y METROLOGÍA LEGAL</v>
      </c>
      <c r="N380" s="82"/>
      <c r="O380" s="82"/>
      <c r="P380" s="82"/>
      <c r="Q380" s="82"/>
      <c r="S380" s="81" t="s">
        <v>1205</v>
      </c>
      <c r="T380" s="81" t="str">
        <f>VLOOKUP(A380,'PAI 2025 GPS rempl2)'!$A$3:$E$505,4,0)</f>
        <v>Actividad propia</v>
      </c>
      <c r="U380" s="82" t="s">
        <v>1539</v>
      </c>
      <c r="V380" s="31">
        <f>VLOOKUP(S380,'PAI 2025 GPS rempl2)'!$E$4:$P$504,12,0)</f>
        <v>30</v>
      </c>
      <c r="W380" s="148" t="e">
        <f>+(V380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1" spans="1:23" x14ac:dyDescent="0.25">
      <c r="A381" s="81" t="s">
        <v>1207</v>
      </c>
      <c r="B381" s="81" t="str">
        <f>VLOOKUP(A381,'PAI 2025 GPS rempl2)'!$A$3:$E$505,4,0)</f>
        <v>Actividad propia</v>
      </c>
      <c r="C381" s="82" t="s">
        <v>1539</v>
      </c>
      <c r="D381" s="82" t="s">
        <v>1543</v>
      </c>
      <c r="E381" s="82" t="s">
        <v>625</v>
      </c>
      <c r="F381" s="82"/>
      <c r="G381" s="82" t="str">
        <f>VLOOKUP(A381,'PAI 2025 GPS rempl2)'!$E$4:$L$504,8,0)</f>
        <v>N/A</v>
      </c>
      <c r="H381" s="82" t="str">
        <f>VLOOKUP(A381,'PAI 2025 GPS rempl2)'!$A$4:$V$504,15,0)</f>
        <v>Análisis del desarrollo de la campaña (Informe con análisis del desarrollo de la campaña)</v>
      </c>
      <c r="I381" s="82">
        <f>VLOOKUP(A381,'PAI 2025 GPS rempl2)'!$A$4:$V$504,17,0)</f>
        <v>4</v>
      </c>
      <c r="J381" s="82" t="str">
        <f>VLOOKUP(A381,'PAI 2025 GPS rempl2)'!$A$4:$V$504,18,0)</f>
        <v>Númerica</v>
      </c>
      <c r="K381" s="169" t="str">
        <f>VLOOKUP(A381,'PAI 2025 GPS rempl2)'!$A$4:$V$504,20,0)</f>
        <v>2025-01-13</v>
      </c>
      <c r="L381" s="169" t="str">
        <f>VLOOKUP(A381,'PAI 2025 GPS rempl2)'!$A$4:$V$504,21,0)</f>
        <v>2025-12-31</v>
      </c>
      <c r="M381" s="82" t="str">
        <f>VLOOKUP(A381,'PAI 2025 GPS rempl2)'!$A$4:$V$504,22,0)</f>
        <v>6000-DESPACHO DEL SUPERINTENDENTE DELEGADO PARA EL CONTROL Y VERIFICACIÓN DE REGLAMENTOS TÉCNICOS Y METROLOGÍA LEGAL</v>
      </c>
      <c r="N381" s="82"/>
      <c r="O381" s="82"/>
      <c r="P381" s="82"/>
      <c r="Q381" s="82"/>
      <c r="S381" s="81" t="s">
        <v>1207</v>
      </c>
      <c r="T381" s="81" t="str">
        <f>VLOOKUP(A381,'PAI 2025 GPS rempl2)'!$A$3:$E$505,4,0)</f>
        <v>Actividad propia</v>
      </c>
      <c r="U381" s="82" t="s">
        <v>1539</v>
      </c>
      <c r="V381" s="31">
        <f>VLOOKUP(S381,'PAI 2025 GPS rempl2)'!$E$4:$P$504,12,0)</f>
        <v>30</v>
      </c>
      <c r="W381" s="148" t="e">
        <f>+(V381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2" spans="1:23" x14ac:dyDescent="0.25">
      <c r="A382" s="81" t="s">
        <v>1208</v>
      </c>
      <c r="B382" s="81" t="str">
        <f>VLOOKUP(A382,'PAI 2025 GPS rempl2)'!$A$3:$E$505,4,0)</f>
        <v>Producto</v>
      </c>
      <c r="C382" s="82" t="s">
        <v>1539</v>
      </c>
      <c r="D382" s="82" t="s">
        <v>1543</v>
      </c>
      <c r="E382" s="82" t="s">
        <v>625</v>
      </c>
      <c r="F382" s="82" t="s">
        <v>10</v>
      </c>
      <c r="G382" s="82" t="str">
        <f>VLOOKUP(A382,'PAI 2025 GPS rempl2)'!$E$4:$L$504,8,0)</f>
        <v>C-3503-0200-0016-40401c</v>
      </c>
      <c r="H382" s="82" t="str">
        <f>VLOOKUP(A382,'PAI 2025 GPS rempl2)'!$A$4:$V$504,15,0)</f>
        <v>Campañas de control preventivo en surtidores de combustibles, balanzas, preempacados y alcoholímetros, realizadas (Informe con análisis del desarrollo de la campaña)</v>
      </c>
      <c r="I382" s="82">
        <f>VLOOKUP(A382,'PAI 2025 GPS rempl2)'!$A$4:$V$504,17,0)</f>
        <v>6</v>
      </c>
      <c r="J382" s="82" t="str">
        <f>VLOOKUP(A382,'PAI 2025 GPS rempl2)'!$A$4:$V$504,18,0)</f>
        <v>Númerica</v>
      </c>
      <c r="K382" s="169" t="str">
        <f>VLOOKUP(A382,'PAI 2025 GPS rempl2)'!$A$4:$V$504,20,0)</f>
        <v>2025-01-13</v>
      </c>
      <c r="L382" s="169" t="str">
        <f>VLOOKUP(A382,'PAI 2025 GPS rempl2)'!$A$4:$V$504,21,0)</f>
        <v>2025-12-31</v>
      </c>
      <c r="M382" s="82" t="str">
        <f>VLOOKUP(A382,'PAI 2025 GPS rempl2)'!$A$4:$V$504,22,0)</f>
        <v>6000-DESPACHO DEL SUPERINTENDENTE DELEGADO PARA EL CONTROL Y VERIFICACIÓN DE REGLAMENTOS TÉCNICOS Y METROLOGÍA LEGAL</v>
      </c>
      <c r="N382" s="82" t="s">
        <v>1415</v>
      </c>
      <c r="O382" s="82" t="s">
        <v>1416</v>
      </c>
      <c r="P382" s="82" t="s">
        <v>1583</v>
      </c>
      <c r="Q382" s="82" t="s">
        <v>1758</v>
      </c>
      <c r="S382" s="81" t="s">
        <v>1208</v>
      </c>
      <c r="T382" s="81" t="str">
        <f>VLOOKUP(A382,'PAI 2025 GPS rempl2)'!$A$3:$E$505,4,0)</f>
        <v>Producto</v>
      </c>
      <c r="U382" s="82" t="s">
        <v>1539</v>
      </c>
      <c r="V382" s="31">
        <f>VLOOKUP(S382,'PAI 2025 GPS rempl2)'!$E$4:$P$504,12,0)</f>
        <v>14</v>
      </c>
      <c r="W382" s="146">
        <f>(V382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0.62780269058295968</v>
      </c>
    </row>
    <row r="383" spans="1:23" x14ac:dyDescent="0.25">
      <c r="A383" s="81" t="s">
        <v>1209</v>
      </c>
      <c r="B383" s="81" t="str">
        <f>VLOOKUP(A383,'PAI 2025 GPS rempl2)'!$A$3:$E$505,4,0)</f>
        <v>Actividad propia</v>
      </c>
      <c r="C383" s="82" t="s">
        <v>1539</v>
      </c>
      <c r="D383" s="82" t="s">
        <v>1543</v>
      </c>
      <c r="E383" s="82" t="s">
        <v>625</v>
      </c>
      <c r="F383" s="82"/>
      <c r="G383" s="82" t="str">
        <f>VLOOKUP(A383,'PAI 2025 GPS rempl2)'!$E$4:$L$504,8,0)</f>
        <v>N/A</v>
      </c>
      <c r="H383" s="82" t="str">
        <f>VLOOKUP(A383,'PAI 2025 GPS rempl2)'!$A$4:$V$504,15,0)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I383" s="82">
        <f>VLOOKUP(A383,'PAI 2025 GPS rempl2)'!$A$4:$V$504,17,0)</f>
        <v>6</v>
      </c>
      <c r="J383" s="82" t="str">
        <f>VLOOKUP(A383,'PAI 2025 GPS rempl2)'!$A$4:$V$504,18,0)</f>
        <v>Númerica</v>
      </c>
      <c r="K383" s="169" t="str">
        <f>VLOOKUP(A383,'PAI 2025 GPS rempl2)'!$A$4:$V$504,20,0)</f>
        <v>2025-01-13</v>
      </c>
      <c r="L383" s="169" t="str">
        <f>VLOOKUP(A383,'PAI 2025 GPS rempl2)'!$A$4:$V$504,21,0)</f>
        <v>2025-08-28</v>
      </c>
      <c r="M383" s="82" t="str">
        <f>VLOOKUP(A383,'PAI 2025 GPS rempl2)'!$A$4:$V$504,22,0)</f>
        <v>6000-DESPACHO DEL SUPERINTENDENTE DELEGADO PARA EL CONTROL Y VERIFICACIÓN DE REGLAMENTOS TÉCNICOS Y METROLOGÍA LEGAL</v>
      </c>
      <c r="N383" s="82"/>
      <c r="O383" s="82"/>
      <c r="P383" s="82"/>
      <c r="Q383" s="82"/>
      <c r="S383" s="81" t="s">
        <v>1209</v>
      </c>
      <c r="T383" s="81" t="str">
        <f>VLOOKUP(A383,'PAI 2025 GPS rempl2)'!$A$3:$E$505,4,0)</f>
        <v>Actividad propia</v>
      </c>
      <c r="U383" s="82" t="s">
        <v>1539</v>
      </c>
      <c r="V383" s="31">
        <f>VLOOKUP(S383,'PAI 2025 GPS rempl2)'!$E$4:$P$504,12,0)</f>
        <v>20</v>
      </c>
      <c r="W383" s="148" t="e">
        <f>+(V383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4" spans="1:23" x14ac:dyDescent="0.25">
      <c r="A384" s="81" t="s">
        <v>1210</v>
      </c>
      <c r="B384" s="81" t="str">
        <f>VLOOKUP(A384,'PAI 2025 GPS rempl2)'!$A$3:$E$505,4,0)</f>
        <v>Actividad propia</v>
      </c>
      <c r="C384" s="82" t="s">
        <v>1539</v>
      </c>
      <c r="D384" s="82" t="s">
        <v>1543</v>
      </c>
      <c r="E384" s="82" t="s">
        <v>625</v>
      </c>
      <c r="F384" s="82"/>
      <c r="G384" s="82" t="str">
        <f>VLOOKUP(A384,'PAI 2025 GPS rempl2)'!$E$4:$L$504,8,0)</f>
        <v>N/A</v>
      </c>
      <c r="H384" s="82" t="str">
        <f>VLOOKUP(A384,'PAI 2025 GPS rempl2)'!$A$4:$V$504,15,0)</f>
        <v>Establecer el cronograma de visitas y requerimientos de cada una de las campañas en los sectores definidos (Cronograma)</v>
      </c>
      <c r="I384" s="82">
        <f>VLOOKUP(A384,'PAI 2025 GPS rempl2)'!$A$4:$V$504,17,0)</f>
        <v>6</v>
      </c>
      <c r="J384" s="82" t="str">
        <f>VLOOKUP(A384,'PAI 2025 GPS rempl2)'!$A$4:$V$504,18,0)</f>
        <v>Númerica</v>
      </c>
      <c r="K384" s="169" t="str">
        <f>VLOOKUP(A384,'PAI 2025 GPS rempl2)'!$A$4:$V$504,20,0)</f>
        <v>2025-01-13</v>
      </c>
      <c r="L384" s="169" t="str">
        <f>VLOOKUP(A384,'PAI 2025 GPS rempl2)'!$A$4:$V$504,21,0)</f>
        <v>2025-12-31</v>
      </c>
      <c r="M384" s="82" t="str">
        <f>VLOOKUP(A384,'PAI 2025 GPS rempl2)'!$A$4:$V$504,22,0)</f>
        <v>6000-DESPACHO DEL SUPERINTENDENTE DELEGADO PARA EL CONTROL Y VERIFICACIÓN DE REGLAMENTOS TÉCNICOS Y METROLOGÍA LEGAL</v>
      </c>
      <c r="N384" s="82"/>
      <c r="O384" s="82"/>
      <c r="P384" s="82"/>
      <c r="Q384" s="82"/>
      <c r="S384" s="81" t="s">
        <v>1210</v>
      </c>
      <c r="T384" s="81" t="str">
        <f>VLOOKUP(A384,'PAI 2025 GPS rempl2)'!$A$3:$E$505,4,0)</f>
        <v>Actividad propia</v>
      </c>
      <c r="U384" s="82" t="s">
        <v>1539</v>
      </c>
      <c r="V384" s="31">
        <f>VLOOKUP(S384,'PAI 2025 GPS rempl2)'!$E$4:$P$504,12,0)</f>
        <v>20</v>
      </c>
      <c r="W384" s="148" t="e">
        <f>+(V384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5" spans="1:23" x14ac:dyDescent="0.25">
      <c r="A385" s="81" t="s">
        <v>1211</v>
      </c>
      <c r="B385" s="81" t="str">
        <f>VLOOKUP(A385,'PAI 2025 GPS rempl2)'!$A$3:$E$505,4,0)</f>
        <v>Actividad propia</v>
      </c>
      <c r="C385" s="82" t="s">
        <v>1539</v>
      </c>
      <c r="D385" s="82" t="s">
        <v>1543</v>
      </c>
      <c r="E385" s="82" t="s">
        <v>625</v>
      </c>
      <c r="F385" s="82"/>
      <c r="G385" s="82" t="str">
        <f>VLOOKUP(A385,'PAI 2025 GPS rempl2)'!$E$4:$L$504,8,0)</f>
        <v>N/A</v>
      </c>
      <c r="H385" s="82" t="str">
        <f>VLOOKUP(A385,'PAI 2025 GPS rempl2)'!$A$4:$V$504,15,0)</f>
        <v>Ejecutar el cronograma de visitas y requerimientos (Seguimiento al cronograma)</v>
      </c>
      <c r="I385" s="82">
        <f>VLOOKUP(A385,'PAI 2025 GPS rempl2)'!$A$4:$V$504,17,0)</f>
        <v>100</v>
      </c>
      <c r="J385" s="82" t="str">
        <f>VLOOKUP(A385,'PAI 2025 GPS rempl2)'!$A$4:$V$504,18,0)</f>
        <v>Porcentual</v>
      </c>
      <c r="K385" s="169" t="str">
        <f>VLOOKUP(A385,'PAI 2025 GPS rempl2)'!$A$4:$V$504,20,0)</f>
        <v>2025-01-13</v>
      </c>
      <c r="L385" s="169" t="str">
        <f>VLOOKUP(A385,'PAI 2025 GPS rempl2)'!$A$4:$V$504,21,0)</f>
        <v>2025-12-31</v>
      </c>
      <c r="M385" s="82" t="str">
        <f>VLOOKUP(A385,'PAI 2025 GPS rempl2)'!$A$4:$V$504,22,0)</f>
        <v>6000-DESPACHO DEL SUPERINTENDENTE DELEGADO PARA EL CONTROL Y VERIFICACIÓN DE REGLAMENTOS TÉCNICOS Y METROLOGÍA LEGAL</v>
      </c>
      <c r="N385" s="82"/>
      <c r="O385" s="82"/>
      <c r="P385" s="82"/>
      <c r="Q385" s="82"/>
      <c r="S385" s="81" t="s">
        <v>1211</v>
      </c>
      <c r="T385" s="81" t="str">
        <f>VLOOKUP(A385,'PAI 2025 GPS rempl2)'!$A$3:$E$505,4,0)</f>
        <v>Actividad propia</v>
      </c>
      <c r="U385" s="82" t="s">
        <v>1539</v>
      </c>
      <c r="V385" s="31">
        <f>VLOOKUP(S385,'PAI 2025 GPS rempl2)'!$E$4:$P$504,12,0)</f>
        <v>30</v>
      </c>
      <c r="W385" s="148" t="e">
        <f>+(V385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6" spans="1:23" x14ac:dyDescent="0.25">
      <c r="A386" s="81" t="s">
        <v>1212</v>
      </c>
      <c r="B386" s="81" t="str">
        <f>VLOOKUP(A386,'PAI 2025 GPS rempl2)'!$A$3:$E$505,4,0)</f>
        <v>Actividad propia</v>
      </c>
      <c r="C386" s="82" t="s">
        <v>1539</v>
      </c>
      <c r="D386" s="82" t="s">
        <v>1543</v>
      </c>
      <c r="E386" s="82" t="s">
        <v>625</v>
      </c>
      <c r="F386" s="82"/>
      <c r="G386" s="82" t="str">
        <f>VLOOKUP(A386,'PAI 2025 GPS rempl2)'!$E$4:$L$504,8,0)</f>
        <v>N/A</v>
      </c>
      <c r="H386" s="82" t="str">
        <f>VLOOKUP(A386,'PAI 2025 GPS rempl2)'!$A$4:$V$504,15,0)</f>
        <v>Análisis del desarrollo de la campaña (Informe con análisis del desarrollo de la campaña)</v>
      </c>
      <c r="I386" s="82">
        <f>VLOOKUP(A386,'PAI 2025 GPS rempl2)'!$A$4:$V$504,17,0)</f>
        <v>6</v>
      </c>
      <c r="J386" s="82" t="str">
        <f>VLOOKUP(A386,'PAI 2025 GPS rempl2)'!$A$4:$V$504,18,0)</f>
        <v>Númerica</v>
      </c>
      <c r="K386" s="169" t="str">
        <f>VLOOKUP(A386,'PAI 2025 GPS rempl2)'!$A$4:$V$504,20,0)</f>
        <v>2025-01-13</v>
      </c>
      <c r="L386" s="169" t="str">
        <f>VLOOKUP(A386,'PAI 2025 GPS rempl2)'!$A$4:$V$504,21,0)</f>
        <v>2025-12-31</v>
      </c>
      <c r="M386" s="82" t="str">
        <f>VLOOKUP(A386,'PAI 2025 GPS rempl2)'!$A$4:$V$504,22,0)</f>
        <v>6000-DESPACHO DEL SUPERINTENDENTE DELEGADO PARA EL CONTROL Y VERIFICACIÓN DE REGLAMENTOS TÉCNICOS Y METROLOGÍA LEGAL</v>
      </c>
      <c r="N386" s="82"/>
      <c r="O386" s="82"/>
      <c r="P386" s="82"/>
      <c r="Q386" s="82"/>
      <c r="S386" s="81" t="s">
        <v>1212</v>
      </c>
      <c r="T386" s="81" t="str">
        <f>VLOOKUP(A386,'PAI 2025 GPS rempl2)'!$A$3:$E$505,4,0)</f>
        <v>Actividad propia</v>
      </c>
      <c r="U386" s="82" t="s">
        <v>1539</v>
      </c>
      <c r="V386" s="31">
        <f>VLOOKUP(S386,'PAI 2025 GPS rempl2)'!$E$4:$P$504,12,0)</f>
        <v>30</v>
      </c>
      <c r="W386" s="148" t="e">
        <f>+(V386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7" spans="1:23" x14ac:dyDescent="0.25">
      <c r="A387" s="81" t="s">
        <v>1213</v>
      </c>
      <c r="B387" s="81" t="str">
        <f>VLOOKUP(A387,'PAI 2025 GPS rempl2)'!$A$3:$E$505,4,0)</f>
        <v>Producto</v>
      </c>
      <c r="C387" s="82" t="s">
        <v>1539</v>
      </c>
      <c r="D387" s="82" t="s">
        <v>1543</v>
      </c>
      <c r="E387" s="82" t="s">
        <v>625</v>
      </c>
      <c r="F387" s="82" t="s">
        <v>10</v>
      </c>
      <c r="G387" s="82" t="str">
        <f>VLOOKUP(A387,'PAI 2025 GPS rempl2)'!$E$4:$L$504,8,0)</f>
        <v>C-3503-0200-0016-40401c</v>
      </c>
      <c r="H387" s="82" t="str">
        <f>VLOOKUP(A387,'PAI 2025 GPS rempl2)'!$A$4:$V$504,15,0)</f>
        <v>Campañas de control preventivo en control de precios en cualquiera de los siguientes temas: combustibles, medicamentos o leche cruda, realizadas. (Informe con análisis del desarrollo de la campaña)</v>
      </c>
      <c r="I387" s="82">
        <f>VLOOKUP(A387,'PAI 2025 GPS rempl2)'!$A$4:$V$504,17,0)</f>
        <v>2</v>
      </c>
      <c r="J387" s="82" t="str">
        <f>VLOOKUP(A387,'PAI 2025 GPS rempl2)'!$A$4:$V$504,18,0)</f>
        <v>Númerica</v>
      </c>
      <c r="K387" s="169" t="str">
        <f>VLOOKUP(A387,'PAI 2025 GPS rempl2)'!$A$4:$V$504,20,0)</f>
        <v>2025-01-13</v>
      </c>
      <c r="L387" s="169" t="str">
        <f>VLOOKUP(A387,'PAI 2025 GPS rempl2)'!$A$4:$V$504,21,0)</f>
        <v>2025-12-31</v>
      </c>
      <c r="M387" s="82" t="str">
        <f>VLOOKUP(A387,'PAI 2025 GPS rempl2)'!$A$4:$V$504,22,0)</f>
        <v>6000-DESPACHO DEL SUPERINTENDENTE DELEGADO PARA EL CONTROL Y VERIFICACIÓN DE REGLAMENTOS TÉCNICOS Y METROLOGÍA LEGAL</v>
      </c>
      <c r="N387" s="82" t="s">
        <v>1415</v>
      </c>
      <c r="O387" s="82" t="s">
        <v>1416</v>
      </c>
      <c r="P387" s="82" t="s">
        <v>1583</v>
      </c>
      <c r="Q387" s="82" t="s">
        <v>1758</v>
      </c>
      <c r="S387" s="81" t="s">
        <v>1213</v>
      </c>
      <c r="T387" s="81" t="str">
        <f>VLOOKUP(A387,'PAI 2025 GPS rempl2)'!$A$3:$E$505,4,0)</f>
        <v>Producto</v>
      </c>
      <c r="U387" s="82" t="s">
        <v>1539</v>
      </c>
      <c r="V387" s="31">
        <f>VLOOKUP(S387,'PAI 2025 GPS rempl2)'!$E$4:$P$504,12,0)</f>
        <v>14</v>
      </c>
      <c r="W387" s="146">
        <f>(V387*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0.62780269058295968</v>
      </c>
    </row>
    <row r="388" spans="1:23" x14ac:dyDescent="0.25">
      <c r="A388" s="81" t="s">
        <v>1214</v>
      </c>
      <c r="B388" s="81" t="str">
        <f>VLOOKUP(A388,'PAI 2025 GPS rempl2)'!$A$3:$E$505,4,0)</f>
        <v>Actividad propia</v>
      </c>
      <c r="C388" s="82" t="s">
        <v>1539</v>
      </c>
      <c r="D388" s="82" t="s">
        <v>1543</v>
      </c>
      <c r="E388" s="82" t="s">
        <v>625</v>
      </c>
      <c r="F388" s="82"/>
      <c r="G388" s="82" t="str">
        <f>VLOOKUP(A388,'PAI 2025 GPS rempl2)'!$E$4:$L$504,8,0)</f>
        <v>N/A</v>
      </c>
      <c r="H388" s="82" t="str">
        <f>VLOOKUP(A388,'PAI 2025 GPS rempl2)'!$A$4:$V$504,15,0)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I388" s="82">
        <f>VLOOKUP(A388,'PAI 2025 GPS rempl2)'!$A$4:$V$504,17,0)</f>
        <v>2</v>
      </c>
      <c r="J388" s="82" t="str">
        <f>VLOOKUP(A388,'PAI 2025 GPS rempl2)'!$A$4:$V$504,18,0)</f>
        <v>Númerica</v>
      </c>
      <c r="K388" s="169" t="str">
        <f>VLOOKUP(A388,'PAI 2025 GPS rempl2)'!$A$4:$V$504,20,0)</f>
        <v>2025-01-13</v>
      </c>
      <c r="L388" s="169" t="str">
        <f>VLOOKUP(A388,'PAI 2025 GPS rempl2)'!$A$4:$V$504,21,0)</f>
        <v>2025-08-28</v>
      </c>
      <c r="M388" s="82" t="str">
        <f>VLOOKUP(A388,'PAI 2025 GPS rempl2)'!$A$4:$V$504,22,0)</f>
        <v>6000-DESPACHO DEL SUPERINTENDENTE DELEGADO PARA EL CONTROL Y VERIFICACIÓN DE REGLAMENTOS TÉCNICOS Y METROLOGÍA LEGAL</v>
      </c>
      <c r="N388" s="82"/>
      <c r="O388" s="82"/>
      <c r="P388" s="82"/>
      <c r="Q388" s="82"/>
      <c r="S388" s="81" t="s">
        <v>1214</v>
      </c>
      <c r="T388" s="81" t="str">
        <f>VLOOKUP(A388,'PAI 2025 GPS rempl2)'!$A$3:$E$505,4,0)</f>
        <v>Actividad propia</v>
      </c>
      <c r="U388" s="82" t="s">
        <v>1539</v>
      </c>
      <c r="V388" s="31">
        <f>VLOOKUP(S388,'PAI 2025 GPS rempl2)'!$E$4:$P$504,12,0)</f>
        <v>20</v>
      </c>
      <c r="W388" s="148" t="e">
        <f>+(V388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9" spans="1:23" x14ac:dyDescent="0.25">
      <c r="A389" s="81" t="s">
        <v>1215</v>
      </c>
      <c r="B389" s="81" t="str">
        <f>VLOOKUP(A389,'PAI 2025 GPS rempl2)'!$A$3:$E$505,4,0)</f>
        <v>Actividad propia</v>
      </c>
      <c r="C389" s="82" t="s">
        <v>1539</v>
      </c>
      <c r="D389" s="82" t="s">
        <v>1543</v>
      </c>
      <c r="E389" s="82" t="s">
        <v>625</v>
      </c>
      <c r="F389" s="82"/>
      <c r="G389" s="82" t="str">
        <f>VLOOKUP(A389,'PAI 2025 GPS rempl2)'!$E$4:$L$504,8,0)</f>
        <v>N/A</v>
      </c>
      <c r="H389" s="82" t="str">
        <f>VLOOKUP(A389,'PAI 2025 GPS rempl2)'!$A$4:$V$504,15,0)</f>
        <v>Establecer el cronograma de visitas y requerimientos de cada una de las campañas en los sectores definidos (Cronograma)</v>
      </c>
      <c r="I389" s="82">
        <f>VLOOKUP(A389,'PAI 2025 GPS rempl2)'!$A$4:$V$504,17,0)</f>
        <v>2</v>
      </c>
      <c r="J389" s="82" t="str">
        <f>VLOOKUP(A389,'PAI 2025 GPS rempl2)'!$A$4:$V$504,18,0)</f>
        <v>Númerica</v>
      </c>
      <c r="K389" s="169" t="str">
        <f>VLOOKUP(A389,'PAI 2025 GPS rempl2)'!$A$4:$V$504,20,0)</f>
        <v>2025-01-13</v>
      </c>
      <c r="L389" s="169" t="str">
        <f>VLOOKUP(A389,'PAI 2025 GPS rempl2)'!$A$4:$V$504,21,0)</f>
        <v>2025-12-31</v>
      </c>
      <c r="M389" s="82" t="str">
        <f>VLOOKUP(A389,'PAI 2025 GPS rempl2)'!$A$4:$V$504,22,0)</f>
        <v>6000-DESPACHO DEL SUPERINTENDENTE DELEGADO PARA EL CONTROL Y VERIFICACIÓN DE REGLAMENTOS TÉCNICOS Y METROLOGÍA LEGAL</v>
      </c>
      <c r="N389" s="82"/>
      <c r="O389" s="82"/>
      <c r="P389" s="82"/>
      <c r="Q389" s="82"/>
      <c r="S389" s="81" t="s">
        <v>1215</v>
      </c>
      <c r="T389" s="81" t="str">
        <f>VLOOKUP(A389,'PAI 2025 GPS rempl2)'!$A$3:$E$505,4,0)</f>
        <v>Actividad propia</v>
      </c>
      <c r="U389" s="82" t="s">
        <v>1539</v>
      </c>
      <c r="V389" s="31">
        <f>VLOOKUP(S389,'PAI 2025 GPS rempl2)'!$E$4:$P$504,12,0)</f>
        <v>20</v>
      </c>
      <c r="W389" s="148" t="e">
        <f>+(V389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0" spans="1:23" x14ac:dyDescent="0.25">
      <c r="A390" s="81" t="s">
        <v>1216</v>
      </c>
      <c r="B390" s="81" t="str">
        <f>VLOOKUP(A390,'PAI 2025 GPS rempl2)'!$A$3:$E$505,4,0)</f>
        <v>Actividad propia</v>
      </c>
      <c r="C390" s="82" t="s">
        <v>1539</v>
      </c>
      <c r="D390" s="82" t="s">
        <v>1543</v>
      </c>
      <c r="E390" s="82" t="s">
        <v>625</v>
      </c>
      <c r="F390" s="82"/>
      <c r="G390" s="82" t="str">
        <f>VLOOKUP(A390,'PAI 2025 GPS rempl2)'!$E$4:$L$504,8,0)</f>
        <v>N/A</v>
      </c>
      <c r="H390" s="82" t="str">
        <f>VLOOKUP(A390,'PAI 2025 GPS rempl2)'!$A$4:$V$504,15,0)</f>
        <v>Ejecutar el cronograma de visitas y requerimientos (Seguimiento al cronograma)</v>
      </c>
      <c r="I390" s="82">
        <f>VLOOKUP(A390,'PAI 2025 GPS rempl2)'!$A$4:$V$504,17,0)</f>
        <v>100</v>
      </c>
      <c r="J390" s="82" t="str">
        <f>VLOOKUP(A390,'PAI 2025 GPS rempl2)'!$A$4:$V$504,18,0)</f>
        <v>Porcentual</v>
      </c>
      <c r="K390" s="169" t="str">
        <f>VLOOKUP(A390,'PAI 2025 GPS rempl2)'!$A$4:$V$504,20,0)</f>
        <v>2025-01-13</v>
      </c>
      <c r="L390" s="169" t="str">
        <f>VLOOKUP(A390,'PAI 2025 GPS rempl2)'!$A$4:$V$504,21,0)</f>
        <v>2025-12-31</v>
      </c>
      <c r="M390" s="82" t="str">
        <f>VLOOKUP(A390,'PAI 2025 GPS rempl2)'!$A$4:$V$504,22,0)</f>
        <v>6000-DESPACHO DEL SUPERINTENDENTE DELEGADO PARA EL CONTROL Y VERIFICACIÓN DE REGLAMENTOS TÉCNICOS Y METROLOGÍA LEGAL</v>
      </c>
      <c r="N390" s="82"/>
      <c r="O390" s="82"/>
      <c r="P390" s="82"/>
      <c r="Q390" s="82"/>
      <c r="S390" s="81" t="s">
        <v>1216</v>
      </c>
      <c r="T390" s="81" t="str">
        <f>VLOOKUP(A390,'PAI 2025 GPS rempl2)'!$A$3:$E$505,4,0)</f>
        <v>Actividad propia</v>
      </c>
      <c r="U390" s="82" t="s">
        <v>1539</v>
      </c>
      <c r="V390" s="31">
        <f>VLOOKUP(S390,'PAI 2025 GPS rempl2)'!$E$4:$P$504,12,0)</f>
        <v>30</v>
      </c>
      <c r="W390" s="148" t="e">
        <f>+(V390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1" spans="1:23" x14ac:dyDescent="0.25">
      <c r="A391" s="81" t="s">
        <v>1217</v>
      </c>
      <c r="B391" s="81" t="str">
        <f>VLOOKUP(A391,'PAI 2025 GPS rempl2)'!$A$3:$E$505,4,0)</f>
        <v>Actividad propia</v>
      </c>
      <c r="C391" s="82" t="s">
        <v>1539</v>
      </c>
      <c r="D391" s="82" t="s">
        <v>1543</v>
      </c>
      <c r="E391" s="82" t="s">
        <v>625</v>
      </c>
      <c r="F391" s="82"/>
      <c r="G391" s="82" t="str">
        <f>VLOOKUP(A391,'PAI 2025 GPS rempl2)'!$E$4:$L$504,8,0)</f>
        <v>N/A</v>
      </c>
      <c r="H391" s="82" t="str">
        <f>VLOOKUP(A391,'PAI 2025 GPS rempl2)'!$A$4:$V$504,15,0)</f>
        <v>Análisis del desarrollo de la campaña (Informe con análisis del desarrollo de la campaña)</v>
      </c>
      <c r="I391" s="82">
        <f>VLOOKUP(A391,'PAI 2025 GPS rempl2)'!$A$4:$V$504,17,0)</f>
        <v>2</v>
      </c>
      <c r="J391" s="82" t="str">
        <f>VLOOKUP(A391,'PAI 2025 GPS rempl2)'!$A$4:$V$504,18,0)</f>
        <v>Númerica</v>
      </c>
      <c r="K391" s="169" t="str">
        <f>VLOOKUP(A391,'PAI 2025 GPS rempl2)'!$A$4:$V$504,20,0)</f>
        <v>2025-01-13</v>
      </c>
      <c r="L391" s="169" t="str">
        <f>VLOOKUP(A391,'PAI 2025 GPS rempl2)'!$A$4:$V$504,21,0)</f>
        <v>2025-12-31</v>
      </c>
      <c r="M391" s="82" t="str">
        <f>VLOOKUP(A391,'PAI 2025 GPS rempl2)'!$A$4:$V$504,22,0)</f>
        <v>6000-DESPACHO DEL SUPERINTENDENTE DELEGADO PARA EL CONTROL Y VERIFICACIÓN DE REGLAMENTOS TÉCNICOS Y METROLOGÍA LEGAL</v>
      </c>
      <c r="N391" s="82"/>
      <c r="O391" s="82"/>
      <c r="P391" s="82"/>
      <c r="Q391" s="82"/>
      <c r="S391" s="81" t="s">
        <v>1217</v>
      </c>
      <c r="T391" s="81" t="str">
        <f>VLOOKUP(A391,'PAI 2025 GPS rempl2)'!$A$3:$E$505,4,0)</f>
        <v>Actividad propia</v>
      </c>
      <c r="U391" s="82" t="s">
        <v>1539</v>
      </c>
      <c r="V391" s="31">
        <f>VLOOKUP(S391,'PAI 2025 GPS rempl2)'!$E$4:$P$504,12,0)</f>
        <v>30</v>
      </c>
      <c r="W391" s="148" t="e">
        <f>+(V391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2" spans="1:23" x14ac:dyDescent="0.25">
      <c r="A392" s="81" t="s">
        <v>1218</v>
      </c>
      <c r="B392" s="81" t="str">
        <f>VLOOKUP(A392,'PAI 2025 GPS rempl2)'!$A$3:$E$505,4,0)</f>
        <v>Producto</v>
      </c>
      <c r="C392" s="82" t="s">
        <v>1539</v>
      </c>
      <c r="D392" s="82" t="s">
        <v>1550</v>
      </c>
      <c r="E392" s="82" t="s">
        <v>1458</v>
      </c>
      <c r="F392" s="82" t="s">
        <v>10</v>
      </c>
      <c r="G392" s="82" t="str">
        <f>VLOOKUP(A392,'PAI 2025 GPS rempl2)'!$E$4:$L$504,8,0)</f>
        <v>C-3503-0200-0016-40401c</v>
      </c>
      <c r="H392" s="82" t="str">
        <f>VLOOKUP(A392,'PAI 2025 GPS rempl2)'!$A$4:$V$504,15,0)</f>
        <v>Proyecto de Reglamento Técnico Metrológico de Medidores de Agua de uso residencial, elaborado y enviado (Documento proyecto y correo de envío o memorando)</v>
      </c>
      <c r="I392" s="82">
        <f>VLOOKUP(A392,'PAI 2025 GPS rempl2)'!$A$4:$V$504,17,0)</f>
        <v>1</v>
      </c>
      <c r="J392" s="82" t="str">
        <f>VLOOKUP(A392,'PAI 2025 GPS rempl2)'!$A$4:$V$504,18,0)</f>
        <v>Númerica</v>
      </c>
      <c r="K392" s="169" t="str">
        <f>VLOOKUP(A392,'PAI 2025 GPS rempl2)'!$A$4:$V$504,20,0)</f>
        <v>2025-02-03</v>
      </c>
      <c r="L392" s="169" t="str">
        <f>VLOOKUP(A392,'PAI 2025 GPS rempl2)'!$A$4:$V$504,21,0)</f>
        <v>2025-10-17</v>
      </c>
      <c r="M392" s="82" t="str">
        <f>VLOOKUP(A392,'PAI 2025 GPS rempl2)'!$A$4:$V$504,22,0)</f>
        <v>6000-DESPACHO DEL SUPERINTENDENTE DELEGADO PARA EL CONTROL Y VERIFICACIÓN DE REGLAMENTOS TÉCNICOS Y METROLOGÍA LEGAL</v>
      </c>
      <c r="N392" s="82" t="s">
        <v>1415</v>
      </c>
      <c r="O392" s="82" t="s">
        <v>1416</v>
      </c>
      <c r="P392" s="82" t="s">
        <v>1584</v>
      </c>
      <c r="Q392" s="82" t="s">
        <v>1758</v>
      </c>
      <c r="S392" s="81" t="s">
        <v>1218</v>
      </c>
      <c r="T392" s="81" t="str">
        <f>VLOOKUP(A392,'PAI 2025 GPS rempl2)'!$A$3:$E$505,4,0)</f>
        <v>Producto</v>
      </c>
      <c r="U392" s="82" t="s">
        <v>1539</v>
      </c>
      <c r="V392" s="31">
        <f>VLOOKUP(S392,'PAI 2025 GPS rempl2)'!$E$4:$P$504,12,0)</f>
        <v>14</v>
      </c>
      <c r="W392" s="146">
        <f>(V392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0.62780269058295968</v>
      </c>
    </row>
    <row r="393" spans="1:23" x14ac:dyDescent="0.25">
      <c r="A393" s="81" t="s">
        <v>1219</v>
      </c>
      <c r="B393" s="81" t="str">
        <f>VLOOKUP(A393,'PAI 2025 GPS rempl2)'!$A$3:$E$505,4,0)</f>
        <v>Actividad propia</v>
      </c>
      <c r="C393" s="82" t="s">
        <v>1539</v>
      </c>
      <c r="D393" s="82" t="s">
        <v>1550</v>
      </c>
      <c r="E393" s="82" t="s">
        <v>1458</v>
      </c>
      <c r="F393" s="82"/>
      <c r="G393" s="82" t="str">
        <f>VLOOKUP(A393,'PAI 2025 GPS rempl2)'!$E$4:$L$504,8,0)</f>
        <v>N/A</v>
      </c>
      <c r="H393" s="82" t="str">
        <f>VLOOKUP(A393,'PAI 2025 GPS rempl2)'!$A$4:$V$504,15,0)</f>
        <v>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v>
      </c>
      <c r="I393" s="82">
        <f>VLOOKUP(A393,'PAI 2025 GPS rempl2)'!$A$4:$V$504,17,0)</f>
        <v>1</v>
      </c>
      <c r="J393" s="82" t="str">
        <f>VLOOKUP(A393,'PAI 2025 GPS rempl2)'!$A$4:$V$504,18,0)</f>
        <v>Númerica</v>
      </c>
      <c r="K393" s="169" t="str">
        <f>VLOOKUP(A393,'PAI 2025 GPS rempl2)'!$A$4:$V$504,20,0)</f>
        <v>2025-02-03</v>
      </c>
      <c r="L393" s="169" t="str">
        <f>VLOOKUP(A393,'PAI 2025 GPS rempl2)'!$A$4:$V$504,21,0)</f>
        <v>2025-03-14</v>
      </c>
      <c r="M393" s="82" t="str">
        <f>VLOOKUP(A393,'PAI 2025 GPS rempl2)'!$A$4:$V$504,22,0)</f>
        <v>6000-DESPACHO DEL SUPERINTENDENTE DELEGADO PARA EL CONTROL Y VERIFICACIÓN DE REGLAMENTOS TÉCNICOS Y METROLOGÍA LEGAL</v>
      </c>
      <c r="N393" s="82"/>
      <c r="O393" s="82"/>
      <c r="P393" s="82"/>
      <c r="Q393" s="82"/>
      <c r="S393" s="81" t="s">
        <v>1219</v>
      </c>
      <c r="T393" s="81" t="str">
        <f>VLOOKUP(A393,'PAI 2025 GPS rempl2)'!$A$3:$E$505,4,0)</f>
        <v>Actividad propia</v>
      </c>
      <c r="U393" s="82" t="s">
        <v>1539</v>
      </c>
      <c r="V393" s="31">
        <f>VLOOKUP(S393,'PAI 2025 GPS rempl2)'!$E$4:$P$504,12,0)</f>
        <v>20</v>
      </c>
      <c r="W393" s="148" t="e">
        <f>+(V393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4" spans="1:23" x14ac:dyDescent="0.25">
      <c r="A394" s="81" t="s">
        <v>1221</v>
      </c>
      <c r="B394" s="81" t="str">
        <f>VLOOKUP(A394,'PAI 2025 GPS rempl2)'!$A$3:$E$505,4,0)</f>
        <v>Actividad propia</v>
      </c>
      <c r="C394" s="82" t="s">
        <v>1539</v>
      </c>
      <c r="D394" s="82" t="s">
        <v>1550</v>
      </c>
      <c r="E394" s="82" t="s">
        <v>1458</v>
      </c>
      <c r="F394" s="82"/>
      <c r="G394" s="82" t="str">
        <f>VLOOKUP(A394,'PAI 2025 GPS rempl2)'!$E$4:$L$504,8,0)</f>
        <v>N/A</v>
      </c>
      <c r="H394" s="82" t="str">
        <f>VLOOKUP(A394,'PAI 2025 GPS rempl2)'!$A$4:$V$504,15,0)</f>
        <v>Remitir el proyecto de acto administrativo a la Dirección de Regulación del Ministerio de Comercio, Industria y Turismo para obtener concepto previo. (correo electrónico de remisión (o memo de traslado) y proyecto de acto administrativo  / Único entregable)</v>
      </c>
      <c r="I394" s="82">
        <f>VLOOKUP(A394,'PAI 2025 GPS rempl2)'!$A$4:$V$504,17,0)</f>
        <v>1</v>
      </c>
      <c r="J394" s="82" t="str">
        <f>VLOOKUP(A394,'PAI 2025 GPS rempl2)'!$A$4:$V$504,18,0)</f>
        <v>Númerica</v>
      </c>
      <c r="K394" s="169" t="str">
        <f>VLOOKUP(A394,'PAI 2025 GPS rempl2)'!$A$4:$V$504,20,0)</f>
        <v>2025-03-17</v>
      </c>
      <c r="L394" s="169" t="str">
        <f>VLOOKUP(A394,'PAI 2025 GPS rempl2)'!$A$4:$V$504,21,0)</f>
        <v>2025-04-04</v>
      </c>
      <c r="M394" s="82" t="str">
        <f>VLOOKUP(A394,'PAI 2025 GPS rempl2)'!$A$4:$V$504,22,0)</f>
        <v>6000-DESPACHO DEL SUPERINTENDENTE DELEGADO PARA EL CONTROL Y VERIFICACIÓN DE REGLAMENTOS TÉCNICOS Y METROLOGÍA LEGAL</v>
      </c>
      <c r="N394" s="82"/>
      <c r="O394" s="82"/>
      <c r="P394" s="82"/>
      <c r="Q394" s="82"/>
      <c r="S394" s="81" t="s">
        <v>1221</v>
      </c>
      <c r="T394" s="81" t="str">
        <f>VLOOKUP(A394,'PAI 2025 GPS rempl2)'!$A$3:$E$505,4,0)</f>
        <v>Actividad propia</v>
      </c>
      <c r="U394" s="82" t="s">
        <v>1539</v>
      </c>
      <c r="V394" s="31">
        <f>VLOOKUP(S394,'PAI 2025 GPS rempl2)'!$E$4:$P$504,12,0)</f>
        <v>20</v>
      </c>
      <c r="W394" s="148" t="e">
        <f>+(V394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5" spans="1:23" x14ac:dyDescent="0.25">
      <c r="A395" s="81" t="s">
        <v>1223</v>
      </c>
      <c r="B395" s="81" t="str">
        <f>VLOOKUP(A395,'PAI 2025 GPS rempl2)'!$A$3:$E$505,4,0)</f>
        <v>Actividad propia</v>
      </c>
      <c r="C395" s="82" t="s">
        <v>1539</v>
      </c>
      <c r="D395" s="82" t="s">
        <v>1550</v>
      </c>
      <c r="E395" s="82" t="s">
        <v>1458</v>
      </c>
      <c r="F395" s="82"/>
      <c r="G395" s="82" t="str">
        <f>VLOOKUP(A395,'PAI 2025 GPS rempl2)'!$E$4:$L$504,8,0)</f>
        <v>N/A</v>
      </c>
      <c r="H395" s="82" t="str">
        <f>VLOOKUP(A395,'PAI 2025 GPS rempl2)'!$A$4:$V$504,15,0)</f>
        <v>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v>
      </c>
      <c r="I395" s="82">
        <f>VLOOKUP(A395,'PAI 2025 GPS rempl2)'!$A$4:$V$504,17,0)</f>
        <v>1</v>
      </c>
      <c r="J395" s="82" t="str">
        <f>VLOOKUP(A395,'PAI 2025 GPS rempl2)'!$A$4:$V$504,18,0)</f>
        <v>Númerica</v>
      </c>
      <c r="K395" s="169" t="str">
        <f>VLOOKUP(A395,'PAI 2025 GPS rempl2)'!$A$4:$V$504,20,0)</f>
        <v>2025-04-07</v>
      </c>
      <c r="L395" s="169" t="str">
        <f>VLOOKUP(A395,'PAI 2025 GPS rempl2)'!$A$4:$V$504,21,0)</f>
        <v>2025-05-02</v>
      </c>
      <c r="M395" s="82" t="str">
        <f>VLOOKUP(A395,'PAI 2025 GPS rempl2)'!$A$4:$V$504,22,0)</f>
        <v>6000-DESPACHO DEL SUPERINTENDENTE DELEGADO PARA EL CONTROL Y VERIFICACIÓN DE REGLAMENTOS TÉCNICOS Y METROLOGÍA LEGAL</v>
      </c>
      <c r="N395" s="82"/>
      <c r="O395" s="82"/>
      <c r="P395" s="82"/>
      <c r="Q395" s="82"/>
      <c r="S395" s="81" t="s">
        <v>1223</v>
      </c>
      <c r="T395" s="81" t="str">
        <f>VLOOKUP(A395,'PAI 2025 GPS rempl2)'!$A$3:$E$505,4,0)</f>
        <v>Actividad propia</v>
      </c>
      <c r="U395" s="82" t="s">
        <v>1539</v>
      </c>
      <c r="V395" s="31">
        <f>VLOOKUP(S395,'PAI 2025 GPS rempl2)'!$E$4:$P$504,12,0)</f>
        <v>20</v>
      </c>
      <c r="W395" s="148" t="e">
        <f>+(V395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6" spans="1:23" x14ac:dyDescent="0.25">
      <c r="A396" s="81" t="s">
        <v>1225</v>
      </c>
      <c r="B396" s="81" t="str">
        <f>VLOOKUP(A396,'PAI 2025 GPS rempl2)'!$A$3:$E$505,4,0)</f>
        <v>Actividad propia</v>
      </c>
      <c r="C396" s="82" t="s">
        <v>1539</v>
      </c>
      <c r="D396" s="82" t="s">
        <v>1550</v>
      </c>
      <c r="E396" s="82" t="s">
        <v>1458</v>
      </c>
      <c r="F396" s="82"/>
      <c r="G396" s="82" t="str">
        <f>VLOOKUP(A396,'PAI 2025 GPS rempl2)'!$E$4:$L$504,8,0)</f>
        <v>N/A</v>
      </c>
      <c r="H396" s="82" t="str">
        <f>VLOOKUP(A396,'PAI 2025 GPS rempl2)'!$A$4:$V$504,15,0)</f>
        <v>Remitir el proyecto de acto administrativo a abogacía de la competencia. (correo electrónico de remisión (o memo de traslado) y proyecto de acto administrativo  / Único entregable)</v>
      </c>
      <c r="I396" s="82">
        <f>VLOOKUP(A396,'PAI 2025 GPS rempl2)'!$A$4:$V$504,17,0)</f>
        <v>1</v>
      </c>
      <c r="J396" s="82" t="str">
        <f>VLOOKUP(A396,'PAI 2025 GPS rempl2)'!$A$4:$V$504,18,0)</f>
        <v>Númerica</v>
      </c>
      <c r="K396" s="169" t="str">
        <f>VLOOKUP(A396,'PAI 2025 GPS rempl2)'!$A$4:$V$504,20,0)</f>
        <v>2025-05-05</v>
      </c>
      <c r="L396" s="169" t="str">
        <f>VLOOKUP(A396,'PAI 2025 GPS rempl2)'!$A$4:$V$504,21,0)</f>
        <v>2025-05-23</v>
      </c>
      <c r="M396" s="82" t="str">
        <f>VLOOKUP(A396,'PAI 2025 GPS rempl2)'!$A$4:$V$504,22,0)</f>
        <v>6000-DESPACHO DEL SUPERINTENDENTE DELEGADO PARA EL CONTROL Y VERIFICACIÓN DE REGLAMENTOS TÉCNICOS Y METROLOGÍA LEGAL</v>
      </c>
      <c r="N396" s="82"/>
      <c r="O396" s="82"/>
      <c r="P396" s="82"/>
      <c r="Q396" s="82"/>
      <c r="S396" s="81" t="s">
        <v>1225</v>
      </c>
      <c r="T396" s="81" t="str">
        <f>VLOOKUP(A396,'PAI 2025 GPS rempl2)'!$A$3:$E$505,4,0)</f>
        <v>Actividad propia</v>
      </c>
      <c r="U396" s="82" t="s">
        <v>1539</v>
      </c>
      <c r="V396" s="31">
        <f>VLOOKUP(S396,'PAI 2025 GPS rempl2)'!$E$4:$P$504,12,0)</f>
        <v>20</v>
      </c>
      <c r="W396" s="148" t="e">
        <f>+(V396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7" spans="1:23" x14ac:dyDescent="0.25">
      <c r="A397" s="81" t="s">
        <v>1227</v>
      </c>
      <c r="B397" s="81" t="str">
        <f>VLOOKUP(A397,'PAI 2025 GPS rempl2)'!$A$3:$E$505,4,0)</f>
        <v>Actividad propia</v>
      </c>
      <c r="C397" s="82" t="s">
        <v>1539</v>
      </c>
      <c r="D397" s="82" t="s">
        <v>1550</v>
      </c>
      <c r="E397" s="82" t="s">
        <v>1458</v>
      </c>
      <c r="F397" s="82"/>
      <c r="G397" s="82" t="str">
        <f>VLOOKUP(A397,'PAI 2025 GPS rempl2)'!$E$4:$L$504,8,0)</f>
        <v>N/A</v>
      </c>
      <c r="H397" s="82" t="str">
        <f>VLOOKUP(A397,'PAI 2025 GPS rempl2)'!$A$4:$V$504,15,0)</f>
        <v>Ajustar el proyecto de acto administrativo acorde con comentarios, si hubiere lugar y enviar al Grupo de regulación para su expedición. (Correo electrónico de remisión y proyecto de acto administrativo ajustado / Único entregable)</v>
      </c>
      <c r="I397" s="82">
        <f>VLOOKUP(A397,'PAI 2025 GPS rempl2)'!$A$4:$V$504,17,0)</f>
        <v>1</v>
      </c>
      <c r="J397" s="82" t="str">
        <f>VLOOKUP(A397,'PAI 2025 GPS rempl2)'!$A$4:$V$504,18,0)</f>
        <v>Númerica</v>
      </c>
      <c r="K397" s="169" t="str">
        <f>VLOOKUP(A397,'PAI 2025 GPS rempl2)'!$A$4:$V$504,20,0)</f>
        <v>2025-06-20</v>
      </c>
      <c r="L397" s="169" t="str">
        <f>VLOOKUP(A397,'PAI 2025 GPS rempl2)'!$A$4:$V$504,21,0)</f>
        <v>2025-10-17</v>
      </c>
      <c r="M397" s="82" t="str">
        <f>VLOOKUP(A397,'PAI 2025 GPS rempl2)'!$A$4:$V$504,22,0)</f>
        <v>6000-DESPACHO DEL SUPERINTENDENTE DELEGADO PARA EL CONTROL Y VERIFICACIÓN DE REGLAMENTOS TÉCNICOS Y METROLOGÍA LEGAL</v>
      </c>
      <c r="N397" s="82"/>
      <c r="O397" s="82"/>
      <c r="P397" s="82"/>
      <c r="Q397" s="82"/>
      <c r="S397" s="81" t="s">
        <v>1227</v>
      </c>
      <c r="T397" s="81" t="str">
        <f>VLOOKUP(A397,'PAI 2025 GPS rempl2)'!$A$3:$E$505,4,0)</f>
        <v>Actividad propia</v>
      </c>
      <c r="U397" s="82" t="s">
        <v>1539</v>
      </c>
      <c r="V397" s="31">
        <f>VLOOKUP(S397,'PAI 2025 GPS rempl2)'!$E$4:$P$504,12,0)</f>
        <v>20</v>
      </c>
      <c r="W397" s="148" t="e">
        <f>+(V397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8" spans="1:23" x14ac:dyDescent="0.25">
      <c r="A398" s="81" t="s">
        <v>1228</v>
      </c>
      <c r="B398" s="81" t="str">
        <f>VLOOKUP(A398,'PAI 2025 GPS rempl2)'!$A$3:$E$505,4,0)</f>
        <v>Producto</v>
      </c>
      <c r="C398" s="82" t="s">
        <v>1539</v>
      </c>
      <c r="D398" s="82" t="s">
        <v>1550</v>
      </c>
      <c r="E398" s="82" t="s">
        <v>1458</v>
      </c>
      <c r="F398" s="82" t="s">
        <v>10</v>
      </c>
      <c r="G398" s="82" t="str">
        <f>VLOOKUP(A398,'PAI 2025 GPS rempl2)'!$E$4:$L$504,8,0)</f>
        <v>C-3503-0200-0016-40401c</v>
      </c>
      <c r="H398" s="82" t="str">
        <f>VLOOKUP(A398,'PAI 2025 GPS rempl2)'!$A$4:$V$504,15,0)</f>
        <v>Proyecto de Reglamento Técnico Metrológico de Medidores de Gas de uso residencial elaborado y enviado a la abogacia de la competencia. (Documento proyecto y correo de envío o memorando)</v>
      </c>
      <c r="I398" s="82">
        <f>VLOOKUP(A398,'PAI 2025 GPS rempl2)'!$A$4:$V$504,17,0)</f>
        <v>1</v>
      </c>
      <c r="J398" s="82" t="str">
        <f>VLOOKUP(A398,'PAI 2025 GPS rempl2)'!$A$4:$V$504,18,0)</f>
        <v>Númerica</v>
      </c>
      <c r="K398" s="169" t="str">
        <f>VLOOKUP(A398,'PAI 2025 GPS rempl2)'!$A$4:$V$504,20,0)</f>
        <v>2025-02-19</v>
      </c>
      <c r="L398" s="169" t="str">
        <f>VLOOKUP(A398,'PAI 2025 GPS rempl2)'!$A$4:$V$504,21,0)</f>
        <v>2025-10-31</v>
      </c>
      <c r="M398" s="82" t="str">
        <f>VLOOKUP(A398,'PAI 2025 GPS rempl2)'!$A$4:$V$504,22,0)</f>
        <v>6000-DESPACHO DEL SUPERINTENDENTE DELEGADO PARA EL CONTROL Y VERIFICACIÓN DE REGLAMENTOS TÉCNICOS Y METROLOGÍA LEGAL</v>
      </c>
      <c r="N398" s="82" t="s">
        <v>1415</v>
      </c>
      <c r="O398" s="82" t="s">
        <v>1416</v>
      </c>
      <c r="P398" s="82" t="s">
        <v>1584</v>
      </c>
      <c r="Q398" s="82" t="s">
        <v>1758</v>
      </c>
      <c r="S398" s="81" t="s">
        <v>1228</v>
      </c>
      <c r="T398" s="81" t="str">
        <f>VLOOKUP(A398,'PAI 2025 GPS rempl2)'!$A$3:$E$505,4,0)</f>
        <v>Producto</v>
      </c>
      <c r="U398" s="82" t="s">
        <v>1539</v>
      </c>
      <c r="V398" s="31">
        <f>VLOOKUP(S398,'PAI 2025 GPS rempl2)'!$E$4:$P$504,12,0)</f>
        <v>14</v>
      </c>
      <c r="W398" s="146">
        <f>(V398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0.62780269058295968</v>
      </c>
    </row>
    <row r="399" spans="1:23" x14ac:dyDescent="0.25">
      <c r="A399" s="81" t="s">
        <v>1229</v>
      </c>
      <c r="B399" s="81" t="str">
        <f>VLOOKUP(A399,'PAI 2025 GPS rempl2)'!$A$3:$E$505,4,0)</f>
        <v>Actividad propia</v>
      </c>
      <c r="C399" s="82" t="s">
        <v>1539</v>
      </c>
      <c r="D399" s="82" t="s">
        <v>1550</v>
      </c>
      <c r="E399" s="82" t="s">
        <v>1458</v>
      </c>
      <c r="F399" s="82"/>
      <c r="G399" s="82" t="str">
        <f>VLOOKUP(A399,'PAI 2025 GPS rempl2)'!$E$4:$L$504,8,0)</f>
        <v>N/A</v>
      </c>
      <c r="H399" s="82" t="str">
        <f>VLOOKUP(A399,'PAI 2025 GPS rempl2)'!$A$4:$V$504,15,0)</f>
        <v>Enviar proyecto de resolución al Grupo de Regulación para revisión. (Correo electrónico de remisión y proyecto de acto administrativo / Único entregable)</v>
      </c>
      <c r="I399" s="82">
        <f>VLOOKUP(A399,'PAI 2025 GPS rempl2)'!$A$4:$V$504,17,0)</f>
        <v>1</v>
      </c>
      <c r="J399" s="82" t="str">
        <f>VLOOKUP(A399,'PAI 2025 GPS rempl2)'!$A$4:$V$504,18,0)</f>
        <v>Númerica</v>
      </c>
      <c r="K399" s="169" t="str">
        <f>VLOOKUP(A399,'PAI 2025 GPS rempl2)'!$A$4:$V$504,20,0)</f>
        <v>2025-02-19</v>
      </c>
      <c r="L399" s="169" t="str">
        <f>VLOOKUP(A399,'PAI 2025 GPS rempl2)'!$A$4:$V$504,21,0)</f>
        <v>2025-03-05</v>
      </c>
      <c r="M399" s="82" t="str">
        <f>VLOOKUP(A399,'PAI 2025 GPS rempl2)'!$A$4:$V$504,22,0)</f>
        <v>6000-DESPACHO DEL SUPERINTENDENTE DELEGADO PARA EL CONTROL Y VERIFICACIÓN DE REGLAMENTOS TÉCNICOS Y METROLOGÍA LEGAL</v>
      </c>
      <c r="N399" s="82"/>
      <c r="O399" s="82"/>
      <c r="P399" s="82"/>
      <c r="Q399" s="82"/>
      <c r="S399" s="81" t="s">
        <v>1229</v>
      </c>
      <c r="T399" s="81" t="str">
        <f>VLOOKUP(A399,'PAI 2025 GPS rempl2)'!$A$3:$E$505,4,0)</f>
        <v>Actividad propia</v>
      </c>
      <c r="U399" s="82" t="s">
        <v>1539</v>
      </c>
      <c r="V399" s="31">
        <f>VLOOKUP(S399,'PAI 2025 GPS rempl2)'!$E$4:$P$504,12,0)</f>
        <v>10</v>
      </c>
      <c r="W399" s="148" t="e">
        <f>+(V399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0" spans="1:23" x14ac:dyDescent="0.25">
      <c r="A400" s="81" t="s">
        <v>1231</v>
      </c>
      <c r="B400" s="81" t="str">
        <f>VLOOKUP(A400,'PAI 2025 GPS rempl2)'!$A$3:$E$505,4,0)</f>
        <v>Actividad propia</v>
      </c>
      <c r="C400" s="82" t="s">
        <v>1539</v>
      </c>
      <c r="D400" s="82" t="s">
        <v>1550</v>
      </c>
      <c r="E400" s="82" t="s">
        <v>1458</v>
      </c>
      <c r="F400" s="82"/>
      <c r="G400" s="82" t="str">
        <f>VLOOKUP(A400,'PAI 2025 GPS rempl2)'!$E$4:$L$504,8,0)</f>
        <v>N/A</v>
      </c>
      <c r="H400" s="82" t="str">
        <f>VLOOKUP(A400,'PAI 2025 GPS rempl2)'!$A$4:$V$504,15,0)</f>
        <v>Revisar jurídicamente el proyecto de resolución y enviarlo a la dependencia solicitante. (Proyecto de resolución con observaciones y memorando y/o  correo electrónico de remisión a la dependencia solicitante)</v>
      </c>
      <c r="I400" s="82">
        <f>VLOOKUP(A400,'PAI 2025 GPS rempl2)'!$A$4:$V$504,17,0)</f>
        <v>1</v>
      </c>
      <c r="J400" s="82" t="str">
        <f>VLOOKUP(A400,'PAI 2025 GPS rempl2)'!$A$4:$V$504,18,0)</f>
        <v>Númerica</v>
      </c>
      <c r="K400" s="169" t="str">
        <f>VLOOKUP(A400,'PAI 2025 GPS rempl2)'!$A$4:$V$504,20,0)</f>
        <v>2025-03-06</v>
      </c>
      <c r="L400" s="169" t="str">
        <f>VLOOKUP(A400,'PAI 2025 GPS rempl2)'!$A$4:$V$504,21,0)</f>
        <v>2025-03-20</v>
      </c>
      <c r="M400" s="82" t="str">
        <f>VLOOKUP(A400,'PAI 2025 GPS rempl2)'!$A$4:$V$504,22,0)</f>
        <v>6000-DESPACHO DEL SUPERINTENDENTE DELEGADO PARA EL CONTROL Y VERIFICACIÓN DE REGLAMENTOS TÉCNICOS Y METROLOGÍA LEGAL</v>
      </c>
      <c r="N400" s="82"/>
      <c r="O400" s="82"/>
      <c r="P400" s="82"/>
      <c r="Q400" s="82"/>
      <c r="S400" s="81" t="s">
        <v>1231</v>
      </c>
      <c r="T400" s="81" t="str">
        <f>VLOOKUP(A400,'PAI 2025 GPS rempl2)'!$A$3:$E$505,4,0)</f>
        <v>Actividad propia</v>
      </c>
      <c r="U400" s="82" t="s">
        <v>1539</v>
      </c>
      <c r="V400" s="31">
        <f>VLOOKUP(S400,'PAI 2025 GPS rempl2)'!$E$4:$P$504,12,0)</f>
        <v>10</v>
      </c>
      <c r="W400" s="148" t="e">
        <f>+(V400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1" spans="1:23" x14ac:dyDescent="0.25">
      <c r="A401" s="81" t="s">
        <v>1233</v>
      </c>
      <c r="B401" s="81" t="str">
        <f>VLOOKUP(A401,'PAI 2025 GPS rempl2)'!$A$3:$E$505,4,0)</f>
        <v>Actividad propia</v>
      </c>
      <c r="C401" s="82" t="s">
        <v>1539</v>
      </c>
      <c r="D401" s="82" t="s">
        <v>1550</v>
      </c>
      <c r="E401" s="82" t="s">
        <v>1458</v>
      </c>
      <c r="F401" s="82"/>
      <c r="G401" s="82" t="str">
        <f>VLOOKUP(A401,'PAI 2025 GPS rempl2)'!$E$4:$L$504,8,0)</f>
        <v>N/A</v>
      </c>
      <c r="H401" s="82" t="str">
        <f>VLOOKUP(A401,'PAI 2025 GPS rempl2)'!$A$4:$V$504,15,0)</f>
        <v>Ajustar el proyecto de resolución según los comentarios y remitir al Grupo de Regulación para publicación. (Correo electrónico de remisión y proyecto de acto administrativo ajustado / Único entregable)</v>
      </c>
      <c r="I401" s="82">
        <f>VLOOKUP(A401,'PAI 2025 GPS rempl2)'!$A$4:$V$504,17,0)</f>
        <v>1</v>
      </c>
      <c r="J401" s="82" t="str">
        <f>VLOOKUP(A401,'PAI 2025 GPS rempl2)'!$A$4:$V$504,18,0)</f>
        <v>Númerica</v>
      </c>
      <c r="K401" s="169" t="str">
        <f>VLOOKUP(A401,'PAI 2025 GPS rempl2)'!$A$4:$V$504,20,0)</f>
        <v>2025-03-21</v>
      </c>
      <c r="L401" s="169" t="str">
        <f>VLOOKUP(A401,'PAI 2025 GPS rempl2)'!$A$4:$V$504,21,0)</f>
        <v>2025-04-25</v>
      </c>
      <c r="M401" s="82" t="str">
        <f>VLOOKUP(A401,'PAI 2025 GPS rempl2)'!$A$4:$V$504,22,0)</f>
        <v>6000-DESPACHO DEL SUPERINTENDENTE DELEGADO PARA EL CONTROL Y VERIFICACIÓN DE REGLAMENTOS TÉCNICOS Y METROLOGÍA LEGAL</v>
      </c>
      <c r="N401" s="82"/>
      <c r="O401" s="82"/>
      <c r="P401" s="82"/>
      <c r="Q401" s="82"/>
      <c r="S401" s="81" t="s">
        <v>1233</v>
      </c>
      <c r="T401" s="81" t="str">
        <f>VLOOKUP(A401,'PAI 2025 GPS rempl2)'!$A$3:$E$505,4,0)</f>
        <v>Actividad propia</v>
      </c>
      <c r="U401" s="82" t="s">
        <v>1539</v>
      </c>
      <c r="V401" s="31">
        <f>VLOOKUP(S401,'PAI 2025 GPS rempl2)'!$E$4:$P$504,12,0)</f>
        <v>10</v>
      </c>
      <c r="W401" s="148" t="e">
        <f>+(V401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2" spans="1:23" x14ac:dyDescent="0.25">
      <c r="A402" s="81" t="s">
        <v>1234</v>
      </c>
      <c r="B402" s="81" t="str">
        <f>VLOOKUP(A402,'PAI 2025 GPS rempl2)'!$A$3:$E$505,4,0)</f>
        <v>Actividad propia</v>
      </c>
      <c r="C402" s="82" t="s">
        <v>1539</v>
      </c>
      <c r="D402" s="82" t="s">
        <v>1550</v>
      </c>
      <c r="E402" s="82" t="s">
        <v>1458</v>
      </c>
      <c r="F402" s="82"/>
      <c r="G402" s="82" t="str">
        <f>VLOOKUP(A402,'PAI 2025 GPS rempl2)'!$E$4:$L$504,8,0)</f>
        <v>N/A</v>
      </c>
      <c r="H402" s="82" t="str">
        <f>VLOOKUP(A402,'PAI 2025 GPS rempl2)'!$A$4:$V$504,15,0)</f>
        <v>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v>
      </c>
      <c r="I402" s="82">
        <f>VLOOKUP(A402,'PAI 2025 GPS rempl2)'!$A$4:$V$504,17,0)</f>
        <v>1</v>
      </c>
      <c r="J402" s="82" t="str">
        <f>VLOOKUP(A402,'PAI 2025 GPS rempl2)'!$A$4:$V$504,18,0)</f>
        <v>Númerica</v>
      </c>
      <c r="K402" s="169" t="str">
        <f>VLOOKUP(A402,'PAI 2025 GPS rempl2)'!$A$4:$V$504,20,0)</f>
        <v>2025-05-26</v>
      </c>
      <c r="L402" s="169" t="str">
        <f>VLOOKUP(A402,'PAI 2025 GPS rempl2)'!$A$4:$V$504,21,0)</f>
        <v>2025-07-18</v>
      </c>
      <c r="M402" s="82" t="str">
        <f>VLOOKUP(A402,'PAI 2025 GPS rempl2)'!$A$4:$V$504,22,0)</f>
        <v>6000-DESPACHO DEL SUPERINTENDENTE DELEGADO PARA EL CONTROL Y VERIFICACIÓN DE REGLAMENTOS TÉCNICOS Y METROLOGÍA LEGAL</v>
      </c>
      <c r="N402" s="82"/>
      <c r="O402" s="82"/>
      <c r="P402" s="82"/>
      <c r="Q402" s="82"/>
      <c r="S402" s="81" t="s">
        <v>1234</v>
      </c>
      <c r="T402" s="81" t="str">
        <f>VLOOKUP(A402,'PAI 2025 GPS rempl2)'!$A$3:$E$505,4,0)</f>
        <v>Actividad propia</v>
      </c>
      <c r="U402" s="82" t="s">
        <v>1539</v>
      </c>
      <c r="V402" s="31">
        <f>VLOOKUP(S402,'PAI 2025 GPS rempl2)'!$E$4:$P$504,12,0)</f>
        <v>10</v>
      </c>
      <c r="W402" s="148" t="e">
        <f>+(V402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3" spans="1:23" x14ac:dyDescent="0.25">
      <c r="A403" s="81" t="s">
        <v>1235</v>
      </c>
      <c r="B403" s="81" t="str">
        <f>VLOOKUP(A403,'PAI 2025 GPS rempl2)'!$A$3:$E$505,4,0)</f>
        <v>Actividad propia</v>
      </c>
      <c r="C403" s="82" t="s">
        <v>1539</v>
      </c>
      <c r="D403" s="82" t="s">
        <v>1550</v>
      </c>
      <c r="E403" s="82" t="s">
        <v>1458</v>
      </c>
      <c r="F403" s="82"/>
      <c r="G403" s="82" t="str">
        <f>VLOOKUP(A403,'PAI 2025 GPS rempl2)'!$E$4:$L$504,8,0)</f>
        <v>N/A</v>
      </c>
      <c r="H403" s="82" t="str">
        <f>VLOOKUP(A403,'PAI 2025 GPS rempl2)'!$A$4:$V$504,15,0)</f>
        <v>Remitir el proyecto de acto administrativo a la Dirección de Regulación del Ministerio de Comercio, Industria y Turismo para obtener concepto previo. (correo electrónico de remisión (o memo de traslado) y proyecto de acto administrativo  / Único entregable)</v>
      </c>
      <c r="I403" s="82">
        <f>VLOOKUP(A403,'PAI 2025 GPS rempl2)'!$A$4:$V$504,17,0)</f>
        <v>1</v>
      </c>
      <c r="J403" s="82" t="str">
        <f>VLOOKUP(A403,'PAI 2025 GPS rempl2)'!$A$4:$V$504,18,0)</f>
        <v>Númerica</v>
      </c>
      <c r="K403" s="169" t="str">
        <f>VLOOKUP(A403,'PAI 2025 GPS rempl2)'!$A$4:$V$504,20,0)</f>
        <v>2025-07-21</v>
      </c>
      <c r="L403" s="169" t="str">
        <f>VLOOKUP(A403,'PAI 2025 GPS rempl2)'!$A$4:$V$504,21,0)</f>
        <v>2025-08-15</v>
      </c>
      <c r="M403" s="82" t="str">
        <f>VLOOKUP(A403,'PAI 2025 GPS rempl2)'!$A$4:$V$504,22,0)</f>
        <v>6000-DESPACHO DEL SUPERINTENDENTE DELEGADO PARA EL CONTROL Y VERIFICACIÓN DE REGLAMENTOS TÉCNICOS Y METROLOGÍA LEGAL</v>
      </c>
      <c r="N403" s="82"/>
      <c r="O403" s="82"/>
      <c r="P403" s="82"/>
      <c r="Q403" s="82"/>
      <c r="S403" s="81" t="s">
        <v>1235</v>
      </c>
      <c r="T403" s="81" t="str">
        <f>VLOOKUP(A403,'PAI 2025 GPS rempl2)'!$A$3:$E$505,4,0)</f>
        <v>Actividad propia</v>
      </c>
      <c r="U403" s="82" t="s">
        <v>1539</v>
      </c>
      <c r="V403" s="31">
        <f>VLOOKUP(S403,'PAI 2025 GPS rempl2)'!$E$4:$P$504,12,0)</f>
        <v>10</v>
      </c>
      <c r="W403" s="148" t="e">
        <f>+(V403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4" spans="1:23" x14ac:dyDescent="0.25">
      <c r="A404" s="81" t="s">
        <v>1236</v>
      </c>
      <c r="B404" s="81" t="str">
        <f>VLOOKUP(A404,'PAI 2025 GPS rempl2)'!$A$3:$E$505,4,0)</f>
        <v>Actividad propia</v>
      </c>
      <c r="C404" s="82" t="s">
        <v>1539</v>
      </c>
      <c r="D404" s="82" t="s">
        <v>1550</v>
      </c>
      <c r="E404" s="82" t="s">
        <v>1458</v>
      </c>
      <c r="F404" s="82"/>
      <c r="G404" s="82" t="str">
        <f>VLOOKUP(A404,'PAI 2025 GPS rempl2)'!$E$4:$L$504,8,0)</f>
        <v>N/A</v>
      </c>
      <c r="H404" s="82" t="str">
        <f>VLOOKUP(A404,'PAI 2025 GPS rempl2)'!$A$4:$V$504,15,0)</f>
        <v>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v>
      </c>
      <c r="I404" s="82">
        <f>VLOOKUP(A404,'PAI 2025 GPS rempl2)'!$A$4:$V$504,17,0)</f>
        <v>1</v>
      </c>
      <c r="J404" s="82" t="str">
        <f>VLOOKUP(A404,'PAI 2025 GPS rempl2)'!$A$4:$V$504,18,0)</f>
        <v>Númerica</v>
      </c>
      <c r="K404" s="169" t="str">
        <f>VLOOKUP(A404,'PAI 2025 GPS rempl2)'!$A$4:$V$504,20,0)</f>
        <v>2025-09-01</v>
      </c>
      <c r="L404" s="169" t="str">
        <f>VLOOKUP(A404,'PAI 2025 GPS rempl2)'!$A$4:$V$504,21,0)</f>
        <v>2025-10-03</v>
      </c>
      <c r="M404" s="82" t="str">
        <f>VLOOKUP(A404,'PAI 2025 GPS rempl2)'!$A$4:$V$504,22,0)</f>
        <v>6000-DESPACHO DEL SUPERINTENDENTE DELEGADO PARA EL CONTROL Y VERIFICACIÓN DE REGLAMENTOS TÉCNICOS Y METROLOGÍA LEGAL</v>
      </c>
      <c r="N404" s="82"/>
      <c r="O404" s="82"/>
      <c r="P404" s="82"/>
      <c r="Q404" s="82"/>
      <c r="S404" s="81" t="s">
        <v>1236</v>
      </c>
      <c r="T404" s="81" t="str">
        <f>VLOOKUP(A404,'PAI 2025 GPS rempl2)'!$A$3:$E$505,4,0)</f>
        <v>Actividad propia</v>
      </c>
      <c r="U404" s="82" t="s">
        <v>1539</v>
      </c>
      <c r="V404" s="31">
        <f>VLOOKUP(S404,'PAI 2025 GPS rempl2)'!$E$4:$P$504,12,0)</f>
        <v>25</v>
      </c>
      <c r="W404" s="148" t="e">
        <f>+(V404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5" spans="1:23" x14ac:dyDescent="0.25">
      <c r="A405" s="81" t="s">
        <v>1237</v>
      </c>
      <c r="B405" s="81" t="str">
        <f>VLOOKUP(A405,'PAI 2025 GPS rempl2)'!$A$3:$E$505,4,0)</f>
        <v>Actividad propia</v>
      </c>
      <c r="C405" s="82" t="s">
        <v>1539</v>
      </c>
      <c r="D405" s="82" t="s">
        <v>1550</v>
      </c>
      <c r="E405" s="82" t="s">
        <v>1458</v>
      </c>
      <c r="F405" s="82"/>
      <c r="G405" s="82" t="str">
        <f>VLOOKUP(A405,'PAI 2025 GPS rempl2)'!$E$4:$L$504,8,0)</f>
        <v>N/A</v>
      </c>
      <c r="H405" s="82" t="str">
        <f>VLOOKUP(A405,'PAI 2025 GPS rempl2)'!$A$4:$V$504,15,0)</f>
        <v>Remitir el proyecto de acto administrativo a abogacía de la competencia. (correo electrónico de remisión (o memo de traslado) y proyecto de acto administrativo  / Único entregable)</v>
      </c>
      <c r="I405" s="82">
        <f>VLOOKUP(A405,'PAI 2025 GPS rempl2)'!$A$4:$V$504,17,0)</f>
        <v>1</v>
      </c>
      <c r="J405" s="82" t="str">
        <f>VLOOKUP(A405,'PAI 2025 GPS rempl2)'!$A$4:$V$504,18,0)</f>
        <v>Númerica</v>
      </c>
      <c r="K405" s="169" t="str">
        <f>VLOOKUP(A405,'PAI 2025 GPS rempl2)'!$A$4:$V$504,20,0)</f>
        <v>2025-10-06</v>
      </c>
      <c r="L405" s="169" t="str">
        <f>VLOOKUP(A405,'PAI 2025 GPS rempl2)'!$A$4:$V$504,21,0)</f>
        <v>2025-10-31</v>
      </c>
      <c r="M405" s="82" t="str">
        <f>VLOOKUP(A405,'PAI 2025 GPS rempl2)'!$A$4:$V$504,22,0)</f>
        <v>6000-DESPACHO DEL SUPERINTENDENTE DELEGADO PARA EL CONTROL Y VERIFICACIÓN DE REGLAMENTOS TÉCNICOS Y METROLOGÍA LEGAL</v>
      </c>
      <c r="N405" s="82"/>
      <c r="O405" s="82"/>
      <c r="P405" s="82"/>
      <c r="Q405" s="82"/>
      <c r="S405" s="81" t="s">
        <v>1237</v>
      </c>
      <c r="T405" s="81" t="str">
        <f>VLOOKUP(A405,'PAI 2025 GPS rempl2)'!$A$3:$E$505,4,0)</f>
        <v>Actividad propia</v>
      </c>
      <c r="U405" s="82" t="s">
        <v>1539</v>
      </c>
      <c r="V405" s="31">
        <f>VLOOKUP(S405,'PAI 2025 GPS rempl2)'!$E$4:$P$504,12,0)</f>
        <v>25</v>
      </c>
      <c r="W405" s="148" t="e">
        <f>+(V405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6" spans="1:23" x14ac:dyDescent="0.25">
      <c r="A406" s="81" t="s">
        <v>1238</v>
      </c>
      <c r="B406" s="81" t="str">
        <f>VLOOKUP(A406,'PAI 2025 GPS rempl2)'!$A$3:$E$505,4,0)</f>
        <v>Producto</v>
      </c>
      <c r="C406" s="82" t="s">
        <v>1539</v>
      </c>
      <c r="D406" s="82" t="s">
        <v>1550</v>
      </c>
      <c r="E406" s="82" t="s">
        <v>1458</v>
      </c>
      <c r="F406" s="82" t="s">
        <v>10</v>
      </c>
      <c r="G406" s="82" t="str">
        <f>VLOOKUP(A406,'PAI 2025 GPS rempl2)'!$E$4:$L$504,8,0)</f>
        <v>C-3503-0200-0016-40401c</v>
      </c>
      <c r="H406" s="82" t="str">
        <f>VLOOKUP(A406,'PAI 2025 GPS rempl2)'!$A$4:$V$504,15,0)</f>
        <v>Análisis de Impacto Normativo -AIN Ex post del Reglamento Técnico Metrológico aplicable a Preempacados. Etapas 5 a 6, elaborado y enviado al Grupo de Trabajo de Regulación (Documento de Análisis de Impacto Normativo -AIN Ex post del Reglamento Técnico Metrológico aplicable a Preempacados  Etapas 5 a 6 y correo o memorando de envío)</v>
      </c>
      <c r="I406" s="82">
        <f>VLOOKUP(A406,'PAI 2025 GPS rempl2)'!$A$4:$V$504,17,0)</f>
        <v>1</v>
      </c>
      <c r="J406" s="82" t="str">
        <f>VLOOKUP(A406,'PAI 2025 GPS rempl2)'!$A$4:$V$504,18,0)</f>
        <v>Númerica</v>
      </c>
      <c r="K406" s="169" t="str">
        <f>VLOOKUP(A406,'PAI 2025 GPS rempl2)'!$A$4:$V$504,20,0)</f>
        <v>2025-07-01</v>
      </c>
      <c r="L406" s="169" t="str">
        <f>VLOOKUP(A406,'PAI 2025 GPS rempl2)'!$A$4:$V$504,21,0)</f>
        <v>2025-12-12</v>
      </c>
      <c r="M406" s="82" t="str">
        <f>VLOOKUP(A406,'PAI 2025 GPS rempl2)'!$A$4:$V$504,22,0)</f>
        <v>6000-DESPACHO DEL SUPERINTENDENTE DELEGADO PARA EL CONTROL Y VERIFICACIÓN DE REGLAMENTOS TÉCNICOS Y METROLOGÍA LEGAL</v>
      </c>
      <c r="N406" s="82" t="s">
        <v>1415</v>
      </c>
      <c r="O406" s="82" t="s">
        <v>1416</v>
      </c>
      <c r="P406" s="82" t="s">
        <v>1585</v>
      </c>
      <c r="Q406" s="82" t="s">
        <v>1758</v>
      </c>
      <c r="S406" s="81" t="s">
        <v>1238</v>
      </c>
      <c r="T406" s="81" t="str">
        <f>VLOOKUP(A406,'PAI 2025 GPS rempl2)'!$A$3:$E$505,4,0)</f>
        <v>Producto</v>
      </c>
      <c r="U406" s="82" t="s">
        <v>1539</v>
      </c>
      <c r="V406" s="31">
        <f>VLOOKUP(S406,'PAI 2025 GPS rempl2)'!$E$4:$P$504,12,0)</f>
        <v>14</v>
      </c>
      <c r="W406" s="146">
        <f>(V406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0.62780269058295968</v>
      </c>
    </row>
    <row r="407" spans="1:23" x14ac:dyDescent="0.25">
      <c r="A407" s="81" t="s">
        <v>1239</v>
      </c>
      <c r="B407" s="81" t="str">
        <f>VLOOKUP(A407,'PAI 2025 GPS rempl2)'!$A$3:$E$505,4,0)</f>
        <v>Actividad propia</v>
      </c>
      <c r="C407" s="82" t="s">
        <v>1539</v>
      </c>
      <c r="D407" s="82" t="s">
        <v>1550</v>
      </c>
      <c r="E407" s="82" t="s">
        <v>1458</v>
      </c>
      <c r="F407" s="82"/>
      <c r="G407" s="82" t="str">
        <f>VLOOKUP(A407,'PAI 2025 GPS rempl2)'!$E$4:$L$504,8,0)</f>
        <v>N/A</v>
      </c>
      <c r="H407" s="82" t="str">
        <f>VLOOKUP(A407,'PAI 2025 GPS rempl2)'!$A$4:$V$504,15,0)</f>
        <v>Elaborar y enviar al Grupo de Trabajo de Regulación el documento que contenga la información correspondiente a los pasos 5 al 6 de la guía de evaluación ex post del DNP. (Documento con los pasos del 5 al 6  y correo electrónico de remisión al Grupo de Trabajo de Regulación / Único entregable)</v>
      </c>
      <c r="I407" s="82">
        <f>VLOOKUP(A407,'PAI 2025 GPS rempl2)'!$A$4:$V$504,17,0)</f>
        <v>1</v>
      </c>
      <c r="J407" s="82" t="str">
        <f>VLOOKUP(A407,'PAI 2025 GPS rempl2)'!$A$4:$V$504,18,0)</f>
        <v>Númerica</v>
      </c>
      <c r="K407" s="169" t="str">
        <f>VLOOKUP(A407,'PAI 2025 GPS rempl2)'!$A$4:$V$504,20,0)</f>
        <v>2025-07-01</v>
      </c>
      <c r="L407" s="169" t="str">
        <f>VLOOKUP(A407,'PAI 2025 GPS rempl2)'!$A$4:$V$504,21,0)</f>
        <v>2025-10-30</v>
      </c>
      <c r="M407" s="82" t="str">
        <f>VLOOKUP(A407,'PAI 2025 GPS rempl2)'!$A$4:$V$504,22,0)</f>
        <v>6000-DESPACHO DEL SUPERINTENDENTE DELEGADO PARA EL CONTROL Y VERIFICACIÓN DE REGLAMENTOS TÉCNICOS Y METROLOGÍA LEGAL</v>
      </c>
      <c r="N407" s="82"/>
      <c r="O407" s="82"/>
      <c r="P407" s="82"/>
      <c r="Q407" s="82"/>
      <c r="S407" s="81" t="s">
        <v>1239</v>
      </c>
      <c r="T407" s="81" t="str">
        <f>VLOOKUP(A407,'PAI 2025 GPS rempl2)'!$A$3:$E$505,4,0)</f>
        <v>Actividad propia</v>
      </c>
      <c r="U407" s="82" t="s">
        <v>1539</v>
      </c>
      <c r="V407" s="31">
        <f>VLOOKUP(S407,'PAI 2025 GPS rempl2)'!$E$4:$P$504,12,0)</f>
        <v>20</v>
      </c>
      <c r="W407" s="148" t="e">
        <f>+(V407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8" spans="1:23" x14ac:dyDescent="0.25">
      <c r="A408" s="81" t="s">
        <v>1241</v>
      </c>
      <c r="B408" s="81" t="str">
        <f>VLOOKUP(A408,'PAI 2025 GPS rempl2)'!$A$3:$E$505,4,0)</f>
        <v>Actividad propia</v>
      </c>
      <c r="C408" s="82" t="s">
        <v>1539</v>
      </c>
      <c r="D408" s="82" t="s">
        <v>1550</v>
      </c>
      <c r="E408" s="82" t="s">
        <v>1458</v>
      </c>
      <c r="F408" s="82"/>
      <c r="G408" s="82" t="str">
        <f>VLOOKUP(A408,'PAI 2025 GPS rempl2)'!$E$4:$L$504,8,0)</f>
        <v>N/A</v>
      </c>
      <c r="H408" s="82" t="str">
        <f>VLOOKUP(A408,'PAI 2025 GPS rempl2)'!$A$4:$V$504,15,0)</f>
        <v>Revisar jurídicamente el documento de los pasos 5 al 6 y enviarlo a la dependencia solicitante. (Documento de los pasos 5 al 6 con observaciones y correo electrónico de remisión a la dependencia solicitante / Único entregable)</v>
      </c>
      <c r="I408" s="82">
        <f>VLOOKUP(A408,'PAI 2025 GPS rempl2)'!$A$4:$V$504,17,0)</f>
        <v>1</v>
      </c>
      <c r="J408" s="82" t="str">
        <f>VLOOKUP(A408,'PAI 2025 GPS rempl2)'!$A$4:$V$504,18,0)</f>
        <v>Númerica</v>
      </c>
      <c r="K408" s="169" t="str">
        <f>VLOOKUP(A408,'PAI 2025 GPS rempl2)'!$A$4:$V$504,20,0)</f>
        <v>2025-11-04</v>
      </c>
      <c r="L408" s="169" t="str">
        <f>VLOOKUP(A408,'PAI 2025 GPS rempl2)'!$A$4:$V$504,21,0)</f>
        <v>2025-11-21</v>
      </c>
      <c r="M408" s="82" t="str">
        <f>VLOOKUP(A408,'PAI 2025 GPS rempl2)'!$A$4:$V$504,22,0)</f>
        <v>6000-DESPACHO DEL SUPERINTENDENTE DELEGADO PARA EL CONTROL Y VERIFICACIÓN DE REGLAMENTOS TÉCNICOS Y METROLOGÍA LEGAL</v>
      </c>
      <c r="N408" s="82"/>
      <c r="O408" s="82"/>
      <c r="P408" s="82"/>
      <c r="Q408" s="82"/>
      <c r="S408" s="81" t="s">
        <v>1241</v>
      </c>
      <c r="T408" s="81" t="str">
        <f>VLOOKUP(A408,'PAI 2025 GPS rempl2)'!$A$3:$E$505,4,0)</f>
        <v>Actividad propia</v>
      </c>
      <c r="U408" s="82" t="s">
        <v>1539</v>
      </c>
      <c r="V408" s="31">
        <f>VLOOKUP(S408,'PAI 2025 GPS rempl2)'!$E$4:$P$504,12,0)</f>
        <v>30</v>
      </c>
      <c r="W408" s="148" t="e">
        <f>+(V408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9" spans="1:23" x14ac:dyDescent="0.25">
      <c r="A409" s="81" t="s">
        <v>1243</v>
      </c>
      <c r="B409" s="81" t="str">
        <f>VLOOKUP(A409,'PAI 2025 GPS rempl2)'!$A$3:$E$505,4,0)</f>
        <v>Actividad propia</v>
      </c>
      <c r="C409" s="82" t="s">
        <v>1539</v>
      </c>
      <c r="D409" s="82" t="s">
        <v>1550</v>
      </c>
      <c r="E409" s="82" t="s">
        <v>1458</v>
      </c>
      <c r="F409" s="82"/>
      <c r="G409" s="82" t="str">
        <f>VLOOKUP(A409,'PAI 2025 GPS rempl2)'!$E$4:$L$504,8,0)</f>
        <v>N/A</v>
      </c>
      <c r="H409" s="82" t="str">
        <f>VLOOKUP(A409,'PAI 2025 GPS rempl2)'!$A$4:$V$504,15,0)</f>
        <v>Ajustar el documento de los pasos 5 al 6  y remitirlo al Grupo de Trabajo de Regulación.  (Documento  de los pasos 5 al 6  ajustado y correo electrónico de remisión  al Grupo de Trabajo de Regulación / Único entregable)</v>
      </c>
      <c r="I409" s="82">
        <f>VLOOKUP(A409,'PAI 2025 GPS rempl2)'!$A$4:$V$504,17,0)</f>
        <v>1</v>
      </c>
      <c r="J409" s="82" t="str">
        <f>VLOOKUP(A409,'PAI 2025 GPS rempl2)'!$A$4:$V$504,18,0)</f>
        <v>Númerica</v>
      </c>
      <c r="K409" s="169" t="str">
        <f>VLOOKUP(A409,'PAI 2025 GPS rempl2)'!$A$4:$V$504,20,0)</f>
        <v>2025-11-24</v>
      </c>
      <c r="L409" s="169" t="str">
        <f>VLOOKUP(A409,'PAI 2025 GPS rempl2)'!$A$4:$V$504,21,0)</f>
        <v>2025-12-12</v>
      </c>
      <c r="M409" s="82" t="str">
        <f>VLOOKUP(A409,'PAI 2025 GPS rempl2)'!$A$4:$V$504,22,0)</f>
        <v>6000-DESPACHO DEL SUPERINTENDENTE DELEGADO PARA EL CONTROL Y VERIFICACIÓN DE REGLAMENTOS TÉCNICOS Y METROLOGÍA LEGAL</v>
      </c>
      <c r="N409" s="82"/>
      <c r="O409" s="82"/>
      <c r="P409" s="82"/>
      <c r="Q409" s="82"/>
      <c r="S409" s="81" t="s">
        <v>1243</v>
      </c>
      <c r="T409" s="81" t="str">
        <f>VLOOKUP(A409,'PAI 2025 GPS rempl2)'!$A$3:$E$505,4,0)</f>
        <v>Actividad propia</v>
      </c>
      <c r="U409" s="82" t="s">
        <v>1539</v>
      </c>
      <c r="V409" s="31">
        <f>VLOOKUP(S409,'PAI 2025 GPS rempl2)'!$E$4:$P$504,12,0)</f>
        <v>50</v>
      </c>
      <c r="W409" s="148" t="e">
        <f>+(V409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10" spans="1:23" x14ac:dyDescent="0.25">
      <c r="A410" s="81" t="s">
        <v>1245</v>
      </c>
      <c r="B410" s="81" t="str">
        <f>VLOOKUP(A410,'PAI 2025 GPS rempl2)'!$A$3:$E$505,4,0)</f>
        <v>Producto</v>
      </c>
      <c r="C410" s="82" t="s">
        <v>1539</v>
      </c>
      <c r="D410" s="82" t="s">
        <v>1550</v>
      </c>
      <c r="E410" s="82" t="s">
        <v>1458</v>
      </c>
      <c r="F410" s="82" t="s">
        <v>10</v>
      </c>
      <c r="G410" s="82" t="str">
        <f>VLOOKUP(A410,'PAI 2025 GPS rempl2)'!$E$4:$L$504,8,0)</f>
        <v>C-3503-0200-0016-40401c</v>
      </c>
      <c r="H410" s="82" t="str">
        <f>VLOOKUP(A410,'PAI 2025 GPS rempl2)'!$A$4:$V$504,15,0)</f>
        <v>Análisis de Impacto Normativo -AIN ex ante de Cinemómetros elaborado y enviado al Grupo de Regulación (Memorando de remisión -correo electrónico de remisión y documento de definición de problema ajustado / Formato Matriz comentarios  Único entregable)</v>
      </c>
      <c r="I410" s="82">
        <f>VLOOKUP(A410,'PAI 2025 GPS rempl2)'!$A$4:$V$504,17,0)</f>
        <v>1</v>
      </c>
      <c r="J410" s="82" t="str">
        <f>VLOOKUP(A410,'PAI 2025 GPS rempl2)'!$A$4:$V$504,18,0)</f>
        <v>Númerica</v>
      </c>
      <c r="K410" s="169" t="str">
        <f>VLOOKUP(A410,'PAI 2025 GPS rempl2)'!$A$4:$V$504,20,0)</f>
        <v>2025-03-10</v>
      </c>
      <c r="L410" s="169" t="str">
        <f>VLOOKUP(A410,'PAI 2025 GPS rempl2)'!$A$4:$V$504,21,0)</f>
        <v>2025-11-07</v>
      </c>
      <c r="M410" s="82" t="str">
        <f>VLOOKUP(A410,'PAI 2025 GPS rempl2)'!$A$4:$V$504,22,0)</f>
        <v>6000-DESPACHO DEL SUPERINTENDENTE DELEGADO PARA EL CONTROL Y VERIFICACIÓN DE REGLAMENTOS TÉCNICOS Y METROLOGÍA LEGAL</v>
      </c>
      <c r="N410" s="82" t="s">
        <v>1415</v>
      </c>
      <c r="O410" s="82" t="s">
        <v>1416</v>
      </c>
      <c r="P410" s="82" t="s">
        <v>1585</v>
      </c>
      <c r="Q410" s="82" t="s">
        <v>1758</v>
      </c>
      <c r="S410" s="81" t="s">
        <v>1245</v>
      </c>
      <c r="T410" s="81" t="str">
        <f>VLOOKUP(A410,'PAI 2025 GPS rempl2)'!$A$3:$E$505,4,0)</f>
        <v>Producto</v>
      </c>
      <c r="U410" s="82" t="s">
        <v>1539</v>
      </c>
      <c r="V410" s="31">
        <f>VLOOKUP(S410,'PAI 2025 GPS rempl2)'!$E$4:$P$504,12,0)</f>
        <v>16</v>
      </c>
      <c r="W410" s="146">
        <f>(V410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0.71748878923766812</v>
      </c>
    </row>
    <row r="411" spans="1:23" x14ac:dyDescent="0.25">
      <c r="A411" s="81" t="s">
        <v>1246</v>
      </c>
      <c r="B411" s="81" t="str">
        <f>VLOOKUP(A411,'PAI 2025 GPS rempl2)'!$A$3:$E$505,4,0)</f>
        <v>Actividad propia</v>
      </c>
      <c r="C411" s="82" t="s">
        <v>1539</v>
      </c>
      <c r="D411" s="82" t="s">
        <v>1550</v>
      </c>
      <c r="E411" s="82" t="s">
        <v>1458</v>
      </c>
      <c r="F411" s="82"/>
      <c r="G411" s="82" t="str">
        <f>VLOOKUP(A411,'PAI 2025 GPS rempl2)'!$E$4:$L$504,8,0)</f>
        <v>N/A</v>
      </c>
      <c r="H411" s="82" t="str">
        <f>VLOOKUP(A411,'PAI 2025 GPS rempl2)'!$A$4:$V$504,15,0)</f>
        <v>Elaborar y enviar al Grupo de Trabajo de Regulación el documento de definición del problema. (Documento de definición del problema y correo electrónico de remisión al Grupo de Trabajo de Regulación / Único entregable)</v>
      </c>
      <c r="I411" s="82">
        <f>VLOOKUP(A411,'PAI 2025 GPS rempl2)'!$A$4:$V$504,17,0)</f>
        <v>1</v>
      </c>
      <c r="J411" s="82" t="str">
        <f>VLOOKUP(A411,'PAI 2025 GPS rempl2)'!$A$4:$V$504,18,0)</f>
        <v>Númerica</v>
      </c>
      <c r="K411" s="169" t="str">
        <f>VLOOKUP(A411,'PAI 2025 GPS rempl2)'!$A$4:$V$504,20,0)</f>
        <v>2025-03-10</v>
      </c>
      <c r="L411" s="169" t="str">
        <f>VLOOKUP(A411,'PAI 2025 GPS rempl2)'!$A$4:$V$504,21,0)</f>
        <v>2025-09-12</v>
      </c>
      <c r="M411" s="82" t="str">
        <f>VLOOKUP(A411,'PAI 2025 GPS rempl2)'!$A$4:$V$504,22,0)</f>
        <v>6000-DESPACHO DEL SUPERINTENDENTE DELEGADO PARA EL CONTROL Y VERIFICACIÓN DE REGLAMENTOS TÉCNICOS Y METROLOGÍA LEGAL</v>
      </c>
      <c r="N411" s="82"/>
      <c r="O411" s="82"/>
      <c r="P411" s="82"/>
      <c r="Q411" s="82"/>
      <c r="S411" s="81" t="s">
        <v>1246</v>
      </c>
      <c r="T411" s="81" t="str">
        <f>VLOOKUP(A411,'PAI 2025 GPS rempl2)'!$A$3:$E$505,4,0)</f>
        <v>Actividad propia</v>
      </c>
      <c r="U411" s="82" t="s">
        <v>1539</v>
      </c>
      <c r="V411" s="31">
        <f>VLOOKUP(S411,'PAI 2025 GPS rempl2)'!$E$4:$P$504,12,0)</f>
        <v>20</v>
      </c>
      <c r="W411" s="148" t="e">
        <f>+(V411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12" spans="1:23" x14ac:dyDescent="0.25">
      <c r="A412" s="81" t="s">
        <v>1248</v>
      </c>
      <c r="B412" s="81" t="str">
        <f>VLOOKUP(A412,'PAI 2025 GPS rempl2)'!$A$3:$E$505,4,0)</f>
        <v>Actividad propia</v>
      </c>
      <c r="C412" s="82" t="s">
        <v>1539</v>
      </c>
      <c r="D412" s="82" t="s">
        <v>1550</v>
      </c>
      <c r="E412" s="82" t="s">
        <v>1458</v>
      </c>
      <c r="F412" s="82"/>
      <c r="G412" s="82" t="str">
        <f>VLOOKUP(A412,'PAI 2025 GPS rempl2)'!$E$4:$L$504,8,0)</f>
        <v>N/A</v>
      </c>
      <c r="H412" s="82" t="str">
        <f>VLOOKUP(A412,'PAI 2025 GPS rempl2)'!$A$4:$V$504,15,0)</f>
        <v>Revisar jurídicamente el documento de definición del problema y enviarlo a la dependencia solicitante. (Documento de definición del problema con observaciones y correo electrónico de remisión a la dependencia solicitante / Único entregable)</v>
      </c>
      <c r="I412" s="82">
        <f>VLOOKUP(A412,'PAI 2025 GPS rempl2)'!$A$4:$V$504,17,0)</f>
        <v>1</v>
      </c>
      <c r="J412" s="82" t="str">
        <f>VLOOKUP(A412,'PAI 2025 GPS rempl2)'!$A$4:$V$504,18,0)</f>
        <v>Númerica</v>
      </c>
      <c r="K412" s="169" t="str">
        <f>VLOOKUP(A412,'PAI 2025 GPS rempl2)'!$A$4:$V$504,20,0)</f>
        <v>2025-09-01</v>
      </c>
      <c r="L412" s="169" t="str">
        <f>VLOOKUP(A412,'PAI 2025 GPS rempl2)'!$A$4:$V$504,21,0)</f>
        <v>2025-09-26</v>
      </c>
      <c r="M412" s="82" t="str">
        <f>VLOOKUP(A412,'PAI 2025 GPS rempl2)'!$A$4:$V$504,22,0)</f>
        <v>6000-DESPACHO DEL SUPERINTENDENTE DELEGADO PARA EL CONTROL Y VERIFICACIÓN DE REGLAMENTOS TÉCNICOS Y METROLOGÍA LEGAL</v>
      </c>
      <c r="N412" s="82"/>
      <c r="O412" s="82"/>
      <c r="P412" s="82"/>
      <c r="Q412" s="82"/>
      <c r="S412" s="81" t="s">
        <v>1248</v>
      </c>
      <c r="T412" s="81" t="str">
        <f>VLOOKUP(A412,'PAI 2025 GPS rempl2)'!$A$3:$E$505,4,0)</f>
        <v>Actividad propia</v>
      </c>
      <c r="U412" s="82" t="s">
        <v>1539</v>
      </c>
      <c r="V412" s="31">
        <f>VLOOKUP(S412,'PAI 2025 GPS rempl2)'!$E$4:$P$504,12,0)</f>
        <v>20</v>
      </c>
      <c r="W412" s="148" t="e">
        <f>+(V412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13" spans="1:23" x14ac:dyDescent="0.25">
      <c r="A413" s="81" t="s">
        <v>1250</v>
      </c>
      <c r="B413" s="81" t="str">
        <f>VLOOKUP(A413,'PAI 2025 GPS rempl2)'!$A$3:$E$505,4,0)</f>
        <v>Actividad propia</v>
      </c>
      <c r="C413" s="82" t="s">
        <v>1539</v>
      </c>
      <c r="D413" s="82" t="s">
        <v>1550</v>
      </c>
      <c r="E413" s="82" t="s">
        <v>1458</v>
      </c>
      <c r="F413" s="82"/>
      <c r="G413" s="82" t="str">
        <f>VLOOKUP(A413,'PAI 2025 GPS rempl2)'!$E$4:$L$504,8,0)</f>
        <v>N/A</v>
      </c>
      <c r="H413" s="82" t="str">
        <f>VLOOKUP(A413,'PAI 2025 GPS rempl2)'!$A$4:$V$504,15,0)</f>
        <v>Ajustar el documento de definición del problema, remitirlo al Grupo de Trabajo de Regulación y solicitando publicación en la página web de la Entidad.  (Documento de definición del problema ajustado y correo electrónico con solicitud de publicación de remisión  al Grupo de Trabajo de Regulación / Único entregable)</v>
      </c>
      <c r="I413" s="82">
        <f>VLOOKUP(A413,'PAI 2025 GPS rempl2)'!$A$4:$V$504,17,0)</f>
        <v>1</v>
      </c>
      <c r="J413" s="82" t="str">
        <f>VLOOKUP(A413,'PAI 2025 GPS rempl2)'!$A$4:$V$504,18,0)</f>
        <v>Númerica</v>
      </c>
      <c r="K413" s="169" t="str">
        <f>VLOOKUP(A413,'PAI 2025 GPS rempl2)'!$A$4:$V$504,20,0)</f>
        <v>2025-09-29</v>
      </c>
      <c r="L413" s="169" t="str">
        <f>VLOOKUP(A413,'PAI 2025 GPS rempl2)'!$A$4:$V$504,21,0)</f>
        <v>2025-10-03</v>
      </c>
      <c r="M413" s="82" t="str">
        <f>VLOOKUP(A413,'PAI 2025 GPS rempl2)'!$A$4:$V$504,22,0)</f>
        <v>6000-DESPACHO DEL SUPERINTENDENTE DELEGADO PARA EL CONTROL Y VERIFICACIÓN DE REGLAMENTOS TÉCNICOS Y METROLOGÍA LEGAL</v>
      </c>
      <c r="N413" s="82"/>
      <c r="O413" s="82"/>
      <c r="P413" s="82"/>
      <c r="Q413" s="82"/>
      <c r="S413" s="81" t="s">
        <v>1250</v>
      </c>
      <c r="T413" s="81" t="str">
        <f>VLOOKUP(A413,'PAI 2025 GPS rempl2)'!$A$3:$E$505,4,0)</f>
        <v>Actividad propia</v>
      </c>
      <c r="U413" s="82" t="s">
        <v>1539</v>
      </c>
      <c r="V413" s="31">
        <f>VLOOKUP(S413,'PAI 2025 GPS rempl2)'!$E$4:$P$504,12,0)</f>
        <v>30</v>
      </c>
      <c r="W413" s="148" t="e">
        <f>+(V413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14" spans="1:23" x14ac:dyDescent="0.25">
      <c r="A414" s="81" t="s">
        <v>1252</v>
      </c>
      <c r="B414" s="81" t="str">
        <f>VLOOKUP(A414,'PAI 2025 GPS rempl2)'!$A$3:$E$505,4,0)</f>
        <v>Actividad propia</v>
      </c>
      <c r="C414" s="82" t="s">
        <v>1539</v>
      </c>
      <c r="D414" s="82" t="s">
        <v>1550</v>
      </c>
      <c r="E414" s="82" t="s">
        <v>1458</v>
      </c>
      <c r="F414" s="82"/>
      <c r="G414" s="82" t="str">
        <f>VLOOKUP(A414,'PAI 2025 GPS rempl2)'!$E$4:$L$504,8,0)</f>
        <v>N/A</v>
      </c>
      <c r="H414" s="82" t="str">
        <f>VLOOKUP(A414,'PAI 2025 GPS rempl2)'!$A$4:$V$504,15,0)</f>
        <v>Analizar los comentarios presentados al documento de definición de problema, ajustar  si es del caso, dar respuesta a los participantes en la consulta y diligenciar la matriz de comentarios dispuesta. Enviar al Grupo de Regulación (Memorando de remisión -correo electrónico de remisión y documento de definición de problema ajustado / Formato Matriz comentarios  Único entregable)</v>
      </c>
      <c r="I414" s="82">
        <f>VLOOKUP(A414,'PAI 2025 GPS rempl2)'!$A$4:$V$504,17,0)</f>
        <v>1</v>
      </c>
      <c r="J414" s="82" t="str">
        <f>VLOOKUP(A414,'PAI 2025 GPS rempl2)'!$A$4:$V$504,18,0)</f>
        <v>Númerica</v>
      </c>
      <c r="K414" s="169" t="str">
        <f>VLOOKUP(A414,'PAI 2025 GPS rempl2)'!$A$4:$V$504,20,0)</f>
        <v>2025-10-20</v>
      </c>
      <c r="L414" s="169" t="str">
        <f>VLOOKUP(A414,'PAI 2025 GPS rempl2)'!$A$4:$V$504,21,0)</f>
        <v>2025-11-07</v>
      </c>
      <c r="M414" s="82" t="str">
        <f>VLOOKUP(A414,'PAI 2025 GPS rempl2)'!$A$4:$V$504,22,0)</f>
        <v>6000-DESPACHO DEL SUPERINTENDENTE DELEGADO PARA EL CONTROL Y VERIFICACIÓN DE REGLAMENTOS TÉCNICOS Y METROLOGÍA LEGAL</v>
      </c>
      <c r="N414" s="82"/>
      <c r="O414" s="82"/>
      <c r="P414" s="82"/>
      <c r="Q414" s="82"/>
      <c r="S414" s="81" t="s">
        <v>1252</v>
      </c>
      <c r="T414" s="81" t="str">
        <f>VLOOKUP(A414,'PAI 2025 GPS rempl2)'!$A$3:$E$505,4,0)</f>
        <v>Actividad propia</v>
      </c>
      <c r="U414" s="82" t="s">
        <v>1539</v>
      </c>
      <c r="V414" s="31">
        <f>VLOOKUP(S414,'PAI 2025 GPS rempl2)'!$E$4:$P$504,12,0)</f>
        <v>30</v>
      </c>
      <c r="W414" s="148" t="e">
        <f>+(V414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15" spans="1:23" x14ac:dyDescent="0.25">
      <c r="A415" s="81" t="s">
        <v>1256</v>
      </c>
      <c r="B415" s="81" t="str">
        <f>VLOOKUP(A415,'PAI 2025 GPS rempl2)'!$A$3:$E$505,4,0)</f>
        <v>Producto</v>
      </c>
      <c r="C415" s="82" t="s">
        <v>1539</v>
      </c>
      <c r="D415" s="82" t="s">
        <v>1543</v>
      </c>
      <c r="E415" s="82" t="s">
        <v>625</v>
      </c>
      <c r="F415" s="82" t="s">
        <v>10</v>
      </c>
      <c r="G415" s="82" t="str">
        <f>VLOOKUP(A415,'PAI 2025 GPS rempl2)'!$E$4:$L$504,8,0)</f>
        <v>C-3503-0200-0009-40401c</v>
      </c>
      <c r="H415" s="82" t="str">
        <f>VLOOKUP(A415,'PAI 2025 GPS rempl2)'!$A$4:$V$504,15,0)</f>
        <v>Estrategia de difusión dirigida a actores de la cadena de consumo e instituciones para desarrollar los servicios misionales de la Red Nacional de Protección al Consumidor  y  dar a conocer los derechos y deberes de los consumidores en el territorio nacional,  ejecutada  (Informe seguimiento trimestral)</v>
      </c>
      <c r="I415" s="82">
        <f>VLOOKUP(A415,'PAI 2025 GPS rempl2)'!$A$4:$V$504,17,0)</f>
        <v>100</v>
      </c>
      <c r="J415" s="82" t="str">
        <f>VLOOKUP(A415,'PAI 2025 GPS rempl2)'!$A$4:$V$504,18,0)</f>
        <v>Porcentual</v>
      </c>
      <c r="K415" s="169" t="str">
        <f>VLOOKUP(A415,'PAI 2025 GPS rempl2)'!$A$4:$V$504,20,0)</f>
        <v>2025-01-13</v>
      </c>
      <c r="L415" s="169" t="str">
        <f>VLOOKUP(A415,'PAI 2025 GPS rempl2)'!$A$4:$V$504,21,0)</f>
        <v>2025-12-31</v>
      </c>
      <c r="M415" s="82" t="str">
        <f>VLOOKUP(A415,'PAI 2025 GPS rempl2)'!$A$4:$V$504,22,0)</f>
        <v>3000-DESPACHO DEL SUPERINTENDENTE DELEGADO PARA LA PROTECCIÓN DEL CONSUMIDOR;
3003-GRUPO DE TRABAJO DE APOYO A LA RED NACIONAL DE PROTECCIÓN  AL CONSUMIDOR</v>
      </c>
      <c r="N415" s="82" t="s">
        <v>1415</v>
      </c>
      <c r="O415" s="82" t="s">
        <v>1416</v>
      </c>
      <c r="P415" s="82" t="s">
        <v>1586</v>
      </c>
      <c r="Q415" s="82" t="s">
        <v>1511</v>
      </c>
      <c r="S415" s="81" t="s">
        <v>1256</v>
      </c>
      <c r="T415" s="81" t="str">
        <f>VLOOKUP(A415,'PAI 2025 GPS rempl2)'!$A$3:$E$505,4,0)</f>
        <v>Producto</v>
      </c>
      <c r="U415" s="82" t="s">
        <v>1539</v>
      </c>
      <c r="V415" s="31">
        <f>VLOOKUP(S415,'PAI 2025 GPS rempl2)'!$E$4:$P$504,12,0)</f>
        <v>20</v>
      </c>
      <c r="W415" s="146">
        <f>(V415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416" spans="1:23" x14ac:dyDescent="0.25">
      <c r="A416" s="81" t="s">
        <v>1259</v>
      </c>
      <c r="B416" s="81" t="str">
        <f>VLOOKUP(A416,'PAI 2025 GPS rempl2)'!$A$3:$E$505,4,0)</f>
        <v>Actividad propia</v>
      </c>
      <c r="C416" s="82" t="s">
        <v>1539</v>
      </c>
      <c r="D416" s="82" t="s">
        <v>1543</v>
      </c>
      <c r="E416" s="82" t="s">
        <v>625</v>
      </c>
      <c r="F416" s="82"/>
      <c r="G416" s="82" t="str">
        <f>VLOOKUP(A416,'PAI 2025 GPS rempl2)'!$E$4:$L$504,8,0)</f>
        <v>N/A</v>
      </c>
      <c r="H416" s="82" t="str">
        <f>VLOOKUP(A416,'PAI 2025 GPS rempl2)'!$A$4:$V$504,15,0)</f>
        <v>Definir el Plan de difusión (incluye actividades, responsables, fechas y las metas de atenciones, divulgaciones, capacitaciones, sensibilizaciones y campañas .) (Documento Plan de difusión)</v>
      </c>
      <c r="I416" s="82">
        <f>VLOOKUP(A416,'PAI 2025 GPS rempl2)'!$A$4:$V$504,17,0)</f>
        <v>1</v>
      </c>
      <c r="J416" s="82" t="str">
        <f>VLOOKUP(A416,'PAI 2025 GPS rempl2)'!$A$4:$V$504,18,0)</f>
        <v>Númerica</v>
      </c>
      <c r="K416" s="169" t="str">
        <f>VLOOKUP(A416,'PAI 2025 GPS rempl2)'!$A$4:$V$504,20,0)</f>
        <v>2025-01-13</v>
      </c>
      <c r="L416" s="169" t="str">
        <f>VLOOKUP(A416,'PAI 2025 GPS rempl2)'!$A$4:$V$504,21,0)</f>
        <v>2025-02-03</v>
      </c>
      <c r="M416" s="82" t="str">
        <f>VLOOKUP(A416,'PAI 2025 GPS rempl2)'!$A$4:$V$504,22,0)</f>
        <v>3003-GRUPO DE TRABAJO DE APOYO A LA RED NACIONAL DE PROTECCIÓN  AL CONSUMIDOR</v>
      </c>
      <c r="N416" s="82"/>
      <c r="O416" s="82"/>
      <c r="P416" s="82"/>
      <c r="Q416" s="82"/>
      <c r="S416" s="81" t="s">
        <v>1259</v>
      </c>
      <c r="T416" s="81" t="str">
        <f>VLOOKUP(A416,'PAI 2025 GPS rempl2)'!$A$3:$E$505,4,0)</f>
        <v>Actividad propia</v>
      </c>
      <c r="U416" s="82" t="s">
        <v>1539</v>
      </c>
      <c r="V416" s="31">
        <f>VLOOKUP(S416,'PAI 2025 GPS rempl2)'!$E$4:$P$504,12,0)</f>
        <v>30</v>
      </c>
      <c r="W416" s="148" t="e">
        <f>+(V416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17" spans="1:23" x14ac:dyDescent="0.25">
      <c r="A417" s="81" t="s">
        <v>1261</v>
      </c>
      <c r="B417" s="81" t="str">
        <f>VLOOKUP(A417,'PAI 2025 GPS rempl2)'!$A$3:$E$505,4,0)</f>
        <v>Actividad sin participación</v>
      </c>
      <c r="C417" s="82" t="s">
        <v>1539</v>
      </c>
      <c r="D417" s="82" t="s">
        <v>1543</v>
      </c>
      <c r="E417" s="82" t="s">
        <v>625</v>
      </c>
      <c r="F417" s="82"/>
      <c r="G417" s="82" t="str">
        <f>VLOOKUP(A417,'PAI 2025 GPS rempl2)'!$E$4:$L$504,8,0)</f>
        <v>N/A</v>
      </c>
      <c r="H417" s="82" t="str">
        <f>VLOOKUP(A417,'PAI 2025 GPS rempl2)'!$A$4:$V$504,15,0)</f>
        <v>Aprobar el Plan de difusión (Plan Estratégico y Cronograma aprobado por el Coordinador de la RNPC Y/o otras áreas participantes de requerirse.)</v>
      </c>
      <c r="I417" s="82">
        <f>VLOOKUP(A417,'PAI 2025 GPS rempl2)'!$A$4:$V$504,17,0)</f>
        <v>1</v>
      </c>
      <c r="J417" s="82" t="str">
        <f>VLOOKUP(A417,'PAI 2025 GPS rempl2)'!$A$4:$V$504,18,0)</f>
        <v>Númerica</v>
      </c>
      <c r="K417" s="169" t="str">
        <f>VLOOKUP(A417,'PAI 2025 GPS rempl2)'!$A$4:$V$504,20,0)</f>
        <v>2025-02-03</v>
      </c>
      <c r="L417" s="169" t="str">
        <f>VLOOKUP(A417,'PAI 2025 GPS rempl2)'!$A$4:$V$504,21,0)</f>
        <v>2025-02-28</v>
      </c>
      <c r="M417" s="82" t="str">
        <f>VLOOKUP(A417,'PAI 2025 GPS rempl2)'!$A$4:$V$504,22,0)</f>
        <v>3000-DESPACHO DEL SUPERINTENDENTE DELEGADO PARA LA PROTECCIÓN DEL CONSUMIDOR</v>
      </c>
      <c r="N417" s="82"/>
      <c r="O417" s="82"/>
      <c r="P417" s="82"/>
      <c r="Q417" s="82"/>
      <c r="S417" s="81" t="s">
        <v>1261</v>
      </c>
      <c r="T417" s="81" t="str">
        <f>VLOOKUP(A417,'PAI 2025 GPS rempl2)'!$A$3:$E$505,4,0)</f>
        <v>Actividad sin participación</v>
      </c>
      <c r="U417" s="82" t="s">
        <v>1539</v>
      </c>
      <c r="V417" s="31">
        <f>VLOOKUP(S417,'PAI 2025 GPS rempl2)'!$E$4:$P$504,12,0)</f>
        <v>0</v>
      </c>
      <c r="W417" s="31">
        <f>+V417</f>
        <v>0</v>
      </c>
    </row>
    <row r="418" spans="1:23" x14ac:dyDescent="0.25">
      <c r="A418" s="81" t="s">
        <v>1264</v>
      </c>
      <c r="B418" s="81" t="str">
        <f>VLOOKUP(A418,'PAI 2025 GPS rempl2)'!$A$3:$E$505,4,0)</f>
        <v>Actividad propia</v>
      </c>
      <c r="C418" s="82" t="s">
        <v>1539</v>
      </c>
      <c r="D418" s="82" t="s">
        <v>1543</v>
      </c>
      <c r="E418" s="82" t="s">
        <v>625</v>
      </c>
      <c r="F418" s="82"/>
      <c r="G418" s="82" t="str">
        <f>VLOOKUP(A418,'PAI 2025 GPS rempl2)'!$E$4:$L$504,8,0)</f>
        <v>N/A</v>
      </c>
      <c r="H418" s="82" t="str">
        <f>VLOOKUP(A418,'PAI 2025 GPS rempl2)'!$A$4:$V$504,15,0)</f>
        <v>Ejecutar el Plan de difusión  (Seguimiento trimestral plan y evidencias de ejecución)</v>
      </c>
      <c r="I418" s="82">
        <f>VLOOKUP(A418,'PAI 2025 GPS rempl2)'!$A$4:$V$504,17,0)</f>
        <v>100</v>
      </c>
      <c r="J418" s="82" t="str">
        <f>VLOOKUP(A418,'PAI 2025 GPS rempl2)'!$A$4:$V$504,18,0)</f>
        <v>Porcentual</v>
      </c>
      <c r="K418" s="169" t="str">
        <f>VLOOKUP(A418,'PAI 2025 GPS rempl2)'!$A$4:$V$504,20,0)</f>
        <v>2025-02-03</v>
      </c>
      <c r="L418" s="169" t="str">
        <f>VLOOKUP(A418,'PAI 2025 GPS rempl2)'!$A$4:$V$504,21,0)</f>
        <v>2025-12-31</v>
      </c>
      <c r="M418" s="82" t="str">
        <f>VLOOKUP(A418,'PAI 2025 GPS rempl2)'!$A$4:$V$504,22,0)</f>
        <v>3003-GRUPO DE TRABAJO DE APOYO A LA RED NACIONAL DE PROTECCIÓN  AL CONSUMIDOR</v>
      </c>
      <c r="N418" s="82"/>
      <c r="O418" s="82"/>
      <c r="P418" s="82"/>
      <c r="Q418" s="82"/>
      <c r="S418" s="81" t="s">
        <v>1264</v>
      </c>
      <c r="T418" s="81" t="str">
        <f>VLOOKUP(A418,'PAI 2025 GPS rempl2)'!$A$3:$E$505,4,0)</f>
        <v>Actividad propia</v>
      </c>
      <c r="U418" s="82" t="s">
        <v>1539</v>
      </c>
      <c r="V418" s="31">
        <f>VLOOKUP(S418,'PAI 2025 GPS rempl2)'!$E$4:$P$504,12,0)</f>
        <v>70</v>
      </c>
      <c r="W418" s="148" t="e">
        <f>+(V418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19" spans="1:23" x14ac:dyDescent="0.25">
      <c r="A419" s="81" t="s">
        <v>1265</v>
      </c>
      <c r="B419" s="81" t="str">
        <f>VLOOKUP(A419,'PAI 2025 GPS rempl2)'!$A$3:$E$505,4,0)</f>
        <v>Producto</v>
      </c>
      <c r="C419" s="82" t="s">
        <v>1539</v>
      </c>
      <c r="D419" s="82" t="s">
        <v>1543</v>
      </c>
      <c r="E419" s="82" t="s">
        <v>625</v>
      </c>
      <c r="F419" s="82" t="s">
        <v>9</v>
      </c>
      <c r="G419" s="82" t="str">
        <f>VLOOKUP(A419,'PAI 2025 GPS rempl2)'!$E$4:$L$504,8,0)</f>
        <v>C-3503-0200-0009-40401c</v>
      </c>
      <c r="H419" s="82" t="str">
        <f>VLOOKUP(A419,'PAI 2025 GPS rempl2)'!$A$4:$V$504,15,0)</f>
        <v>Arreglos Directos desarrollados a través de las atenciones de las Casas y Rutas del Consumidor, realizados. (Informe final)</v>
      </c>
      <c r="I419" s="82">
        <f>VLOOKUP(A419,'PAI 2025 GPS rempl2)'!$A$4:$V$504,17,0)</f>
        <v>40</v>
      </c>
      <c r="J419" s="82" t="str">
        <f>VLOOKUP(A419,'PAI 2025 GPS rempl2)'!$A$4:$V$504,18,0)</f>
        <v>Porcentual</v>
      </c>
      <c r="K419" s="169" t="str">
        <f>VLOOKUP(A419,'PAI 2025 GPS rempl2)'!$A$4:$V$504,20,0)</f>
        <v>2025-02-03</v>
      </c>
      <c r="L419" s="169" t="str">
        <f>VLOOKUP(A419,'PAI 2025 GPS rempl2)'!$A$4:$V$504,21,0)</f>
        <v>2025-12-31</v>
      </c>
      <c r="M419" s="82" t="str">
        <f>VLOOKUP(A419,'PAI 2025 GPS rempl2)'!$A$4:$V$504,22,0)</f>
        <v>3003-GRUPO DE TRABAJO DE APOYO A LA RED NACIONAL DE PROTECCIÓN  AL CONSUMIDOR</v>
      </c>
      <c r="N419" s="82" t="s">
        <v>1417</v>
      </c>
      <c r="O419" s="82" t="s">
        <v>1455</v>
      </c>
      <c r="P419" s="82">
        <v>0</v>
      </c>
      <c r="Q419" s="82" t="s">
        <v>1509</v>
      </c>
      <c r="S419" s="81" t="s">
        <v>1265</v>
      </c>
      <c r="T419" s="81" t="str">
        <f>VLOOKUP(A419,'PAI 2025 GPS rempl2)'!$A$3:$E$505,4,0)</f>
        <v>Producto</v>
      </c>
      <c r="U419" s="82" t="s">
        <v>1539</v>
      </c>
      <c r="V419" s="31">
        <f>VLOOKUP(S419,'PAI 2025 GPS rempl2)'!$E$4:$P$504,12,0)</f>
        <v>10</v>
      </c>
      <c r="W419" s="146">
        <f>(V419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420" spans="1:23" x14ac:dyDescent="0.25">
      <c r="A420" s="81" t="s">
        <v>1266</v>
      </c>
      <c r="B420" s="81" t="str">
        <f>VLOOKUP(A420,'PAI 2025 GPS rempl2)'!$A$3:$E$505,4,0)</f>
        <v>Actividad propia</v>
      </c>
      <c r="C420" s="82" t="s">
        <v>1539</v>
      </c>
      <c r="D420" s="82" t="s">
        <v>1543</v>
      </c>
      <c r="E420" s="82" t="s">
        <v>625</v>
      </c>
      <c r="F420" s="82"/>
      <c r="G420" s="82" t="str">
        <f>VLOOKUP(A420,'PAI 2025 GPS rempl2)'!$E$4:$L$504,8,0)</f>
        <v>N/A</v>
      </c>
      <c r="H420" s="82" t="str">
        <f>VLOOKUP(A420,'PAI 2025 GPS rempl2)'!$A$4:$V$504,15,0)</f>
        <v>Realizar invitaciones de servicio arreglo directo (Informe trimestral acumulado) (Informe elaborado de las invitaciones servicio arreglo directo)</v>
      </c>
      <c r="I420" s="82">
        <f>VLOOKUP(A420,'PAI 2025 GPS rempl2)'!$A$4:$V$504,17,0)</f>
        <v>4550</v>
      </c>
      <c r="J420" s="82" t="str">
        <f>VLOOKUP(A420,'PAI 2025 GPS rempl2)'!$A$4:$V$504,18,0)</f>
        <v>Númerica</v>
      </c>
      <c r="K420" s="169" t="str">
        <f>VLOOKUP(A420,'PAI 2025 GPS rempl2)'!$A$4:$V$504,20,0)</f>
        <v>2025-02-03</v>
      </c>
      <c r="L420" s="169" t="str">
        <f>VLOOKUP(A420,'PAI 2025 GPS rempl2)'!$A$4:$V$504,21,0)</f>
        <v>2025-12-31</v>
      </c>
      <c r="M420" s="82" t="str">
        <f>VLOOKUP(A420,'PAI 2025 GPS rempl2)'!$A$4:$V$504,22,0)</f>
        <v>3003-GRUPO DE TRABAJO DE APOYO A LA RED NACIONAL DE PROTECCIÓN  AL CONSUMIDOR</v>
      </c>
      <c r="N420" s="82"/>
      <c r="O420" s="82"/>
      <c r="P420" s="82"/>
      <c r="Q420" s="82"/>
      <c r="S420" s="81" t="s">
        <v>1266</v>
      </c>
      <c r="T420" s="81" t="str">
        <f>VLOOKUP(A420,'PAI 2025 GPS rempl2)'!$A$3:$E$505,4,0)</f>
        <v>Actividad propia</v>
      </c>
      <c r="U420" s="82" t="s">
        <v>1539</v>
      </c>
      <c r="V420" s="31">
        <f>VLOOKUP(S420,'PAI 2025 GPS rempl2)'!$E$4:$P$504,12,0)</f>
        <v>30</v>
      </c>
      <c r="W420" s="148" t="e">
        <f>+(V420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21" spans="1:23" x14ac:dyDescent="0.25">
      <c r="A421" s="81" t="s">
        <v>1267</v>
      </c>
      <c r="B421" s="81" t="str">
        <f>VLOOKUP(A421,'PAI 2025 GPS rempl2)'!$A$3:$E$505,4,0)</f>
        <v>Actividad propia</v>
      </c>
      <c r="C421" s="82" t="s">
        <v>1539</v>
      </c>
      <c r="D421" s="82" t="s">
        <v>1543</v>
      </c>
      <c r="E421" s="82" t="s">
        <v>625</v>
      </c>
      <c r="F421" s="82"/>
      <c r="G421" s="82" t="str">
        <f>VLOOKUP(A421,'PAI 2025 GPS rempl2)'!$E$4:$L$504,8,0)</f>
        <v>N/A</v>
      </c>
      <c r="H421" s="82" t="str">
        <f>VLOOKUP(A421,'PAI 2025 GPS rempl2)'!$A$4:$V$504,15,0)</f>
        <v>Realizar Jornada Nacional de las soluciones en materia de protección al consumidor  (Informe jornada Nacional de las soluciones en materia de protección al consumidor)</v>
      </c>
      <c r="I421" s="82">
        <f>VLOOKUP(A421,'PAI 2025 GPS rempl2)'!$A$4:$V$504,17,0)</f>
        <v>4</v>
      </c>
      <c r="J421" s="82" t="str">
        <f>VLOOKUP(A421,'PAI 2025 GPS rempl2)'!$A$4:$V$504,18,0)</f>
        <v>Númerica</v>
      </c>
      <c r="K421" s="169" t="str">
        <f>VLOOKUP(A421,'PAI 2025 GPS rempl2)'!$A$4:$V$504,20,0)</f>
        <v>2025-02-03</v>
      </c>
      <c r="L421" s="169" t="str">
        <f>VLOOKUP(A421,'PAI 2025 GPS rempl2)'!$A$4:$V$504,21,0)</f>
        <v>2025-12-31</v>
      </c>
      <c r="M421" s="82" t="str">
        <f>VLOOKUP(A421,'PAI 2025 GPS rempl2)'!$A$4:$V$504,22,0)</f>
        <v>3003-GRUPO DE TRABAJO DE APOYO A LA RED NACIONAL DE PROTECCIÓN  AL CONSUMIDOR</v>
      </c>
      <c r="N421" s="82"/>
      <c r="O421" s="82"/>
      <c r="P421" s="82"/>
      <c r="Q421" s="82"/>
      <c r="S421" s="81" t="s">
        <v>1267</v>
      </c>
      <c r="T421" s="81" t="str">
        <f>VLOOKUP(A421,'PAI 2025 GPS rempl2)'!$A$3:$E$505,4,0)</f>
        <v>Actividad propia</v>
      </c>
      <c r="U421" s="82" t="s">
        <v>1539</v>
      </c>
      <c r="V421" s="31">
        <f>VLOOKUP(S421,'PAI 2025 GPS rempl2)'!$E$4:$P$504,12,0)</f>
        <v>30</v>
      </c>
      <c r="W421" s="148" t="e">
        <f>+(V421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22" spans="1:23" x14ac:dyDescent="0.25">
      <c r="A422" s="81" t="s">
        <v>1269</v>
      </c>
      <c r="B422" s="81" t="str">
        <f>VLOOKUP(A422,'PAI 2025 GPS rempl2)'!$A$3:$E$505,4,0)</f>
        <v>Actividad propia</v>
      </c>
      <c r="C422" s="82" t="s">
        <v>1539</v>
      </c>
      <c r="D422" s="82" t="s">
        <v>1543</v>
      </c>
      <c r="E422" s="82" t="s">
        <v>625</v>
      </c>
      <c r="F422" s="82"/>
      <c r="G422" s="82" t="str">
        <f>VLOOKUP(A422,'PAI 2025 GPS rempl2)'!$E$4:$L$504,8,0)</f>
        <v>N/A</v>
      </c>
      <c r="H422" s="82" t="str">
        <f>VLOOKUP(A422,'PAI 2025 GPS rempl2)'!$A$4:$V$504,15,0)</f>
        <v>Realizar encuentros de arreglo directo (Informe arreglos directos realizados)</v>
      </c>
      <c r="I422" s="82">
        <f>VLOOKUP(A422,'PAI 2025 GPS rempl2)'!$A$4:$V$504,17,0)</f>
        <v>1820</v>
      </c>
      <c r="J422" s="82" t="str">
        <f>VLOOKUP(A422,'PAI 2025 GPS rempl2)'!$A$4:$V$504,18,0)</f>
        <v>Númerica</v>
      </c>
      <c r="K422" s="169" t="str">
        <f>VLOOKUP(A422,'PAI 2025 GPS rempl2)'!$A$4:$V$504,20,0)</f>
        <v>2025-02-03</v>
      </c>
      <c r="L422" s="169" t="str">
        <f>VLOOKUP(A422,'PAI 2025 GPS rempl2)'!$A$4:$V$504,21,0)</f>
        <v>2025-12-31</v>
      </c>
      <c r="M422" s="82" t="str">
        <f>VLOOKUP(A422,'PAI 2025 GPS rempl2)'!$A$4:$V$504,22,0)</f>
        <v>3003-GRUPO DE TRABAJO DE APOYO A LA RED NACIONAL DE PROTECCIÓN  AL CONSUMIDOR</v>
      </c>
      <c r="N422" s="82"/>
      <c r="O422" s="82"/>
      <c r="P422" s="82"/>
      <c r="Q422" s="82"/>
      <c r="S422" s="81" t="s">
        <v>1269</v>
      </c>
      <c r="T422" s="81" t="str">
        <f>VLOOKUP(A422,'PAI 2025 GPS rempl2)'!$A$3:$E$505,4,0)</f>
        <v>Actividad propia</v>
      </c>
      <c r="U422" s="82" t="s">
        <v>1539</v>
      </c>
      <c r="V422" s="31">
        <f>VLOOKUP(S422,'PAI 2025 GPS rempl2)'!$E$4:$P$504,12,0)</f>
        <v>40</v>
      </c>
      <c r="W422" s="148" t="e">
        <f>+(V422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23" spans="1:23" x14ac:dyDescent="0.25">
      <c r="A423" s="81" t="s">
        <v>1270</v>
      </c>
      <c r="B423" s="81" t="str">
        <f>VLOOKUP(A423,'PAI 2025 GPS rempl2)'!$A$3:$E$505,4,0)</f>
        <v>Producto</v>
      </c>
      <c r="C423" s="82" t="s">
        <v>1539</v>
      </c>
      <c r="D423" s="82" t="s">
        <v>1547</v>
      </c>
      <c r="E423" s="82" t="s">
        <v>706</v>
      </c>
      <c r="F423" s="82" t="s">
        <v>13</v>
      </c>
      <c r="G423" s="82" t="str">
        <f>VLOOKUP(A423,'PAI 2025 GPS rempl2)'!$E$4:$L$504,8,0)</f>
        <v>C-3503-0200-0009-40401c</v>
      </c>
      <c r="H423" s="82" t="str">
        <f>VLOOKUP(A423,'PAI 2025 GPS rempl2)'!$A$4:$V$504,15,0)</f>
        <v>Alcaldías en sus facultades administrativas y de metrología legal frente a la protección al consumidor en el territorio nacional, capacitadas (Informe final)</v>
      </c>
      <c r="I423" s="82">
        <f>VLOOKUP(A423,'PAI 2025 GPS rempl2)'!$A$4:$V$504,17,0)</f>
        <v>440</v>
      </c>
      <c r="J423" s="82" t="str">
        <f>VLOOKUP(A423,'PAI 2025 GPS rempl2)'!$A$4:$V$504,18,0)</f>
        <v>Númerica</v>
      </c>
      <c r="K423" s="169" t="str">
        <f>VLOOKUP(A423,'PAI 2025 GPS rempl2)'!$A$4:$V$504,20,0)</f>
        <v>2025-02-03</v>
      </c>
      <c r="L423" s="169" t="str">
        <f>VLOOKUP(A423,'PAI 2025 GPS rempl2)'!$A$4:$V$504,21,0)</f>
        <v>2025-12-31</v>
      </c>
      <c r="M423" s="82" t="str">
        <f>VLOOKUP(A423,'PAI 2025 GPS rempl2)'!$A$4:$V$504,22,0)</f>
        <v>3003-GRUPO DE TRABAJO DE APOYO A LA RED NACIONAL DE PROTECCIÓN  AL CONSUMIDOR</v>
      </c>
      <c r="N423" s="82" t="s">
        <v>1418</v>
      </c>
      <c r="O423" s="82" t="s">
        <v>1457</v>
      </c>
      <c r="P423" s="82" t="s">
        <v>1759</v>
      </c>
      <c r="Q423" s="82" t="s">
        <v>1512</v>
      </c>
      <c r="S423" s="81" t="s">
        <v>1270</v>
      </c>
      <c r="T423" s="81" t="str">
        <f>VLOOKUP(A423,'PAI 2025 GPS rempl2)'!$A$3:$E$505,4,0)</f>
        <v>Producto</v>
      </c>
      <c r="U423" s="82" t="s">
        <v>1539</v>
      </c>
      <c r="V423" s="31">
        <f>VLOOKUP(S423,'PAI 2025 GPS rempl2)'!$E$4:$P$504,12,0)</f>
        <v>20</v>
      </c>
      <c r="W423" s="146">
        <f>(V423*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424" spans="1:23" x14ac:dyDescent="0.25">
      <c r="A424" s="81" t="s">
        <v>1272</v>
      </c>
      <c r="B424" s="81" t="str">
        <f>VLOOKUP(A424,'PAI 2025 GPS rempl2)'!$A$3:$E$505,4,0)</f>
        <v>Actividad propia</v>
      </c>
      <c r="C424" s="82" t="s">
        <v>1539</v>
      </c>
      <c r="D424" s="82" t="s">
        <v>1547</v>
      </c>
      <c r="E424" s="82" t="s">
        <v>706</v>
      </c>
      <c r="F424" s="82"/>
      <c r="G424" s="82" t="str">
        <f>VLOOKUP(A424,'PAI 2025 GPS rempl2)'!$E$4:$L$504,8,0)</f>
        <v>N/A</v>
      </c>
      <c r="H424" s="82" t="str">
        <f>VLOOKUP(A424,'PAI 2025 GPS rempl2)'!$A$4:$V$504,15,0)</f>
        <v>Aprobar por parte del coordinador de la RED el cronograma de intervención de alcaldías (Cronograma de intervención de alcaldías aprobado por parte del coordinador de la RED)</v>
      </c>
      <c r="I424" s="82">
        <f>VLOOKUP(A424,'PAI 2025 GPS rempl2)'!$A$4:$V$504,17,0)</f>
        <v>1</v>
      </c>
      <c r="J424" s="82" t="str">
        <f>VLOOKUP(A424,'PAI 2025 GPS rempl2)'!$A$4:$V$504,18,0)</f>
        <v>Númerica</v>
      </c>
      <c r="K424" s="169" t="str">
        <f>VLOOKUP(A424,'PAI 2025 GPS rempl2)'!$A$4:$V$504,20,0)</f>
        <v>2025-02-03</v>
      </c>
      <c r="L424" s="169" t="str">
        <f>VLOOKUP(A424,'PAI 2025 GPS rempl2)'!$A$4:$V$504,21,0)</f>
        <v>2025-02-28</v>
      </c>
      <c r="M424" s="82" t="str">
        <f>VLOOKUP(A424,'PAI 2025 GPS rempl2)'!$A$4:$V$504,22,0)</f>
        <v>3003-GRUPO DE TRABAJO DE APOYO A LA RED NACIONAL DE PROTECCIÓN  AL CONSUMIDOR</v>
      </c>
      <c r="N424" s="82"/>
      <c r="O424" s="82"/>
      <c r="P424" s="82"/>
      <c r="Q424" s="82"/>
      <c r="S424" s="81" t="s">
        <v>1272</v>
      </c>
      <c r="T424" s="81" t="str">
        <f>VLOOKUP(A424,'PAI 2025 GPS rempl2)'!$A$3:$E$505,4,0)</f>
        <v>Actividad propia</v>
      </c>
      <c r="U424" s="82" t="s">
        <v>1539</v>
      </c>
      <c r="V424" s="31">
        <f>VLOOKUP(S424,'PAI 2025 GPS rempl2)'!$E$4:$P$504,12,0)</f>
        <v>20</v>
      </c>
      <c r="W424" s="148" t="e">
        <f>+(V424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25" spans="1:23" x14ac:dyDescent="0.25">
      <c r="A425" s="81" t="s">
        <v>1274</v>
      </c>
      <c r="B425" s="81" t="str">
        <f>VLOOKUP(A425,'PAI 2025 GPS rempl2)'!$A$3:$E$505,4,0)</f>
        <v>Actividad propia</v>
      </c>
      <c r="C425" s="82" t="s">
        <v>1539</v>
      </c>
      <c r="D425" s="82" t="s">
        <v>1547</v>
      </c>
      <c r="E425" s="82" t="s">
        <v>706</v>
      </c>
      <c r="F425" s="82"/>
      <c r="G425" s="82" t="str">
        <f>VLOOKUP(A425,'PAI 2025 GPS rempl2)'!$E$4:$L$504,8,0)</f>
        <v>N/A</v>
      </c>
      <c r="H425" s="82" t="str">
        <f>VLOOKUP(A425,'PAI 2025 GPS rempl2)'!$A$4:$V$504,15,0)</f>
        <v>Capacitar en materia de protección al consumidor a las alcaldías municipales (Informe trimestral de seguimiento y Listados de Asistencia/registros fotográficos/capturas de pantallas)</v>
      </c>
      <c r="I425" s="82">
        <f>VLOOKUP(A425,'PAI 2025 GPS rempl2)'!$A$4:$V$504,17,0)</f>
        <v>440</v>
      </c>
      <c r="J425" s="82" t="str">
        <f>VLOOKUP(A425,'PAI 2025 GPS rempl2)'!$A$4:$V$504,18,0)</f>
        <v>Númerica</v>
      </c>
      <c r="K425" s="169" t="str">
        <f>VLOOKUP(A425,'PAI 2025 GPS rempl2)'!$A$4:$V$504,20,0)</f>
        <v>2025-02-03</v>
      </c>
      <c r="L425" s="169" t="str">
        <f>VLOOKUP(A425,'PAI 2025 GPS rempl2)'!$A$4:$V$504,21,0)</f>
        <v>2025-12-31</v>
      </c>
      <c r="M425" s="82" t="str">
        <f>VLOOKUP(A425,'PAI 2025 GPS rempl2)'!$A$4:$V$504,22,0)</f>
        <v>3003-GRUPO DE TRABAJO DE APOYO A LA RED NACIONAL DE PROTECCIÓN  AL CONSUMIDOR</v>
      </c>
      <c r="N425" s="82"/>
      <c r="O425" s="82"/>
      <c r="P425" s="82"/>
      <c r="Q425" s="82"/>
      <c r="S425" s="81" t="s">
        <v>1274</v>
      </c>
      <c r="T425" s="81" t="str">
        <f>VLOOKUP(A425,'PAI 2025 GPS rempl2)'!$A$3:$E$505,4,0)</f>
        <v>Actividad propia</v>
      </c>
      <c r="U425" s="82" t="s">
        <v>1539</v>
      </c>
      <c r="V425" s="31">
        <f>VLOOKUP(S425,'PAI 2025 GPS rempl2)'!$E$4:$P$504,12,0)</f>
        <v>80</v>
      </c>
      <c r="W425" s="148" t="e">
        <f>+(V425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26" spans="1:23" x14ac:dyDescent="0.25">
      <c r="A426" s="81" t="s">
        <v>1276</v>
      </c>
      <c r="B426" s="81" t="str">
        <f>VLOOKUP(A426,'PAI 2025 GPS rempl2)'!$A$3:$E$505,4,0)</f>
        <v>Producto</v>
      </c>
      <c r="C426" s="82" t="s">
        <v>1539</v>
      </c>
      <c r="D426" s="82" t="s">
        <v>1543</v>
      </c>
      <c r="E426" s="82" t="s">
        <v>625</v>
      </c>
      <c r="F426" s="82" t="s">
        <v>13</v>
      </c>
      <c r="G426" s="82" t="str">
        <f>VLOOKUP(A426,'PAI 2025 GPS rempl2)'!$E$4:$L$504,8,0)</f>
        <v>C-3503-0200-0009-40401c</v>
      </c>
      <c r="H426" s="82" t="str">
        <f>VLOOKUP(A426,'PAI 2025 GPS rempl2)'!$A$4:$V$504,15,0)</f>
        <v>Cobertura departamental de la Red Nacional de Protección al Consumidor, a través de las Casas de Consumidor de Bienes y Servicios, ampliada (Informe final)</v>
      </c>
      <c r="I426" s="82">
        <f>VLOOKUP(A426,'PAI 2025 GPS rempl2)'!$A$4:$V$504,17,0)</f>
        <v>5</v>
      </c>
      <c r="J426" s="82" t="str">
        <f>VLOOKUP(A426,'PAI 2025 GPS rempl2)'!$A$4:$V$504,18,0)</f>
        <v>Númerica</v>
      </c>
      <c r="K426" s="169" t="str">
        <f>VLOOKUP(A426,'PAI 2025 GPS rempl2)'!$A$4:$V$504,20,0)</f>
        <v>2025-02-03</v>
      </c>
      <c r="L426" s="169" t="str">
        <f>VLOOKUP(A426,'PAI 2025 GPS rempl2)'!$A$4:$V$504,21,0)</f>
        <v>2025-12-19</v>
      </c>
      <c r="M426" s="82" t="str">
        <f>VLOOKUP(A426,'PAI 2025 GPS rempl2)'!$A$4:$V$504,22,0)</f>
        <v>142-GRUPO DE TRABAJO DE SERVICIOS ADMINISTRATIVOS Y RECURSOS FÍSICOS;
3003-GRUPO DE TRABAJO DE APOYO A LA RED NACIONAL DE PROTECCIÓN  AL CONSUMIDOR;
73-GRUPO DE TRABAJO DE COMUNICACION</v>
      </c>
      <c r="N426" s="82" t="s">
        <v>1418</v>
      </c>
      <c r="O426" s="82" t="s">
        <v>1457</v>
      </c>
      <c r="P426" s="82" t="s">
        <v>1587</v>
      </c>
      <c r="Q426" s="82" t="s">
        <v>1512</v>
      </c>
      <c r="S426" s="81" t="s">
        <v>1276</v>
      </c>
      <c r="T426" s="81" t="str">
        <f>VLOOKUP(A426,'PAI 2025 GPS rempl2)'!$A$3:$E$505,4,0)</f>
        <v>Producto</v>
      </c>
      <c r="U426" s="82" t="s">
        <v>1539</v>
      </c>
      <c r="V426" s="31">
        <f>VLOOKUP(S426,'PAI 2025 GPS rempl2)'!$E$4:$P$504,12,0)</f>
        <v>15</v>
      </c>
      <c r="W426" s="146">
        <f>(V426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0.67264573991031396</v>
      </c>
    </row>
    <row r="427" spans="1:23" x14ac:dyDescent="0.25">
      <c r="A427" s="81" t="s">
        <v>1278</v>
      </c>
      <c r="B427" s="81" t="str">
        <f>VLOOKUP(A427,'PAI 2025 GPS rempl2)'!$A$3:$E$505,4,0)</f>
        <v>Actividad propia</v>
      </c>
      <c r="C427" s="82" t="s">
        <v>1539</v>
      </c>
      <c r="D427" s="82" t="s">
        <v>1543</v>
      </c>
      <c r="E427" s="82" t="s">
        <v>625</v>
      </c>
      <c r="F427" s="82"/>
      <c r="G427" s="82" t="str">
        <f>VLOOKUP(A427,'PAI 2025 GPS rempl2)'!$E$4:$L$504,8,0)</f>
        <v>N/A</v>
      </c>
      <c r="H427" s="82" t="str">
        <f>VLOOKUP(A427,'PAI 2025 GPS rempl2)'!$A$4:$V$504,15,0)</f>
        <v>Gestionar y firmar los convenios interadministrativos con las entidades del orden nacional y/o alcaldías para la apertura de nuevas CCBS (Informe convenios interadministrativos con las entidades del orden nacional y/o alcaldías para la apertura de nuevas CCBS)</v>
      </c>
      <c r="I427" s="82">
        <f>VLOOKUP(A427,'PAI 2025 GPS rempl2)'!$A$4:$V$504,17,0)</f>
        <v>5</v>
      </c>
      <c r="J427" s="82" t="str">
        <f>VLOOKUP(A427,'PAI 2025 GPS rempl2)'!$A$4:$V$504,18,0)</f>
        <v>Númerica</v>
      </c>
      <c r="K427" s="169" t="str">
        <f>VLOOKUP(A427,'PAI 2025 GPS rempl2)'!$A$4:$V$504,20,0)</f>
        <v>2025-02-03</v>
      </c>
      <c r="L427" s="169" t="str">
        <f>VLOOKUP(A427,'PAI 2025 GPS rempl2)'!$A$4:$V$504,21,0)</f>
        <v>2025-12-19</v>
      </c>
      <c r="M427" s="82" t="str">
        <f>VLOOKUP(A427,'PAI 2025 GPS rempl2)'!$A$4:$V$504,22,0)</f>
        <v>3003-GRUPO DE TRABAJO DE APOYO A LA RED NACIONAL DE PROTECCIÓN  AL CONSUMIDOR</v>
      </c>
      <c r="N427" s="82"/>
      <c r="O427" s="82"/>
      <c r="P427" s="82"/>
      <c r="Q427" s="82"/>
      <c r="S427" s="81" t="s">
        <v>1278</v>
      </c>
      <c r="T427" s="81" t="str">
        <f>VLOOKUP(A427,'PAI 2025 GPS rempl2)'!$A$3:$E$505,4,0)</f>
        <v>Actividad propia</v>
      </c>
      <c r="U427" s="82" t="s">
        <v>1539</v>
      </c>
      <c r="V427" s="31">
        <f>VLOOKUP(S427,'PAI 2025 GPS rempl2)'!$E$4:$P$504,12,0)</f>
        <v>20</v>
      </c>
      <c r="W427" s="148" t="e">
        <f>+(V427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28" spans="1:23" x14ac:dyDescent="0.25">
      <c r="A428" s="81" t="s">
        <v>1280</v>
      </c>
      <c r="B428" s="81" t="str">
        <f>VLOOKUP(A428,'PAI 2025 GPS rempl2)'!$A$3:$E$505,4,0)</f>
        <v>Actividad propia</v>
      </c>
      <c r="C428" s="82" t="s">
        <v>1539</v>
      </c>
      <c r="D428" s="82" t="s">
        <v>1543</v>
      </c>
      <c r="E428" s="82" t="s">
        <v>625</v>
      </c>
      <c r="F428" s="82"/>
      <c r="G428" s="82" t="str">
        <f>VLOOKUP(A428,'PAI 2025 GPS rempl2)'!$E$4:$L$504,8,0)</f>
        <v>N/A</v>
      </c>
      <c r="H428" s="82" t="str">
        <f>VLOOKUP(A428,'PAI 2025 GPS rempl2)'!$A$4:$V$504,15,0)</f>
        <v>Realizar la adecuación y dotación del inmueble (infraestructura física, dotación de equipos tecnológicos, bienes de consumo  y personal) para apertura de las nuevas CCBS (Informe por CCBS aperturada) (Informe adecuación infraestructura física del inmueble, dotación de equipos tecnológicos y bienes de consumo y contratistas para apertura de las nuevas CCBS)</v>
      </c>
      <c r="I428" s="82">
        <f>VLOOKUP(A428,'PAI 2025 GPS rempl2)'!$A$4:$V$504,17,0)</f>
        <v>5</v>
      </c>
      <c r="J428" s="82" t="str">
        <f>VLOOKUP(A428,'PAI 2025 GPS rempl2)'!$A$4:$V$504,18,0)</f>
        <v>Númerica</v>
      </c>
      <c r="K428" s="169" t="str">
        <f>VLOOKUP(A428,'PAI 2025 GPS rempl2)'!$A$4:$V$504,20,0)</f>
        <v>2025-02-03</v>
      </c>
      <c r="L428" s="169" t="str">
        <f>VLOOKUP(A428,'PAI 2025 GPS rempl2)'!$A$4:$V$504,21,0)</f>
        <v>2025-12-19</v>
      </c>
      <c r="M428" s="82" t="str">
        <f>VLOOKUP(A428,'PAI 2025 GPS rempl2)'!$A$4:$V$504,22,0)</f>
        <v>142-GRUPO DE TRABAJO DE SERVICIOS ADMINISTRATIVOS Y RECURSOS FÍSICOS;
3003-GRUPO DE TRABAJO DE APOYO A LA RED NACIONAL DE PROTECCIÓN  AL CONSUMIDOR</v>
      </c>
      <c r="N428" s="82"/>
      <c r="O428" s="82"/>
      <c r="P428" s="82"/>
      <c r="Q428" s="82"/>
      <c r="S428" s="81" t="s">
        <v>1280</v>
      </c>
      <c r="T428" s="81" t="str">
        <f>VLOOKUP(A428,'PAI 2025 GPS rempl2)'!$A$3:$E$505,4,0)</f>
        <v>Actividad propia</v>
      </c>
      <c r="U428" s="82" t="s">
        <v>1539</v>
      </c>
      <c r="V428" s="31">
        <f>VLOOKUP(S428,'PAI 2025 GPS rempl2)'!$E$4:$P$504,12,0)</f>
        <v>20</v>
      </c>
      <c r="W428" s="148" t="e">
        <f>+(V428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29" spans="1:23" x14ac:dyDescent="0.25">
      <c r="A429" s="81" t="s">
        <v>1283</v>
      </c>
      <c r="B429" s="81" t="str">
        <f>VLOOKUP(A429,'PAI 2025 GPS rempl2)'!$A$3:$E$505,4,0)</f>
        <v>Actividad propia</v>
      </c>
      <c r="C429" s="82" t="s">
        <v>1539</v>
      </c>
      <c r="D429" s="82" t="s">
        <v>1543</v>
      </c>
      <c r="E429" s="82" t="s">
        <v>625</v>
      </c>
      <c r="F429" s="82"/>
      <c r="G429" s="82" t="str">
        <f>VLOOKUP(A429,'PAI 2025 GPS rempl2)'!$E$4:$L$504,8,0)</f>
        <v>N/A</v>
      </c>
      <c r="H429" s="82" t="str">
        <f>VLOOKUP(A429,'PAI 2025 GPS rempl2)'!$A$4:$V$504,15,0)</f>
        <v>Realizar la inauguración y poner en operacion las Casas del Consumidor de Bienes y Servicios en el territorio nacional (Informe por CCBS aperturada) (Informe por CCBS apertura da y puesta en operación)</v>
      </c>
      <c r="I429" s="82">
        <f>VLOOKUP(A429,'PAI 2025 GPS rempl2)'!$A$4:$V$504,17,0)</f>
        <v>5</v>
      </c>
      <c r="J429" s="82" t="str">
        <f>VLOOKUP(A429,'PAI 2025 GPS rempl2)'!$A$4:$V$504,18,0)</f>
        <v>Númerica</v>
      </c>
      <c r="K429" s="169" t="str">
        <f>VLOOKUP(A429,'PAI 2025 GPS rempl2)'!$A$4:$V$504,20,0)</f>
        <v>2025-02-03</v>
      </c>
      <c r="L429" s="169" t="str">
        <f>VLOOKUP(A429,'PAI 2025 GPS rempl2)'!$A$4:$V$504,21,0)</f>
        <v>2025-12-19</v>
      </c>
      <c r="M429" s="82" t="str">
        <f>VLOOKUP(A429,'PAI 2025 GPS rempl2)'!$A$4:$V$504,22,0)</f>
        <v>3003-GRUPO DE TRABAJO DE APOYO A LA RED NACIONAL DE PROTECCIÓN  AL CONSUMIDOR;
73-GRUPO DE TRABAJO DE COMUNICACION</v>
      </c>
      <c r="N429" s="82"/>
      <c r="O429" s="82"/>
      <c r="P429" s="82"/>
      <c r="Q429" s="82"/>
      <c r="S429" s="81" t="s">
        <v>1283</v>
      </c>
      <c r="T429" s="81" t="str">
        <f>VLOOKUP(A429,'PAI 2025 GPS rempl2)'!$A$3:$E$505,4,0)</f>
        <v>Actividad propia</v>
      </c>
      <c r="U429" s="82" t="s">
        <v>1539</v>
      </c>
      <c r="V429" s="31">
        <f>VLOOKUP(S429,'PAI 2025 GPS rempl2)'!$E$4:$P$504,12,0)</f>
        <v>60</v>
      </c>
      <c r="W429" s="148" t="e">
        <f>+(V429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30" spans="1:23" x14ac:dyDescent="0.25">
      <c r="A430" s="81" t="s">
        <v>1285</v>
      </c>
      <c r="B430" s="81" t="str">
        <f>VLOOKUP(A430,'PAI 2025 GPS rempl2)'!$A$3:$E$505,4,0)</f>
        <v>Producto</v>
      </c>
      <c r="C430" s="82" t="s">
        <v>1549</v>
      </c>
      <c r="D430" s="82" t="s">
        <v>1548</v>
      </c>
      <c r="E430" s="82" t="s">
        <v>758</v>
      </c>
      <c r="F430" s="82" t="s">
        <v>10</v>
      </c>
      <c r="G430" s="82" t="str">
        <f>VLOOKUP(A430,'PAI 2025 GPS rempl2)'!$E$4:$L$504,8,0)</f>
        <v>C-3503-0200-0009-40401c</v>
      </c>
      <c r="H430" s="82" t="str">
        <f>VLOOKUP(A430,'PAI 2025 GPS rempl2)'!$A$4:$V$504,15,0)</f>
        <v>Guía de Aprendizaje en Derecho de Consumo traducida a lenguaje de minorías étnicas, elaborada y socializada  (Guía en formato digital)</v>
      </c>
      <c r="I430" s="82">
        <f>VLOOKUP(A430,'PAI 2025 GPS rempl2)'!$A$4:$V$504,17,0)</f>
        <v>1</v>
      </c>
      <c r="J430" s="82" t="str">
        <f>VLOOKUP(A430,'PAI 2025 GPS rempl2)'!$A$4:$V$504,18,0)</f>
        <v>Númerica</v>
      </c>
      <c r="K430" s="169" t="str">
        <f>VLOOKUP(A430,'PAI 2025 GPS rempl2)'!$A$4:$V$504,20,0)</f>
        <v>2025-02-03</v>
      </c>
      <c r="L430" s="169" t="str">
        <f>VLOOKUP(A430,'PAI 2025 GPS rempl2)'!$A$4:$V$504,21,0)</f>
        <v>2025-12-15</v>
      </c>
      <c r="M430" s="82" t="str">
        <f>VLOOKUP(A430,'PAI 2025 GPS rempl2)'!$A$4:$V$504,22,0)</f>
        <v>3003-GRUPO DE TRABAJO DE APOYO A LA RED NACIONAL DE PROTECCIÓN  AL CONSUMIDOR;
71-GRUPO DE TRABAJO DE FORMACION</v>
      </c>
      <c r="N430" s="82" t="s">
        <v>1415</v>
      </c>
      <c r="O430" s="82" t="s">
        <v>1416</v>
      </c>
      <c r="P430" s="82" t="s">
        <v>1588</v>
      </c>
      <c r="Q430" s="82" t="s">
        <v>1511</v>
      </c>
      <c r="S430" s="81" t="s">
        <v>1285</v>
      </c>
      <c r="T430" s="81" t="str">
        <f>VLOOKUP(A430,'PAI 2025 GPS rempl2)'!$A$3:$E$505,4,0)</f>
        <v>Producto</v>
      </c>
      <c r="U430" s="82" t="s">
        <v>1549</v>
      </c>
      <c r="V430" s="31">
        <f>VLOOKUP(S430,'PAI 2025 GPS rempl2)'!$E$4:$P$504,12,0)</f>
        <v>20</v>
      </c>
      <c r="W430" s="31">
        <f>+(V430*100)/($V$150+$V$168+$V$174+$V$177+$V$183+$V$190+$V$199+$V$336+$V$342+$V$430+$V$463)</f>
        <v>10.526315789473685</v>
      </c>
    </row>
    <row r="431" spans="1:23" x14ac:dyDescent="0.25">
      <c r="A431" s="81" t="s">
        <v>1287</v>
      </c>
      <c r="B431" s="81" t="str">
        <f>VLOOKUP(A431,'PAI 2025 GPS rempl2)'!$A$3:$E$505,4,0)</f>
        <v>Actividad propia</v>
      </c>
      <c r="C431" s="82" t="s">
        <v>1549</v>
      </c>
      <c r="D431" s="82" t="s">
        <v>1548</v>
      </c>
      <c r="E431" s="82" t="s">
        <v>758</v>
      </c>
      <c r="F431" s="82"/>
      <c r="G431" s="82" t="str">
        <f>VLOOKUP(A431,'PAI 2025 GPS rempl2)'!$E$4:$L$504,8,0)</f>
        <v>N/A</v>
      </c>
      <c r="H431" s="82" t="str">
        <f>VLOOKUP(A431,'PAI 2025 GPS rempl2)'!$A$4:$V$504,15,0)</f>
        <v>Definir el grupo étnico para la traducción de la Guía de Aprendizaje en Derecho de Consumo  (Acta de acuerdo de grupo étnico definido)</v>
      </c>
      <c r="I431" s="82">
        <f>VLOOKUP(A431,'PAI 2025 GPS rempl2)'!$A$4:$V$504,17,0)</f>
        <v>1</v>
      </c>
      <c r="J431" s="82" t="str">
        <f>VLOOKUP(A431,'PAI 2025 GPS rempl2)'!$A$4:$V$504,18,0)</f>
        <v>Númerica</v>
      </c>
      <c r="K431" s="169" t="str">
        <f>VLOOKUP(A431,'PAI 2025 GPS rempl2)'!$A$4:$V$504,20,0)</f>
        <v>2025-02-03</v>
      </c>
      <c r="L431" s="169" t="str">
        <f>VLOOKUP(A431,'PAI 2025 GPS rempl2)'!$A$4:$V$504,21,0)</f>
        <v>2025-03-31</v>
      </c>
      <c r="M431" s="82" t="str">
        <f>VLOOKUP(A431,'PAI 2025 GPS rempl2)'!$A$4:$V$504,22,0)</f>
        <v>3003-GRUPO DE TRABAJO DE APOYO A LA RED NACIONAL DE PROTECCIÓN  AL CONSUMIDOR;
71-GRUPO DE TRABAJO DE FORMACION</v>
      </c>
      <c r="N431" s="82"/>
      <c r="O431" s="82"/>
      <c r="P431" s="82"/>
      <c r="Q431" s="82"/>
      <c r="S431" s="81" t="s">
        <v>1287</v>
      </c>
      <c r="T431" s="81" t="str">
        <f>VLOOKUP(A431,'PAI 2025 GPS rempl2)'!$A$3:$E$505,4,0)</f>
        <v>Actividad propia</v>
      </c>
      <c r="U431" s="82" t="s">
        <v>1549</v>
      </c>
      <c r="V431" s="31">
        <f>VLOOKUP(S431,'PAI 2025 GPS rempl2)'!$E$4:$P$504,12,0)</f>
        <v>10</v>
      </c>
      <c r="W431" s="31">
        <f>+(V431*100)/($V$151+$V$153+$V$154+$V$155+$V$169+$V$170+$V$171+$V$172+$V$173+$V$175+$V$176+$V$178+$V$179+$V$180+$V$181+$V$182+$V$184+$V$185+$V$186+$V$187+$V$188+$V$189+$V$191+$V$192+$V$193+$V$194+$V$200+$V$201+$V$337+$V$339+$V$341+$V$343+$V$344+$V$431+$V$432+$V$433+$V$434+$V$464+$V$465)</f>
        <v>0.90909090909090906</v>
      </c>
    </row>
    <row r="432" spans="1:23" x14ac:dyDescent="0.25">
      <c r="A432" s="81" t="s">
        <v>1290</v>
      </c>
      <c r="B432" s="81" t="str">
        <f>VLOOKUP(A432,'PAI 2025 GPS rempl2)'!$A$3:$E$505,4,0)</f>
        <v>Actividad propia</v>
      </c>
      <c r="C432" s="82" t="s">
        <v>1549</v>
      </c>
      <c r="D432" s="82" t="s">
        <v>1548</v>
      </c>
      <c r="E432" s="82" t="s">
        <v>758</v>
      </c>
      <c r="F432" s="82"/>
      <c r="G432" s="82" t="str">
        <f>VLOOKUP(A432,'PAI 2025 GPS rempl2)'!$E$4:$L$504,8,0)</f>
        <v>N/A</v>
      </c>
      <c r="H432" s="82" t="str">
        <f>VLOOKUP(A432,'PAI 2025 GPS rempl2)'!$A$4:$V$504,15,0)</f>
        <v>Consolidar y traducir la Guía de Aprendizaje en Derecho de Consumo en lenguaje étnico aprobada (Guía de Aprendizaje en Derecho de Consumo en lenguaje étnico aprobada y traducida)</v>
      </c>
      <c r="I432" s="82">
        <f>VLOOKUP(A432,'PAI 2025 GPS rempl2)'!$A$4:$V$504,17,0)</f>
        <v>1</v>
      </c>
      <c r="J432" s="82" t="str">
        <f>VLOOKUP(A432,'PAI 2025 GPS rempl2)'!$A$4:$V$504,18,0)</f>
        <v>Númerica</v>
      </c>
      <c r="K432" s="169" t="str">
        <f>VLOOKUP(A432,'PAI 2025 GPS rempl2)'!$A$4:$V$504,20,0)</f>
        <v>2025-04-01</v>
      </c>
      <c r="L432" s="169" t="str">
        <f>VLOOKUP(A432,'PAI 2025 GPS rempl2)'!$A$4:$V$504,21,0)</f>
        <v>2025-08-29</v>
      </c>
      <c r="M432" s="82" t="str">
        <f>VLOOKUP(A432,'PAI 2025 GPS rempl2)'!$A$4:$V$504,22,0)</f>
        <v>3003-GRUPO DE TRABAJO DE APOYO A LA RED NACIONAL DE PROTECCIÓN  AL CONSUMIDOR</v>
      </c>
      <c r="N432" s="82"/>
      <c r="O432" s="82"/>
      <c r="P432" s="82"/>
      <c r="Q432" s="82"/>
      <c r="S432" s="81" t="s">
        <v>1290</v>
      </c>
      <c r="T432" s="81" t="str">
        <f>VLOOKUP(A432,'PAI 2025 GPS rempl2)'!$A$3:$E$505,4,0)</f>
        <v>Actividad propia</v>
      </c>
      <c r="U432" s="82" t="s">
        <v>1549</v>
      </c>
      <c r="V432" s="31">
        <f>VLOOKUP(S432,'PAI 2025 GPS rempl2)'!$E$4:$P$504,12,0)</f>
        <v>50</v>
      </c>
      <c r="W432" s="31">
        <f>+(V432*100)/($V$151+$V$153+$V$154+$V$155+$V$169+$V$170+$V$171+$V$172+$V$173+$V$175+$V$176+$V$178+$V$179+$V$180+$V$181+$V$182+$V$184+$V$185+$V$186+$V$187+$V$188+$V$189+$V$191+$V$192+$V$193+$V$194+$V$200+$V$201+$V$337+$V$339+$V$341+$V$343+$V$344+$V$431+$V$432+$V$433+$V$434+$V$464+$V$465)</f>
        <v>4.5454545454545459</v>
      </c>
    </row>
    <row r="433" spans="1:23" x14ac:dyDescent="0.25">
      <c r="A433" s="81" t="s">
        <v>1292</v>
      </c>
      <c r="B433" s="81" t="str">
        <f>VLOOKUP(A433,'PAI 2025 GPS rempl2)'!$A$3:$E$505,4,0)</f>
        <v>Actividad propia</v>
      </c>
      <c r="C433" s="82" t="s">
        <v>1549</v>
      </c>
      <c r="D433" s="82" t="s">
        <v>1548</v>
      </c>
      <c r="E433" s="82" t="s">
        <v>758</v>
      </c>
      <c r="F433" s="82"/>
      <c r="G433" s="82" t="str">
        <f>VLOOKUP(A433,'PAI 2025 GPS rempl2)'!$E$4:$L$504,8,0)</f>
        <v>N/A</v>
      </c>
      <c r="H433" s="82" t="str">
        <f>VLOOKUP(A433,'PAI 2025 GPS rempl2)'!$A$4:$V$504,15,0)</f>
        <v>Definir la Estrategia de socialización de la Guía de Aprendizaje en Derecho de Consumo (Documento Estrategia de socialización de la Guía de Aprendizaje en Derecho de Consumo)</v>
      </c>
      <c r="I433" s="82">
        <f>VLOOKUP(A433,'PAI 2025 GPS rempl2)'!$A$4:$V$504,17,0)</f>
        <v>1</v>
      </c>
      <c r="J433" s="82" t="str">
        <f>VLOOKUP(A433,'PAI 2025 GPS rempl2)'!$A$4:$V$504,18,0)</f>
        <v>Númerica</v>
      </c>
      <c r="K433" s="169" t="str">
        <f>VLOOKUP(A433,'PAI 2025 GPS rempl2)'!$A$4:$V$504,20,0)</f>
        <v>2025-06-03</v>
      </c>
      <c r="L433" s="169" t="str">
        <f>VLOOKUP(A433,'PAI 2025 GPS rempl2)'!$A$4:$V$504,21,0)</f>
        <v>2025-08-29</v>
      </c>
      <c r="M433" s="82" t="str">
        <f>VLOOKUP(A433,'PAI 2025 GPS rempl2)'!$A$4:$V$504,22,0)</f>
        <v>3003-GRUPO DE TRABAJO DE APOYO A LA RED NACIONAL DE PROTECCIÓN  AL CONSUMIDOR</v>
      </c>
      <c r="N433" s="82"/>
      <c r="O433" s="82"/>
      <c r="P433" s="82"/>
      <c r="Q433" s="82"/>
      <c r="S433" s="81" t="s">
        <v>1292</v>
      </c>
      <c r="T433" s="81" t="str">
        <f>VLOOKUP(A433,'PAI 2025 GPS rempl2)'!$A$3:$E$505,4,0)</f>
        <v>Actividad propia</v>
      </c>
      <c r="U433" s="82" t="s">
        <v>1549</v>
      </c>
      <c r="V433" s="31">
        <f>VLOOKUP(S433,'PAI 2025 GPS rempl2)'!$E$4:$P$504,12,0)</f>
        <v>20</v>
      </c>
      <c r="W433" s="31">
        <f>+(V433*100)/($V$151+$V$153+$V$154+$V$155+$V$169+$V$170+$V$171+$V$172+$V$173+$V$175+$V$176+$V$178+$V$179+$V$180+$V$181+$V$182+$V$184+$V$185+$V$186+$V$187+$V$188+$V$189+$V$191+$V$192+$V$193+$V$194+$V$200+$V$201+$V$337+$V$339+$V$341+$V$343+$V$344+$V$431+$V$432+$V$433+$V$434+$V$464+$V$465)</f>
        <v>1.8181818181818181</v>
      </c>
    </row>
    <row r="434" spans="1:23" x14ac:dyDescent="0.25">
      <c r="A434" s="81" t="s">
        <v>1294</v>
      </c>
      <c r="B434" s="81" t="str">
        <f>VLOOKUP(A434,'PAI 2025 GPS rempl2)'!$A$3:$E$505,4,0)</f>
        <v>Actividad propia</v>
      </c>
      <c r="C434" s="82" t="s">
        <v>1549</v>
      </c>
      <c r="D434" s="82" t="s">
        <v>1548</v>
      </c>
      <c r="E434" s="82" t="s">
        <v>758</v>
      </c>
      <c r="F434" s="82"/>
      <c r="G434" s="82" t="str">
        <f>VLOOKUP(A434,'PAI 2025 GPS rempl2)'!$E$4:$L$504,8,0)</f>
        <v>N/A</v>
      </c>
      <c r="H434" s="82" t="str">
        <f>VLOOKUP(A434,'PAI 2025 GPS rempl2)'!$A$4:$V$504,15,0)</f>
        <v>Aplicar la estrategia de socialización definida (Informe de aplicación de la estrategia)</v>
      </c>
      <c r="I434" s="82">
        <f>VLOOKUP(A434,'PAI 2025 GPS rempl2)'!$A$4:$V$504,17,0)</f>
        <v>1</v>
      </c>
      <c r="J434" s="82" t="str">
        <f>VLOOKUP(A434,'PAI 2025 GPS rempl2)'!$A$4:$V$504,18,0)</f>
        <v>Númerica</v>
      </c>
      <c r="K434" s="169" t="str">
        <f>VLOOKUP(A434,'PAI 2025 GPS rempl2)'!$A$4:$V$504,20,0)</f>
        <v>2025-09-01</v>
      </c>
      <c r="L434" s="169" t="str">
        <f>VLOOKUP(A434,'PAI 2025 GPS rempl2)'!$A$4:$V$504,21,0)</f>
        <v>2025-12-15</v>
      </c>
      <c r="M434" s="82" t="str">
        <f>VLOOKUP(A434,'PAI 2025 GPS rempl2)'!$A$4:$V$504,22,0)</f>
        <v>3003-GRUPO DE TRABAJO DE APOYO A LA RED NACIONAL DE PROTECCIÓN  AL CONSUMIDOR</v>
      </c>
      <c r="N434" s="82"/>
      <c r="O434" s="82"/>
      <c r="P434" s="82"/>
      <c r="Q434" s="82"/>
      <c r="S434" s="81" t="s">
        <v>1294</v>
      </c>
      <c r="T434" s="81" t="str">
        <f>VLOOKUP(A434,'PAI 2025 GPS rempl2)'!$A$3:$E$505,4,0)</f>
        <v>Actividad propia</v>
      </c>
      <c r="U434" s="82" t="s">
        <v>1549</v>
      </c>
      <c r="V434" s="31">
        <f>VLOOKUP(S434,'PAI 2025 GPS rempl2)'!$E$4:$P$504,12,0)</f>
        <v>20</v>
      </c>
      <c r="W434" s="31">
        <f>+(V434*100)/($V$151+$V$153+$V$154+$V$155+$V$169+$V$170+$V$171+$V$172+$V$173+$V$175+$V$176+$V$178+$V$179+$V$180+$V$181+$V$182+$V$184+$V$185+$V$186+$V$187+$V$188+$V$189+$V$191+$V$192+$V$193+$V$194+$V$200+$V$201+$V$337+$V$339+$V$341+$V$343+$V$344+$V$431+$V$432+$V$433+$V$434+$V$464+$V$465)</f>
        <v>1.8181818181818181</v>
      </c>
    </row>
    <row r="435" spans="1:23" x14ac:dyDescent="0.25">
      <c r="A435" s="81" t="s">
        <v>1295</v>
      </c>
      <c r="B435" s="81" t="str">
        <f>VLOOKUP(A435,'PAI 2025 GPS rempl2)'!$A$3:$E$505,4,0)</f>
        <v>Producto</v>
      </c>
      <c r="C435" s="82" t="s">
        <v>1539</v>
      </c>
      <c r="D435" s="82" t="s">
        <v>1547</v>
      </c>
      <c r="E435" s="82" t="s">
        <v>706</v>
      </c>
      <c r="F435" s="82" t="s">
        <v>13</v>
      </c>
      <c r="G435" s="82" t="str">
        <f>VLOOKUP(A435,'PAI 2025 GPS rempl2)'!$E$4:$L$504,8,0)</f>
        <v>C-3503-0200-0009-40401c</v>
      </c>
      <c r="H435" s="82" t="str">
        <f>VLOOKUP(A435,'PAI 2025 GPS rempl2)'!$A$4:$V$504,15,0)</f>
        <v>Cartilla Consufondo que permita mejorar el conocimiento e impacto en la protección de los consumidores de bienes y servicios a Ligas y asociaciones de consumidores, así como universidades en su condición de Entidades Sin Ánimo de Lucro de Reconocida Idoneidad. (Cartilla elaborada /correo de aprobación)."</v>
      </c>
      <c r="I435" s="82">
        <f>VLOOKUP(A435,'PAI 2025 GPS rempl2)'!$A$4:$V$504,17,0)</f>
        <v>1</v>
      </c>
      <c r="J435" s="82" t="str">
        <f>VLOOKUP(A435,'PAI 2025 GPS rempl2)'!$A$4:$V$504,18,0)</f>
        <v>Númerica</v>
      </c>
      <c r="K435" s="169" t="str">
        <f>VLOOKUP(A435,'PAI 2025 GPS rempl2)'!$A$4:$V$504,20,0)</f>
        <v>2025-02-03</v>
      </c>
      <c r="L435" s="169" t="str">
        <f>VLOOKUP(A435,'PAI 2025 GPS rempl2)'!$A$4:$V$504,21,0)</f>
        <v>2025-06-27</v>
      </c>
      <c r="M435" s="82" t="str">
        <f>VLOOKUP(A435,'PAI 2025 GPS rempl2)'!$A$4:$V$504,22,0)</f>
        <v>3003-GRUPO DE TRABAJO DE APOYO A LA RED NACIONAL DE PROTECCIÓN  AL CONSUMIDOR</v>
      </c>
      <c r="N435" s="82" t="s">
        <v>1418</v>
      </c>
      <c r="O435" s="82" t="s">
        <v>1457</v>
      </c>
      <c r="P435" s="82" t="s">
        <v>1587</v>
      </c>
      <c r="Q435" s="82" t="s">
        <v>1512</v>
      </c>
      <c r="S435" s="81" t="s">
        <v>1295</v>
      </c>
      <c r="T435" s="81" t="str">
        <f>VLOOKUP(A435,'PAI 2025 GPS rempl2)'!$A$3:$E$505,4,0)</f>
        <v>Producto</v>
      </c>
      <c r="U435" s="82" t="s">
        <v>1539</v>
      </c>
      <c r="V435" s="31">
        <f>VLOOKUP(S435,'PAI 2025 GPS rempl2)'!$E$4:$P$504,12,0)</f>
        <v>15</v>
      </c>
      <c r="W435" s="146">
        <f>(V435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0.67264573991031396</v>
      </c>
    </row>
    <row r="436" spans="1:23" x14ac:dyDescent="0.25">
      <c r="A436" s="81" t="s">
        <v>1296</v>
      </c>
      <c r="B436" s="81" t="str">
        <f>VLOOKUP(A436,'PAI 2025 GPS rempl2)'!$A$3:$E$505,4,0)</f>
        <v>Actividad propia</v>
      </c>
      <c r="C436" s="82" t="s">
        <v>1539</v>
      </c>
      <c r="D436" s="82" t="s">
        <v>1547</v>
      </c>
      <c r="E436" s="82" t="s">
        <v>706</v>
      </c>
      <c r="F436" s="82"/>
      <c r="G436" s="82" t="str">
        <f>VLOOKUP(A436,'PAI 2025 GPS rempl2)'!$E$4:$L$504,8,0)</f>
        <v>N/A</v>
      </c>
      <c r="H436" s="82" t="str">
        <f>VLOOKUP(A436,'PAI 2025 GPS rempl2)'!$A$4:$V$504,15,0)</f>
        <v>Elaborar estudios previos  (Documento Estudios previos aprobados secretaria general y jurídica)</v>
      </c>
      <c r="I436" s="82">
        <f>VLOOKUP(A436,'PAI 2025 GPS rempl2)'!$A$4:$V$504,17,0)</f>
        <v>1</v>
      </c>
      <c r="J436" s="82" t="str">
        <f>VLOOKUP(A436,'PAI 2025 GPS rempl2)'!$A$4:$V$504,18,0)</f>
        <v>Númerica</v>
      </c>
      <c r="K436" s="169" t="str">
        <f>VLOOKUP(A436,'PAI 2025 GPS rempl2)'!$A$4:$V$504,20,0)</f>
        <v>2025-02-03</v>
      </c>
      <c r="L436" s="169" t="str">
        <f>VLOOKUP(A436,'PAI 2025 GPS rempl2)'!$A$4:$V$504,21,0)</f>
        <v>2025-04-14</v>
      </c>
      <c r="M436" s="82" t="str">
        <f>VLOOKUP(A436,'PAI 2025 GPS rempl2)'!$A$4:$V$504,22,0)</f>
        <v>3003-GRUPO DE TRABAJO DE APOYO A LA RED NACIONAL DE PROTECCIÓN  AL CONSUMIDOR</v>
      </c>
      <c r="N436" s="82"/>
      <c r="O436" s="82"/>
      <c r="P436" s="82"/>
      <c r="Q436" s="82"/>
      <c r="S436" s="81" t="s">
        <v>1296</v>
      </c>
      <c r="T436" s="81" t="str">
        <f>VLOOKUP(A436,'PAI 2025 GPS rempl2)'!$A$3:$E$505,4,0)</f>
        <v>Actividad propia</v>
      </c>
      <c r="U436" s="82" t="s">
        <v>1539</v>
      </c>
      <c r="V436" s="31">
        <f>VLOOKUP(S436,'PAI 2025 GPS rempl2)'!$E$4:$P$504,12,0)</f>
        <v>10</v>
      </c>
      <c r="W436" s="148" t="e">
        <f>+(V436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37" spans="1:23" x14ac:dyDescent="0.25">
      <c r="A437" s="81" t="s">
        <v>1298</v>
      </c>
      <c r="B437" s="81" t="str">
        <f>VLOOKUP(A437,'PAI 2025 GPS rempl2)'!$A$3:$E$505,4,0)</f>
        <v>Actividad propia</v>
      </c>
      <c r="C437" s="82" t="s">
        <v>1539</v>
      </c>
      <c r="D437" s="82" t="s">
        <v>1547</v>
      </c>
      <c r="E437" s="82" t="s">
        <v>706</v>
      </c>
      <c r="F437" s="82"/>
      <c r="G437" s="82" t="str">
        <f>VLOOKUP(A437,'PAI 2025 GPS rempl2)'!$E$4:$L$504,8,0)</f>
        <v>N/A</v>
      </c>
      <c r="H437" s="82" t="str">
        <f>VLOOKUP(A437,'PAI 2025 GPS rempl2)'!$A$4:$V$504,15,0)</f>
        <v>Actualizar y aprobar la cartilla Consufondo  (Cartilla Actualizada y aprobada de Consufondo)</v>
      </c>
      <c r="I437" s="82">
        <f>VLOOKUP(A437,'PAI 2025 GPS rempl2)'!$A$4:$V$504,17,0)</f>
        <v>1</v>
      </c>
      <c r="J437" s="82" t="str">
        <f>VLOOKUP(A437,'PAI 2025 GPS rempl2)'!$A$4:$V$504,18,0)</f>
        <v>Númerica</v>
      </c>
      <c r="K437" s="169" t="str">
        <f>VLOOKUP(A437,'PAI 2025 GPS rempl2)'!$A$4:$V$504,20,0)</f>
        <v>2025-04-01</v>
      </c>
      <c r="L437" s="169" t="str">
        <f>VLOOKUP(A437,'PAI 2025 GPS rempl2)'!$A$4:$V$504,21,0)</f>
        <v>2025-04-30</v>
      </c>
      <c r="M437" s="82" t="str">
        <f>VLOOKUP(A437,'PAI 2025 GPS rempl2)'!$A$4:$V$504,22,0)</f>
        <v>3003-GRUPO DE TRABAJO DE APOYO A LA RED NACIONAL DE PROTECCIÓN  AL CONSUMIDOR</v>
      </c>
      <c r="N437" s="82"/>
      <c r="O437" s="82"/>
      <c r="P437" s="82"/>
      <c r="Q437" s="82"/>
      <c r="S437" s="81" t="s">
        <v>1298</v>
      </c>
      <c r="T437" s="81" t="str">
        <f>VLOOKUP(A437,'PAI 2025 GPS rempl2)'!$A$3:$E$505,4,0)</f>
        <v>Actividad propia</v>
      </c>
      <c r="U437" s="82" t="s">
        <v>1539</v>
      </c>
      <c r="V437" s="31">
        <f>VLOOKUP(S437,'PAI 2025 GPS rempl2)'!$E$4:$P$504,12,0)</f>
        <v>10</v>
      </c>
      <c r="W437" s="148" t="e">
        <f>+(V437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38" spans="1:23" x14ac:dyDescent="0.25">
      <c r="A438" s="81" t="s">
        <v>1300</v>
      </c>
      <c r="B438" s="81" t="str">
        <f>VLOOKUP(A438,'PAI 2025 GPS rempl2)'!$A$3:$E$505,4,0)</f>
        <v>Actividad propia</v>
      </c>
      <c r="C438" s="82" t="s">
        <v>1539</v>
      </c>
      <c r="D438" s="82" t="s">
        <v>1547</v>
      </c>
      <c r="E438" s="82" t="s">
        <v>706</v>
      </c>
      <c r="F438" s="82"/>
      <c r="G438" s="82" t="str">
        <f>VLOOKUP(A438,'PAI 2025 GPS rempl2)'!$E$4:$L$504,8,0)</f>
        <v>N/A</v>
      </c>
      <c r="H438" s="82" t="str">
        <f>VLOOKUP(A438,'PAI 2025 GPS rempl2)'!$A$4:$V$504,15,0)</f>
        <v>Realizar un informe de valoración del Programa consufondo 2025 y recomendaciones para próximas vigencias.(Informe final)</v>
      </c>
      <c r="I438" s="82">
        <f>VLOOKUP(A438,'PAI 2025 GPS rempl2)'!$A$4:$V$504,17,0)</f>
        <v>1</v>
      </c>
      <c r="J438" s="82" t="str">
        <f>VLOOKUP(A438,'PAI 2025 GPS rempl2)'!$A$4:$V$504,18,0)</f>
        <v>Númerica</v>
      </c>
      <c r="K438" s="169" t="str">
        <f>VLOOKUP(A438,'PAI 2025 GPS rempl2)'!$A$4:$V$504,20,0)</f>
        <v>2025-05-02</v>
      </c>
      <c r="L438" s="169" t="str">
        <f>VLOOKUP(A438,'PAI 2025 GPS rempl2)'!$A$4:$V$504,21,0)</f>
        <v>2025-06-27</v>
      </c>
      <c r="M438" s="82" t="str">
        <f>VLOOKUP(A438,'PAI 2025 GPS rempl2)'!$A$4:$V$504,22,0)</f>
        <v>3003-GRUPO DE TRABAJO DE APOYO A LA RED NACIONAL DE PROTECCIÓN  AL CONSUMIDOR</v>
      </c>
      <c r="N438" s="82"/>
      <c r="O438" s="82"/>
      <c r="P438" s="82"/>
      <c r="Q438" s="82"/>
      <c r="S438" s="81" t="s">
        <v>1300</v>
      </c>
      <c r="T438" s="81" t="str">
        <f>VLOOKUP(A438,'PAI 2025 GPS rempl2)'!$A$3:$E$505,4,0)</f>
        <v>Actividad propia</v>
      </c>
      <c r="U438" s="82" t="s">
        <v>1539</v>
      </c>
      <c r="V438" s="31">
        <f>VLOOKUP(S438,'PAI 2025 GPS rempl2)'!$E$4:$P$504,12,0)</f>
        <v>80</v>
      </c>
      <c r="W438" s="148" t="e">
        <f>+(V438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39" spans="1:23" x14ac:dyDescent="0.25">
      <c r="A439" s="81" t="s">
        <v>1301</v>
      </c>
      <c r="B439" s="81" t="str">
        <f>VLOOKUP(A439,'PAI 2025 GPS rempl2)'!$A$3:$E$505,4,0)</f>
        <v>Actividad propia Eliminada</v>
      </c>
      <c r="C439" s="82" t="s">
        <v>1539</v>
      </c>
      <c r="D439" s="82" t="s">
        <v>1547</v>
      </c>
      <c r="E439" s="82" t="s">
        <v>706</v>
      </c>
      <c r="F439" s="82"/>
      <c r="G439" s="82" t="str">
        <f>VLOOKUP(A439,'PAI 2025 GPS rempl2)'!$E$4:$L$504,8,0)</f>
        <v>N/A</v>
      </c>
      <c r="H439" s="82" t="str">
        <f>VLOOKUP(A439,'PAI 2025 GPS rempl2)'!$A$4:$V$504,15,0)</f>
        <v>Solicitar la contratación a Secretaria General   (Memorando de Solicitud de contratación a Secretaria General)</v>
      </c>
      <c r="I439" s="82">
        <f>VLOOKUP(A439,'PAI 2025 GPS rempl2)'!$A$4:$V$504,17,0)</f>
        <v>1</v>
      </c>
      <c r="J439" s="82" t="str">
        <f>VLOOKUP(A439,'PAI 2025 GPS rempl2)'!$A$4:$V$504,18,0)</f>
        <v>Númerica</v>
      </c>
      <c r="K439" s="169" t="str">
        <f>VLOOKUP(A439,'PAI 2025 GPS rempl2)'!$A$4:$V$504,20,0)</f>
        <v>2025-05-02</v>
      </c>
      <c r="L439" s="169" t="str">
        <f>VLOOKUP(A439,'PAI 2025 GPS rempl2)'!$A$4:$V$504,21,0)</f>
        <v>2025-07-31</v>
      </c>
      <c r="M439" s="82" t="str">
        <f>VLOOKUP(A439,'PAI 2025 GPS rempl2)'!$A$4:$V$504,22,0)</f>
        <v>3003-GRUPO DE TRABAJO DE APOYO A LA RED NACIONAL DE PROTECCIÓN  AL CONSUMIDOR</v>
      </c>
      <c r="N439" s="82"/>
      <c r="O439" s="82"/>
      <c r="P439" s="82"/>
      <c r="Q439" s="82"/>
      <c r="S439" s="81" t="s">
        <v>1301</v>
      </c>
      <c r="T439" s="81" t="str">
        <f>VLOOKUP(A439,'PAI 2025 GPS rempl2)'!$A$3:$E$505,4,0)</f>
        <v>Actividad propia Eliminada</v>
      </c>
      <c r="U439" s="82" t="s">
        <v>1539</v>
      </c>
      <c r="V439" s="31">
        <f>VLOOKUP(S439,'PAI 2025 GPS rempl2)'!$E$4:$P$504,12,0)</f>
        <v>10</v>
      </c>
      <c r="W439" s="148" t="e">
        <f>+(V439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40" spans="1:23" x14ac:dyDescent="0.25">
      <c r="A440" s="81" t="s">
        <v>1303</v>
      </c>
      <c r="B440" s="81" t="str">
        <f>VLOOKUP(A440,'PAI 2025 GPS rempl2)'!$A$3:$E$505,4,0)</f>
        <v>Actividad sin participación Eliminada</v>
      </c>
      <c r="C440" s="82" t="s">
        <v>1539</v>
      </c>
      <c r="D440" s="82" t="s">
        <v>1547</v>
      </c>
      <c r="E440" s="82" t="s">
        <v>706</v>
      </c>
      <c r="F440" s="82"/>
      <c r="G440" s="82" t="str">
        <f>VLOOKUP(A440,'PAI 2025 GPS rempl2)'!$E$4:$L$504,8,0)</f>
        <v>N/A</v>
      </c>
      <c r="H440" s="82" t="str">
        <f>VLOOKUP(A440,'PAI 2025 GPS rempl2)'!$A$4:$V$504,15,0)</f>
        <v>Revisar la solicitud de contratación y realizar los ajustes cuando haya lugar a ello  (Correo electrónico del abogado a cargo informando la revisión del proceso y/o captura de pantalla de la publicación en el SECOP /Único entregable)</v>
      </c>
      <c r="I440" s="82">
        <f>VLOOKUP(A440,'PAI 2025 GPS rempl2)'!$A$4:$V$504,17,0)</f>
        <v>1</v>
      </c>
      <c r="J440" s="82" t="str">
        <f>VLOOKUP(A440,'PAI 2025 GPS rempl2)'!$A$4:$V$504,18,0)</f>
        <v>Númerica</v>
      </c>
      <c r="K440" s="169" t="str">
        <f>VLOOKUP(A440,'PAI 2025 GPS rempl2)'!$A$4:$V$504,20,0)</f>
        <v>2025-08-01</v>
      </c>
      <c r="L440" s="169" t="str">
        <f>VLOOKUP(A440,'PAI 2025 GPS rempl2)'!$A$4:$V$504,21,0)</f>
        <v>2025-08-15</v>
      </c>
      <c r="M440" s="82" t="str">
        <f>VLOOKUP(A440,'PAI 2025 GPS rempl2)'!$A$4:$V$504,22,0)</f>
        <v>105-GRUPO DE TRABAJO DE CONTRATACIÓN</v>
      </c>
      <c r="N440" s="82"/>
      <c r="O440" s="82"/>
      <c r="P440" s="82"/>
      <c r="Q440" s="82"/>
      <c r="S440" s="81" t="s">
        <v>1303</v>
      </c>
      <c r="T440" s="81" t="str">
        <f>VLOOKUP(A440,'PAI 2025 GPS rempl2)'!$A$3:$E$505,4,0)</f>
        <v>Actividad sin participación Eliminada</v>
      </c>
      <c r="U440" s="82" t="s">
        <v>1539</v>
      </c>
      <c r="V440" s="31">
        <f>VLOOKUP(S440,'PAI 2025 GPS rempl2)'!$E$4:$P$504,12,0)</f>
        <v>0</v>
      </c>
      <c r="W440" s="31">
        <f>+V440</f>
        <v>0</v>
      </c>
    </row>
    <row r="441" spans="1:23" x14ac:dyDescent="0.25">
      <c r="A441" s="81" t="s">
        <v>1305</v>
      </c>
      <c r="B441" s="81" t="str">
        <f>VLOOKUP(A441,'PAI 2025 GPS rempl2)'!$A$3:$E$505,4,0)</f>
        <v>Actividad sin participación Eliminada</v>
      </c>
      <c r="C441" s="82" t="s">
        <v>1539</v>
      </c>
      <c r="D441" s="82" t="s">
        <v>1547</v>
      </c>
      <c r="E441" s="82" t="s">
        <v>706</v>
      </c>
      <c r="F441" s="82"/>
      <c r="G441" s="82" t="str">
        <f>VLOOKUP(A441,'PAI 2025 GPS rempl2)'!$E$4:$L$504,8,0)</f>
        <v>N/A</v>
      </c>
      <c r="H441" s="82" t="str">
        <f>VLOOKUP(A441,'PAI 2025 GPS rempl2)'!$A$4:$V$504,15,0)</f>
        <v>Publicar el proceso de contratación en el SECOP  (Correo electrónico del abogado a cargo informando la publicación del proceso en SECOP y/o captura de pantalla de la publicación en el secop)</v>
      </c>
      <c r="I441" s="82">
        <f>VLOOKUP(A441,'PAI 2025 GPS rempl2)'!$A$4:$V$504,17,0)</f>
        <v>1</v>
      </c>
      <c r="J441" s="82" t="str">
        <f>VLOOKUP(A441,'PAI 2025 GPS rempl2)'!$A$4:$V$504,18,0)</f>
        <v>Númerica</v>
      </c>
      <c r="K441" s="169" t="str">
        <f>VLOOKUP(A441,'PAI 2025 GPS rempl2)'!$A$4:$V$504,20,0)</f>
        <v>2025-08-19</v>
      </c>
      <c r="L441" s="169" t="str">
        <f>VLOOKUP(A441,'PAI 2025 GPS rempl2)'!$A$4:$V$504,21,0)</f>
        <v>2025-08-29</v>
      </c>
      <c r="M441" s="82" t="str">
        <f>VLOOKUP(A441,'PAI 2025 GPS rempl2)'!$A$4:$V$504,22,0)</f>
        <v>105-GRUPO DE TRABAJO DE CONTRATACIÓN</v>
      </c>
      <c r="N441" s="82"/>
      <c r="O441" s="82"/>
      <c r="P441" s="82"/>
      <c r="Q441" s="82"/>
      <c r="S441" s="81" t="s">
        <v>1305</v>
      </c>
      <c r="T441" s="81" t="str">
        <f>VLOOKUP(A441,'PAI 2025 GPS rempl2)'!$A$3:$E$505,4,0)</f>
        <v>Actividad sin participación Eliminada</v>
      </c>
      <c r="U441" s="82" t="s">
        <v>1539</v>
      </c>
      <c r="V441" s="31">
        <f>VLOOKUP(S441,'PAI 2025 GPS rempl2)'!$E$4:$P$504,12,0)</f>
        <v>0</v>
      </c>
      <c r="W441" s="31">
        <f>+V441</f>
        <v>0</v>
      </c>
    </row>
    <row r="442" spans="1:23" x14ac:dyDescent="0.25">
      <c r="A442" s="81" t="s">
        <v>1307</v>
      </c>
      <c r="B442" s="81" t="str">
        <f>VLOOKUP(A442,'PAI 2025 GPS rempl2)'!$A$3:$E$505,4,0)</f>
        <v>Actividad sin participación Eliminada</v>
      </c>
      <c r="C442" s="82" t="s">
        <v>1539</v>
      </c>
      <c r="D442" s="82" t="s">
        <v>1547</v>
      </c>
      <c r="E442" s="82" t="s">
        <v>706</v>
      </c>
      <c r="F442" s="82"/>
      <c r="G442" s="82" t="str">
        <f>VLOOKUP(A442,'PAI 2025 GPS rempl2)'!$E$4:$L$504,8,0)</f>
        <v>N/A</v>
      </c>
      <c r="H442" s="82" t="str">
        <f>VLOOKUP(A442,'PAI 2025 GPS rempl2)'!$A$4:$V$504,15,0)</f>
        <v>Seleccionar las ligas y asociaciones de consumidores, así como universidades en su condición de Entidades Sin Ánimo de Lucro de Reconocida Idoneidad a beneficiar con el programa Consufondo, a través del desarrollo del proceso contractual (Resolución declaratoria de desierto o contrato suscrito o captura de pantalla del SECOP con la cancelación del proceso/único entregable)</v>
      </c>
      <c r="I442" s="82">
        <f>VLOOKUP(A442,'PAI 2025 GPS rempl2)'!$A$4:$V$504,17,0)</f>
        <v>10</v>
      </c>
      <c r="J442" s="82" t="str">
        <f>VLOOKUP(A442,'PAI 2025 GPS rempl2)'!$A$4:$V$504,18,0)</f>
        <v>Númerica</v>
      </c>
      <c r="K442" s="169" t="str">
        <f>VLOOKUP(A442,'PAI 2025 GPS rempl2)'!$A$4:$V$504,20,0)</f>
        <v>2025-08-29</v>
      </c>
      <c r="L442" s="169" t="str">
        <f>VLOOKUP(A442,'PAI 2025 GPS rempl2)'!$A$4:$V$504,21,0)</f>
        <v>2025-09-30</v>
      </c>
      <c r="M442" s="82" t="str">
        <f>VLOOKUP(A442,'PAI 2025 GPS rempl2)'!$A$4:$V$504,22,0)</f>
        <v>105-GRUPO DE TRABAJO DE CONTRATACIÓN</v>
      </c>
      <c r="N442" s="82"/>
      <c r="O442" s="82"/>
      <c r="P442" s="82"/>
      <c r="Q442" s="82"/>
      <c r="S442" s="81" t="s">
        <v>1307</v>
      </c>
      <c r="T442" s="81" t="str">
        <f>VLOOKUP(A442,'PAI 2025 GPS rempl2)'!$A$3:$E$505,4,0)</f>
        <v>Actividad sin participación Eliminada</v>
      </c>
      <c r="U442" s="82" t="s">
        <v>1539</v>
      </c>
      <c r="V442" s="31">
        <f>VLOOKUP(S442,'PAI 2025 GPS rempl2)'!$E$4:$P$504,12,0)</f>
        <v>0</v>
      </c>
      <c r="W442" s="31">
        <f>+V442</f>
        <v>0</v>
      </c>
    </row>
    <row r="443" spans="1:23" x14ac:dyDescent="0.25">
      <c r="A443" s="81" t="s">
        <v>1308</v>
      </c>
      <c r="B443" s="81" t="str">
        <f>VLOOKUP(A443,'PAI 2025 GPS rempl2)'!$A$3:$E$505,4,0)</f>
        <v>Actividad propia Eliminada</v>
      </c>
      <c r="C443" s="82" t="s">
        <v>1539</v>
      </c>
      <c r="D443" s="82" t="s">
        <v>1547</v>
      </c>
      <c r="E443" s="82" t="s">
        <v>706</v>
      </c>
      <c r="F443" s="82"/>
      <c r="G443" s="82" t="str">
        <f>VLOOKUP(A443,'PAI 2025 GPS rempl2)'!$E$4:$L$504,8,0)</f>
        <v>N/A</v>
      </c>
      <c r="H443" s="82" t="str">
        <f>VLOOKUP(A443,'PAI 2025 GPS rempl2)'!$A$4:$V$504,15,0)</f>
        <v>Realizar seguimiento a la ejecución de la iniciativas seleccionadas (Informe de actividades Programa Consufondo que de cuenta de las ligas fortalecidas)</v>
      </c>
      <c r="I443" s="82">
        <f>VLOOKUP(A443,'PAI 2025 GPS rempl2)'!$A$4:$V$504,17,0)</f>
        <v>4</v>
      </c>
      <c r="J443" s="82" t="str">
        <f>VLOOKUP(A443,'PAI 2025 GPS rempl2)'!$A$4:$V$504,18,0)</f>
        <v>Númerica</v>
      </c>
      <c r="K443" s="169" t="str">
        <f>VLOOKUP(A443,'PAI 2025 GPS rempl2)'!$A$4:$V$504,20,0)</f>
        <v>2025-09-30</v>
      </c>
      <c r="L443" s="169" t="str">
        <f>VLOOKUP(A443,'PAI 2025 GPS rempl2)'!$A$4:$V$504,21,0)</f>
        <v>2025-12-15</v>
      </c>
      <c r="M443" s="82" t="str">
        <f>VLOOKUP(A443,'PAI 2025 GPS rempl2)'!$A$4:$V$504,22,0)</f>
        <v>3003-GRUPO DE TRABAJO DE APOYO A LA RED NACIONAL DE PROTECCIÓN  AL CONSUMIDOR</v>
      </c>
      <c r="N443" s="82"/>
      <c r="O443" s="82"/>
      <c r="P443" s="82"/>
      <c r="Q443" s="82"/>
      <c r="S443" s="81" t="s">
        <v>1308</v>
      </c>
      <c r="T443" s="81" t="str">
        <f>VLOOKUP(A443,'PAI 2025 GPS rempl2)'!$A$3:$E$505,4,0)</f>
        <v>Actividad propia Eliminada</v>
      </c>
      <c r="U443" s="82" t="s">
        <v>1539</v>
      </c>
      <c r="V443" s="31">
        <f>VLOOKUP(S443,'PAI 2025 GPS rempl2)'!$E$4:$P$504,12,0)</f>
        <v>50</v>
      </c>
      <c r="W443" s="148" t="e">
        <f>+(V443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44" spans="1:23" x14ac:dyDescent="0.25">
      <c r="A444" s="81" t="s">
        <v>1310</v>
      </c>
      <c r="B444" s="81" t="str">
        <f>VLOOKUP(A444,'PAI 2025 GPS rempl2)'!$A$3:$E$505,4,0)</f>
        <v>Producto</v>
      </c>
      <c r="C444" s="82" t="s">
        <v>1539</v>
      </c>
      <c r="D444" s="82" t="s">
        <v>1543</v>
      </c>
      <c r="E444" s="82" t="s">
        <v>625</v>
      </c>
      <c r="F444" s="82" t="s">
        <v>10</v>
      </c>
      <c r="G444" s="82" t="str">
        <f>VLOOKUP(A444,'PAI 2025 GPS rempl2)'!$E$4:$L$504,8,0)</f>
        <v>N/A</v>
      </c>
      <c r="H444" s="82" t="str">
        <f>VLOOKUP(A444,'PAI 2025 GPS rempl2)'!$A$4:$V$504,15,0)</f>
        <v>Plan de difusión para que el consumidor conozca sus derechos "ABC  de atención a los usuarios SIC / Supersolidaria, ejecutado Imágenes (fotografía o captura de pantalla) de la difusión realizada</v>
      </c>
      <c r="I444" s="82">
        <f>VLOOKUP(A444,'PAI 2025 GPS rempl2)'!$A$4:$V$504,17,0)</f>
        <v>1</v>
      </c>
      <c r="J444" s="82" t="str">
        <f>VLOOKUP(A444,'PAI 2025 GPS rempl2)'!$A$4:$V$504,18,0)</f>
        <v>Númerica</v>
      </c>
      <c r="K444" s="169" t="str">
        <f>VLOOKUP(A444,'PAI 2025 GPS rempl2)'!$A$4:$V$504,20,0)</f>
        <v>2025-01-15</v>
      </c>
      <c r="L444" s="169" t="str">
        <f>VLOOKUP(A444,'PAI 2025 GPS rempl2)'!$A$4:$V$504,21,0)</f>
        <v>2025-12-30</v>
      </c>
      <c r="M444" s="82" t="str">
        <f>VLOOKUP(A444,'PAI 2025 GPS rempl2)'!$A$4:$V$504,22,0)</f>
        <v>3000-DESPACHO DEL SUPERINTENDENTE DELEGADO PARA LA PROTECCIÓN DEL CONSUMIDOR;
73-GRUPO DE TRABAJO DE COMUNICACION</v>
      </c>
      <c r="N444" s="82" t="s">
        <v>1415</v>
      </c>
      <c r="O444" s="82" t="s">
        <v>1416</v>
      </c>
      <c r="P444" s="82" t="s">
        <v>1587</v>
      </c>
      <c r="Q444" s="82" t="s">
        <v>1511</v>
      </c>
      <c r="S444" s="81" t="s">
        <v>1310</v>
      </c>
      <c r="T444" s="81" t="str">
        <f>VLOOKUP(A444,'PAI 2025 GPS rempl2)'!$A$3:$E$505,4,0)</f>
        <v>Producto</v>
      </c>
      <c r="U444" s="82" t="s">
        <v>1539</v>
      </c>
      <c r="V444" s="31">
        <f>VLOOKUP(S444,'PAI 2025 GPS rempl2)'!$E$4:$P$504,12,0)</f>
        <v>20</v>
      </c>
      <c r="W444" s="146">
        <f>(V444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445" spans="1:23" x14ac:dyDescent="0.25">
      <c r="A445" s="81" t="s">
        <v>1313</v>
      </c>
      <c r="B445" s="81" t="str">
        <f>VLOOKUP(A445,'PAI 2025 GPS rempl2)'!$A$3:$E$505,4,0)</f>
        <v>Actividad propia</v>
      </c>
      <c r="C445" s="82" t="s">
        <v>1539</v>
      </c>
      <c r="D445" s="82" t="s">
        <v>1543</v>
      </c>
      <c r="E445" s="82" t="s">
        <v>625</v>
      </c>
      <c r="F445" s="82"/>
      <c r="G445" s="82" t="str">
        <f>VLOOKUP(A445,'PAI 2025 GPS rempl2)'!$E$4:$L$504,8,0)</f>
        <v>N/A</v>
      </c>
      <c r="H445" s="82" t="str">
        <f>VLOOKUP(A445,'PAI 2025 GPS rempl2)'!$A$4:$V$504,15,0)</f>
        <v>Aprobar el documento final que se va a difundir a los consumidores (Documento final aprobado)</v>
      </c>
      <c r="I445" s="82">
        <f>VLOOKUP(A445,'PAI 2025 GPS rempl2)'!$A$4:$V$504,17,0)</f>
        <v>1</v>
      </c>
      <c r="J445" s="82" t="str">
        <f>VLOOKUP(A445,'PAI 2025 GPS rempl2)'!$A$4:$V$504,18,0)</f>
        <v>Númerica</v>
      </c>
      <c r="K445" s="169" t="str">
        <f>VLOOKUP(A445,'PAI 2025 GPS rempl2)'!$A$4:$V$504,20,0)</f>
        <v>2025-01-15</v>
      </c>
      <c r="L445" s="169" t="str">
        <f>VLOOKUP(A445,'PAI 2025 GPS rempl2)'!$A$4:$V$504,21,0)</f>
        <v>2025-07-01</v>
      </c>
      <c r="M445" s="82" t="str">
        <f>VLOOKUP(A445,'PAI 2025 GPS rempl2)'!$A$4:$V$504,22,0)</f>
        <v>3000-DESPACHO DEL SUPERINTENDENTE DELEGADO PARA LA PROTECCIÓN DEL CONSUMIDOR</v>
      </c>
      <c r="N445" s="82"/>
      <c r="O445" s="82"/>
      <c r="P445" s="82"/>
      <c r="Q445" s="82"/>
      <c r="S445" s="81" t="s">
        <v>1313</v>
      </c>
      <c r="T445" s="81" t="str">
        <f>VLOOKUP(A445,'PAI 2025 GPS rempl2)'!$A$3:$E$505,4,0)</f>
        <v>Actividad propia</v>
      </c>
      <c r="U445" s="82" t="s">
        <v>1539</v>
      </c>
      <c r="V445" s="31">
        <f>VLOOKUP(S445,'PAI 2025 GPS rempl2)'!$E$4:$P$504,12,0)</f>
        <v>100</v>
      </c>
      <c r="W445" s="148" t="e">
        <f>+(V445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46" spans="1:23" x14ac:dyDescent="0.25">
      <c r="A446" s="81" t="s">
        <v>1315</v>
      </c>
      <c r="B446" s="81" t="str">
        <f>VLOOKUP(A446,'PAI 2025 GPS rempl2)'!$A$3:$E$505,4,0)</f>
        <v>Actividad sin participación</v>
      </c>
      <c r="C446" s="82" t="s">
        <v>1539</v>
      </c>
      <c r="D446" s="82" t="s">
        <v>1543</v>
      </c>
      <c r="E446" s="82" t="s">
        <v>625</v>
      </c>
      <c r="F446" s="82"/>
      <c r="G446" s="82" t="str">
        <f>VLOOKUP(A446,'PAI 2025 GPS rempl2)'!$E$4:$L$504,8,0)</f>
        <v>N/A</v>
      </c>
      <c r="H446" s="82" t="str">
        <f>VLOOKUP(A446,'PAI 2025 GPS rempl2)'!$A$4:$V$504,15,0)</f>
        <v>Publicar el documento final en la pagina web de la entidad (Captura de pantalla con la publicación del documento).</v>
      </c>
      <c r="I446" s="82">
        <f>VLOOKUP(A446,'PAI 2025 GPS rempl2)'!$A$4:$V$504,17,0)</f>
        <v>1</v>
      </c>
      <c r="J446" s="82" t="str">
        <f>VLOOKUP(A446,'PAI 2025 GPS rempl2)'!$A$4:$V$504,18,0)</f>
        <v>Númerica</v>
      </c>
      <c r="K446" s="169" t="str">
        <f>VLOOKUP(A446,'PAI 2025 GPS rempl2)'!$A$4:$V$504,20,0)</f>
        <v>2025-07-02</v>
      </c>
      <c r="L446" s="169" t="str">
        <f>VLOOKUP(A446,'PAI 2025 GPS rempl2)'!$A$4:$V$504,21,0)</f>
        <v>2025-07-31</v>
      </c>
      <c r="M446" s="82" t="str">
        <f>VLOOKUP(A446,'PAI 2025 GPS rempl2)'!$A$4:$V$504,22,0)</f>
        <v>73-GRUPO DE TRABAJO DE COMUNICACION</v>
      </c>
      <c r="N446" s="82"/>
      <c r="O446" s="82"/>
      <c r="P446" s="82"/>
      <c r="Q446" s="82"/>
      <c r="S446" s="81" t="s">
        <v>1315</v>
      </c>
      <c r="T446" s="81" t="str">
        <f>VLOOKUP(A446,'PAI 2025 GPS rempl2)'!$A$3:$E$505,4,0)</f>
        <v>Actividad sin participación</v>
      </c>
      <c r="U446" s="82" t="s">
        <v>1539</v>
      </c>
      <c r="V446" s="31">
        <f>VLOOKUP(S446,'PAI 2025 GPS rempl2)'!$E$4:$P$504,12,0)</f>
        <v>0</v>
      </c>
      <c r="W446" s="31">
        <f>+V446</f>
        <v>0</v>
      </c>
    </row>
    <row r="447" spans="1:23" x14ac:dyDescent="0.25">
      <c r="A447" s="81" t="s">
        <v>1317</v>
      </c>
      <c r="B447" s="81" t="str">
        <f>VLOOKUP(A447,'PAI 2025 GPS rempl2)'!$A$3:$E$505,4,0)</f>
        <v>Actividad sin participación</v>
      </c>
      <c r="C447" s="82" t="s">
        <v>1539</v>
      </c>
      <c r="D447" s="82" t="s">
        <v>1543</v>
      </c>
      <c r="E447" s="82" t="s">
        <v>625</v>
      </c>
      <c r="F447" s="82"/>
      <c r="G447" s="82" t="str">
        <f>VLOOKUP(A447,'PAI 2025 GPS rempl2)'!$E$4:$L$504,8,0)</f>
        <v>N/A</v>
      </c>
      <c r="H447" s="82" t="str">
        <f>VLOOKUP(A447,'PAI 2025 GPS rempl2)'!$A$4:$V$504,15,0)</f>
        <v>Realizar la difusión del ABC de atención a los usuarios SIC / Super Solidaria. - Imágenes (fotografía o captura de pantalla) de la difusión realizada</v>
      </c>
      <c r="I447" s="82">
        <f>VLOOKUP(A447,'PAI 2025 GPS rempl2)'!$A$4:$V$504,17,0)</f>
        <v>1</v>
      </c>
      <c r="J447" s="82" t="str">
        <f>VLOOKUP(A447,'PAI 2025 GPS rempl2)'!$A$4:$V$504,18,0)</f>
        <v>Númerica</v>
      </c>
      <c r="K447" s="169" t="str">
        <f>VLOOKUP(A447,'PAI 2025 GPS rempl2)'!$A$4:$V$504,20,0)</f>
        <v>2025-08-01</v>
      </c>
      <c r="L447" s="169" t="str">
        <f>VLOOKUP(A447,'PAI 2025 GPS rempl2)'!$A$4:$V$504,21,0)</f>
        <v>2025-12-30</v>
      </c>
      <c r="M447" s="82" t="str">
        <f>VLOOKUP(A447,'PAI 2025 GPS rempl2)'!$A$4:$V$504,22,0)</f>
        <v>73-GRUPO DE TRABAJO DE COMUNICACION</v>
      </c>
      <c r="N447" s="82"/>
      <c r="O447" s="82"/>
      <c r="P447" s="82"/>
      <c r="Q447" s="82"/>
      <c r="S447" s="81" t="s">
        <v>1317</v>
      </c>
      <c r="T447" s="81" t="str">
        <f>VLOOKUP(A447,'PAI 2025 GPS rempl2)'!$A$3:$E$505,4,0)</f>
        <v>Actividad sin participación</v>
      </c>
      <c r="U447" s="82" t="s">
        <v>1539</v>
      </c>
      <c r="V447" s="31">
        <f>VLOOKUP(S447,'PAI 2025 GPS rempl2)'!$E$4:$P$504,12,0)</f>
        <v>0</v>
      </c>
      <c r="W447" s="31">
        <f>+V447</f>
        <v>0</v>
      </c>
    </row>
    <row r="448" spans="1:23" x14ac:dyDescent="0.25">
      <c r="A448" s="81" t="s">
        <v>1318</v>
      </c>
      <c r="B448" s="81" t="str">
        <f>VLOOKUP(A448,'PAI 2025 GPS rempl2)'!$A$3:$E$505,4,0)</f>
        <v>Producto</v>
      </c>
      <c r="C448" s="82" t="s">
        <v>1539</v>
      </c>
      <c r="D448" s="82" t="s">
        <v>1543</v>
      </c>
      <c r="E448" s="82" t="s">
        <v>625</v>
      </c>
      <c r="F448" s="82" t="s">
        <v>10</v>
      </c>
      <c r="G448" s="82" t="str">
        <f>VLOOKUP(A448,'PAI 2025 GPS rempl2)'!$E$4:$L$504,8,0)</f>
        <v>N/A</v>
      </c>
      <c r="H448" s="82" t="str">
        <f>VLOOKUP(A448,'PAI 2025 GPS rempl2)'!$A$4:$V$504,15,0)</f>
        <v>Cursos virtuales en materia de protección al consumidor dirigidos a la ciudadanía interesada, publicados en campus virtual y difundidos (Capturas de pantalla de los cursos en el campus virtual y capturas de pantalla de la difusión).</v>
      </c>
      <c r="I448" s="82">
        <f>VLOOKUP(A448,'PAI 2025 GPS rempl2)'!$A$4:$V$504,17,0)</f>
        <v>2</v>
      </c>
      <c r="J448" s="82" t="str">
        <f>VLOOKUP(A448,'PAI 2025 GPS rempl2)'!$A$4:$V$504,18,0)</f>
        <v>Númerica</v>
      </c>
      <c r="K448" s="169" t="str">
        <f>VLOOKUP(A448,'PAI 2025 GPS rempl2)'!$A$4:$V$504,20,0)</f>
        <v>2025-01-15</v>
      </c>
      <c r="L448" s="169" t="str">
        <f>VLOOKUP(A448,'PAI 2025 GPS rempl2)'!$A$4:$V$504,21,0)</f>
        <v>2025-12-15</v>
      </c>
      <c r="M448" s="82" t="str">
        <f>VLOOKUP(A448,'PAI 2025 GPS rempl2)'!$A$4:$V$504,22,0)</f>
        <v>3000-DESPACHO DEL SUPERINTENDENTE DELEGADO PARA LA PROTECCIÓN DEL CONSUMIDOR;
71-GRUPO DE TRABAJO DE FORMACION;
73-GRUPO DE TRABAJO DE COMUNICACION</v>
      </c>
      <c r="N448" s="82" t="s">
        <v>1415</v>
      </c>
      <c r="O448" s="82" t="s">
        <v>1416</v>
      </c>
      <c r="P448" s="82" t="s">
        <v>1587</v>
      </c>
      <c r="Q448" s="82" t="s">
        <v>1511</v>
      </c>
      <c r="S448" s="81" t="s">
        <v>1318</v>
      </c>
      <c r="T448" s="81" t="str">
        <f>VLOOKUP(A448,'PAI 2025 GPS rempl2)'!$A$3:$E$505,4,0)</f>
        <v>Producto</v>
      </c>
      <c r="U448" s="82" t="s">
        <v>1539</v>
      </c>
      <c r="V448" s="31">
        <f>VLOOKUP(S448,'PAI 2025 GPS rempl2)'!$E$4:$P$504,12,0)</f>
        <v>20</v>
      </c>
      <c r="W448" s="146">
        <f>(V448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449" spans="1:23" x14ac:dyDescent="0.25">
      <c r="A449" s="81" t="s">
        <v>1321</v>
      </c>
      <c r="B449" s="81" t="str">
        <f>VLOOKUP(A449,'PAI 2025 GPS rempl2)'!$A$3:$E$505,4,0)</f>
        <v>Actividad propia</v>
      </c>
      <c r="C449" s="82" t="s">
        <v>1539</v>
      </c>
      <c r="D449" s="82" t="s">
        <v>1543</v>
      </c>
      <c r="E449" s="82" t="s">
        <v>625</v>
      </c>
      <c r="F449" s="82"/>
      <c r="G449" s="82" t="str">
        <f>VLOOKUP(A449,'PAI 2025 GPS rempl2)'!$E$4:$L$504,8,0)</f>
        <v>N/A</v>
      </c>
      <c r="H449" s="82" t="str">
        <f>VLOOKUP(A449,'PAI 2025 GPS rempl2)'!$A$4:$V$504,15,0)</f>
        <v>Enviar a OSCAE las plantillas diligenciadas con el contenido para cursos virtuales (Responsable Delegatura) (Correo electrónico con  las plantillas diligenciadas)</v>
      </c>
      <c r="I449" s="82">
        <f>VLOOKUP(A449,'PAI 2025 GPS rempl2)'!$A$4:$V$504,17,0)</f>
        <v>2</v>
      </c>
      <c r="J449" s="82" t="str">
        <f>VLOOKUP(A449,'PAI 2025 GPS rempl2)'!$A$4:$V$504,18,0)</f>
        <v>Númerica</v>
      </c>
      <c r="K449" s="169" t="str">
        <f>VLOOKUP(A449,'PAI 2025 GPS rempl2)'!$A$4:$V$504,20,0)</f>
        <v>2025-01-15</v>
      </c>
      <c r="L449" s="169" t="str">
        <f>VLOOKUP(A449,'PAI 2025 GPS rempl2)'!$A$4:$V$504,21,0)</f>
        <v>2025-03-28</v>
      </c>
      <c r="M449" s="82" t="str">
        <f>VLOOKUP(A449,'PAI 2025 GPS rempl2)'!$A$4:$V$504,22,0)</f>
        <v>3000-DESPACHO DEL SUPERINTENDENTE DELEGADO PARA LA PROTECCIÓN DEL CONSUMIDOR</v>
      </c>
      <c r="N449" s="82"/>
      <c r="O449" s="82"/>
      <c r="P449" s="82"/>
      <c r="Q449" s="82"/>
      <c r="S449" s="81" t="s">
        <v>1321</v>
      </c>
      <c r="T449" s="81" t="str">
        <f>VLOOKUP(A449,'PAI 2025 GPS rempl2)'!$A$3:$E$505,4,0)</f>
        <v>Actividad propia</v>
      </c>
      <c r="U449" s="82" t="s">
        <v>1539</v>
      </c>
      <c r="V449" s="31">
        <f>VLOOKUP(S449,'PAI 2025 GPS rempl2)'!$E$4:$P$504,12,0)</f>
        <v>30</v>
      </c>
      <c r="W449" s="148" t="e">
        <f>+(V449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50" spans="1:23" x14ac:dyDescent="0.25">
      <c r="A450" s="81" t="s">
        <v>1323</v>
      </c>
      <c r="B450" s="81" t="str">
        <f>VLOOKUP(A450,'PAI 2025 GPS rempl2)'!$A$3:$E$505,4,0)</f>
        <v>Actividad sin participación</v>
      </c>
      <c r="C450" s="82" t="s">
        <v>1539</v>
      </c>
      <c r="D450" s="82" t="s">
        <v>1543</v>
      </c>
      <c r="E450" s="82" t="s">
        <v>625</v>
      </c>
      <c r="F450" s="82"/>
      <c r="G450" s="82" t="str">
        <f>VLOOKUP(A450,'PAI 2025 GPS rempl2)'!$E$4:$L$504,8,0)</f>
        <v>N/A</v>
      </c>
      <c r="H450" s="82" t="str">
        <f>VLOOKUP(A450,'PAI 2025 GPS rempl2)'!$A$4:$V$504,15,0)</f>
        <v>Diseñar y presentar propuesta pedagógica de los contenidos presentados por la delegatura para cada uno de los cursos (Responsable OSCAE) (Documento con la propuesta)</v>
      </c>
      <c r="I450" s="82">
        <f>VLOOKUP(A450,'PAI 2025 GPS rempl2)'!$A$4:$V$504,17,0)</f>
        <v>2</v>
      </c>
      <c r="J450" s="82" t="str">
        <f>VLOOKUP(A450,'PAI 2025 GPS rempl2)'!$A$4:$V$504,18,0)</f>
        <v>Númerica</v>
      </c>
      <c r="K450" s="169" t="str">
        <f>VLOOKUP(A450,'PAI 2025 GPS rempl2)'!$A$4:$V$504,20,0)</f>
        <v>2025-03-03</v>
      </c>
      <c r="L450" s="169" t="str">
        <f>VLOOKUP(A450,'PAI 2025 GPS rempl2)'!$A$4:$V$504,21,0)</f>
        <v>2025-05-30</v>
      </c>
      <c r="M450" s="82" t="str">
        <f>VLOOKUP(A450,'PAI 2025 GPS rempl2)'!$A$4:$V$504,22,0)</f>
        <v>71-GRUPO DE TRABAJO DE FORMACION</v>
      </c>
      <c r="N450" s="82"/>
      <c r="O450" s="82"/>
      <c r="P450" s="82"/>
      <c r="Q450" s="82"/>
      <c r="S450" s="81" t="s">
        <v>1323</v>
      </c>
      <c r="T450" s="81" t="str">
        <f>VLOOKUP(A450,'PAI 2025 GPS rempl2)'!$A$3:$E$505,4,0)</f>
        <v>Actividad sin participación</v>
      </c>
      <c r="U450" s="82" t="s">
        <v>1539</v>
      </c>
      <c r="V450" s="31">
        <f>VLOOKUP(S450,'PAI 2025 GPS rempl2)'!$E$4:$P$504,12,0)</f>
        <v>0</v>
      </c>
      <c r="W450" s="31">
        <f>+V450</f>
        <v>0</v>
      </c>
    </row>
    <row r="451" spans="1:23" x14ac:dyDescent="0.25">
      <c r="A451" s="81" t="s">
        <v>1325</v>
      </c>
      <c r="B451" s="81" t="str">
        <f>VLOOKUP(A451,'PAI 2025 GPS rempl2)'!$A$3:$E$505,4,0)</f>
        <v>Actividad propia</v>
      </c>
      <c r="C451" s="82" t="s">
        <v>1539</v>
      </c>
      <c r="D451" s="82" t="s">
        <v>1543</v>
      </c>
      <c r="E451" s="82" t="s">
        <v>625</v>
      </c>
      <c r="F451" s="82"/>
      <c r="G451" s="82" t="str">
        <f>VLOOKUP(A451,'PAI 2025 GPS rempl2)'!$E$4:$L$504,8,0)</f>
        <v>N/A</v>
      </c>
      <c r="H451" s="82" t="str">
        <f>VLOOKUP(A451,'PAI 2025 GPS rempl2)'!$A$4:$V$504,15,0)</f>
        <v>Revisar y aprobar los contenidos propuestos por el equipo pedagógico de OSCAE (Responsable Delegatura) (Correo de aprobación de los contenidos propuestos por OSCAE)</v>
      </c>
      <c r="I451" s="82">
        <f>VLOOKUP(A451,'PAI 2025 GPS rempl2)'!$A$4:$V$504,17,0)</f>
        <v>2</v>
      </c>
      <c r="J451" s="82" t="str">
        <f>VLOOKUP(A451,'PAI 2025 GPS rempl2)'!$A$4:$V$504,18,0)</f>
        <v>Númerica</v>
      </c>
      <c r="K451" s="169" t="str">
        <f>VLOOKUP(A451,'PAI 2025 GPS rempl2)'!$A$4:$V$504,20,0)</f>
        <v>2025-04-01</v>
      </c>
      <c r="L451" s="169" t="str">
        <f>VLOOKUP(A451,'PAI 2025 GPS rempl2)'!$A$4:$V$504,21,0)</f>
        <v>2025-06-20</v>
      </c>
      <c r="M451" s="82" t="str">
        <f>VLOOKUP(A451,'PAI 2025 GPS rempl2)'!$A$4:$V$504,22,0)</f>
        <v>3000-DESPACHO DEL SUPERINTENDENTE DELEGADO PARA LA PROTECCIÓN DEL CONSUMIDOR</v>
      </c>
      <c r="N451" s="82"/>
      <c r="O451" s="82"/>
      <c r="P451" s="82"/>
      <c r="Q451" s="82"/>
      <c r="S451" s="81" t="s">
        <v>1325</v>
      </c>
      <c r="T451" s="81" t="str">
        <f>VLOOKUP(A451,'PAI 2025 GPS rempl2)'!$A$3:$E$505,4,0)</f>
        <v>Actividad propia</v>
      </c>
      <c r="U451" s="82" t="s">
        <v>1539</v>
      </c>
      <c r="V451" s="31">
        <f>VLOOKUP(S451,'PAI 2025 GPS rempl2)'!$E$4:$P$504,12,0)</f>
        <v>30</v>
      </c>
      <c r="W451" s="148" t="e">
        <f>+(V451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52" spans="1:23" x14ac:dyDescent="0.25">
      <c r="A452" s="81" t="s">
        <v>1327</v>
      </c>
      <c r="B452" s="81" t="str">
        <f>VLOOKUP(A452,'PAI 2025 GPS rempl2)'!$A$3:$E$505,4,0)</f>
        <v>Actividad sin participación</v>
      </c>
      <c r="C452" s="82" t="s">
        <v>1539</v>
      </c>
      <c r="D452" s="82" t="s">
        <v>1543</v>
      </c>
      <c r="E452" s="82" t="s">
        <v>625</v>
      </c>
      <c r="F452" s="82"/>
      <c r="G452" s="82" t="str">
        <f>VLOOKUP(A452,'PAI 2025 GPS rempl2)'!$E$4:$L$504,8,0)</f>
        <v>N/A</v>
      </c>
      <c r="H452" s="82" t="str">
        <f>VLOOKUP(A452,'PAI 2025 GPS rempl2)'!$A$4:$V$504,15,0)</f>
        <v>Virtualizar los contenidos (Responsable OSCAE) (Captura de pantalla con los cursos virtualizados)</v>
      </c>
      <c r="I452" s="82">
        <f>VLOOKUP(A452,'PAI 2025 GPS rempl2)'!$A$4:$V$504,17,0)</f>
        <v>2</v>
      </c>
      <c r="J452" s="82" t="str">
        <f>VLOOKUP(A452,'PAI 2025 GPS rempl2)'!$A$4:$V$504,18,0)</f>
        <v>Númerica</v>
      </c>
      <c r="K452" s="169" t="str">
        <f>VLOOKUP(A452,'PAI 2025 GPS rempl2)'!$A$4:$V$504,20,0)</f>
        <v>2025-06-03</v>
      </c>
      <c r="L452" s="169" t="str">
        <f>VLOOKUP(A452,'PAI 2025 GPS rempl2)'!$A$4:$V$504,21,0)</f>
        <v>2025-10-17</v>
      </c>
      <c r="M452" s="82" t="str">
        <f>VLOOKUP(A452,'PAI 2025 GPS rempl2)'!$A$4:$V$504,22,0)</f>
        <v>71-GRUPO DE TRABAJO DE FORMACION</v>
      </c>
      <c r="N452" s="82"/>
      <c r="O452" s="82"/>
      <c r="P452" s="82"/>
      <c r="Q452" s="82"/>
      <c r="S452" s="81" t="s">
        <v>1327</v>
      </c>
      <c r="T452" s="81" t="str">
        <f>VLOOKUP(A452,'PAI 2025 GPS rempl2)'!$A$3:$E$505,4,0)</f>
        <v>Actividad sin participación</v>
      </c>
      <c r="U452" s="82" t="s">
        <v>1539</v>
      </c>
      <c r="V452" s="31">
        <f>VLOOKUP(S452,'PAI 2025 GPS rempl2)'!$E$4:$P$504,12,0)</f>
        <v>0</v>
      </c>
      <c r="W452" s="31">
        <f>+V452</f>
        <v>0</v>
      </c>
    </row>
    <row r="453" spans="1:23" x14ac:dyDescent="0.25">
      <c r="A453" s="81" t="s">
        <v>1329</v>
      </c>
      <c r="B453" s="81" t="str">
        <f>VLOOKUP(A453,'PAI 2025 GPS rempl2)'!$A$3:$E$505,4,0)</f>
        <v>Actividad propia</v>
      </c>
      <c r="C453" s="82" t="s">
        <v>1539</v>
      </c>
      <c r="D453" s="82" t="s">
        <v>1543</v>
      </c>
      <c r="E453" s="82" t="s">
        <v>625</v>
      </c>
      <c r="F453" s="82"/>
      <c r="G453" s="82" t="str">
        <f>VLOOKUP(A453,'PAI 2025 GPS rempl2)'!$E$4:$L$504,8,0)</f>
        <v>N/A</v>
      </c>
      <c r="H453" s="82" t="str">
        <f>VLOOKUP(A453,'PAI 2025 GPS rempl2)'!$A$4:$V$504,15,0)</f>
        <v>Recibir y aprobar el curso virtualizado (Responsable Delegatura) (Correo electrónico con la aprobación de los cursos)</v>
      </c>
      <c r="I453" s="82">
        <f>VLOOKUP(A453,'PAI 2025 GPS rempl2)'!$A$4:$V$504,17,0)</f>
        <v>2</v>
      </c>
      <c r="J453" s="82" t="str">
        <f>VLOOKUP(A453,'PAI 2025 GPS rempl2)'!$A$4:$V$504,18,0)</f>
        <v>Númerica</v>
      </c>
      <c r="K453" s="169" t="str">
        <f>VLOOKUP(A453,'PAI 2025 GPS rempl2)'!$A$4:$V$504,20,0)</f>
        <v>2025-09-15</v>
      </c>
      <c r="L453" s="169" t="str">
        <f>VLOOKUP(A453,'PAI 2025 GPS rempl2)'!$A$4:$V$504,21,0)</f>
        <v>2025-11-07</v>
      </c>
      <c r="M453" s="82" t="str">
        <f>VLOOKUP(A453,'PAI 2025 GPS rempl2)'!$A$4:$V$504,22,0)</f>
        <v>3000-DESPACHO DEL SUPERINTENDENTE DELEGADO PARA LA PROTECCIÓN DEL CONSUMIDOR</v>
      </c>
      <c r="N453" s="82"/>
      <c r="O453" s="82"/>
      <c r="P453" s="82"/>
      <c r="Q453" s="82"/>
      <c r="S453" s="81" t="s">
        <v>1329</v>
      </c>
      <c r="T453" s="81" t="str">
        <f>VLOOKUP(A453,'PAI 2025 GPS rempl2)'!$A$3:$E$505,4,0)</f>
        <v>Actividad propia</v>
      </c>
      <c r="U453" s="82" t="s">
        <v>1539</v>
      </c>
      <c r="V453" s="31">
        <f>VLOOKUP(S453,'PAI 2025 GPS rempl2)'!$E$4:$P$504,12,0)</f>
        <v>40</v>
      </c>
      <c r="W453" s="148" t="e">
        <f>+(V453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54" spans="1:23" x14ac:dyDescent="0.25">
      <c r="A454" s="81" t="s">
        <v>1330</v>
      </c>
      <c r="B454" s="81" t="str">
        <f>VLOOKUP(A454,'PAI 2025 GPS rempl2)'!$A$3:$E$505,4,0)</f>
        <v>Actividad sin participación</v>
      </c>
      <c r="C454" s="82" t="s">
        <v>1539</v>
      </c>
      <c r="D454" s="82" t="s">
        <v>1543</v>
      </c>
      <c r="E454" s="82" t="s">
        <v>625</v>
      </c>
      <c r="F454" s="82"/>
      <c r="G454" s="82" t="str">
        <f>VLOOKUP(A454,'PAI 2025 GPS rempl2)'!$E$4:$L$504,8,0)</f>
        <v>N/A</v>
      </c>
      <c r="H454" s="82" t="str">
        <f>VLOOKUP(A454,'PAI 2025 GPS rempl2)'!$A$4:$V$504,15,0)</f>
        <v>Publicar los cursos virtuales en el campus virtual de la SIC y difundirlos (Capturas de pantalla de los cursos en el campus virtual y capturas de pantalla de la difusión).</v>
      </c>
      <c r="I454" s="82">
        <f>VLOOKUP(A454,'PAI 2025 GPS rempl2)'!$A$4:$V$504,17,0)</f>
        <v>2</v>
      </c>
      <c r="J454" s="82" t="str">
        <f>VLOOKUP(A454,'PAI 2025 GPS rempl2)'!$A$4:$V$504,18,0)</f>
        <v>Númerica</v>
      </c>
      <c r="K454" s="169" t="str">
        <f>VLOOKUP(A454,'PAI 2025 GPS rempl2)'!$A$4:$V$504,20,0)</f>
        <v>2025-11-14</v>
      </c>
      <c r="L454" s="169" t="str">
        <f>VLOOKUP(A454,'PAI 2025 GPS rempl2)'!$A$4:$V$504,21,0)</f>
        <v>2025-12-15</v>
      </c>
      <c r="M454" s="82" t="str">
        <f>VLOOKUP(A454,'PAI 2025 GPS rempl2)'!$A$4:$V$504,22,0)</f>
        <v>71-GRUPO DE TRABAJO DE FORMACION;
73-GRUPO DE TRABAJO DE COMUNICACION</v>
      </c>
      <c r="N454" s="82"/>
      <c r="O454" s="82"/>
      <c r="P454" s="82"/>
      <c r="Q454" s="82"/>
      <c r="S454" s="81" t="s">
        <v>1330</v>
      </c>
      <c r="T454" s="81" t="str">
        <f>VLOOKUP(A454,'PAI 2025 GPS rempl2)'!$A$3:$E$505,4,0)</f>
        <v>Actividad sin participación</v>
      </c>
      <c r="U454" s="82" t="s">
        <v>1539</v>
      </c>
      <c r="V454" s="31">
        <f>VLOOKUP(S454,'PAI 2025 GPS rempl2)'!$E$4:$P$504,12,0)</f>
        <v>0</v>
      </c>
      <c r="W454" s="31">
        <f>+V454</f>
        <v>0</v>
      </c>
    </row>
    <row r="455" spans="1:23" x14ac:dyDescent="0.25">
      <c r="A455" s="81" t="s">
        <v>1333</v>
      </c>
      <c r="B455" s="81" t="str">
        <f>VLOOKUP(A455,'PAI 2025 GPS rempl2)'!$A$3:$E$505,4,0)</f>
        <v>Producto</v>
      </c>
      <c r="C455" s="82" t="s">
        <v>1539</v>
      </c>
      <c r="D455" s="82" t="s">
        <v>1543</v>
      </c>
      <c r="E455" s="82" t="s">
        <v>625</v>
      </c>
      <c r="F455" s="82" t="s">
        <v>10</v>
      </c>
      <c r="G455" s="82" t="str">
        <f>VLOOKUP(A455,'PAI 2025 GPS rempl2)'!$E$4:$L$504,8,0)</f>
        <v>N/A</v>
      </c>
      <c r="H455" s="82" t="str">
        <f>VLOOKUP(A455,'PAI 2025 GPS rempl2)'!$A$4:$V$504,15,0)</f>
        <v>Jornadas de capacitación "Me informo y cuido mi dinero" dirigidas a usuarios, consumidores y ciudadanía en general, realizadas - Imágenes (fotografía o captura de pantalla) de la difusión realizada</v>
      </c>
      <c r="I455" s="82">
        <f>VLOOKUP(A455,'PAI 2025 GPS rempl2)'!$A$4:$V$504,17,0)</f>
        <v>8</v>
      </c>
      <c r="J455" s="82" t="str">
        <f>VLOOKUP(A455,'PAI 2025 GPS rempl2)'!$A$4:$V$504,18,0)</f>
        <v>Númerica</v>
      </c>
      <c r="K455" s="169" t="str">
        <f>VLOOKUP(A455,'PAI 2025 GPS rempl2)'!$A$4:$V$504,20,0)</f>
        <v>2025-01-15</v>
      </c>
      <c r="L455" s="169" t="str">
        <f>VLOOKUP(A455,'PAI 2025 GPS rempl2)'!$A$4:$V$504,21,0)</f>
        <v>2025-12-30</v>
      </c>
      <c r="M455" s="82" t="str">
        <f>VLOOKUP(A455,'PAI 2025 GPS rempl2)'!$A$4:$V$504,22,0)</f>
        <v>3000-DESPACHO DEL SUPERINTENDENTE DELEGADO PARA LA PROTECCIÓN DEL CONSUMIDOR</v>
      </c>
      <c r="N455" s="82" t="s">
        <v>1415</v>
      </c>
      <c r="O455" s="82" t="s">
        <v>1416</v>
      </c>
      <c r="P455" s="82" t="s">
        <v>1587</v>
      </c>
      <c r="Q455" s="82" t="s">
        <v>1511</v>
      </c>
      <c r="S455" s="81" t="s">
        <v>1333</v>
      </c>
      <c r="T455" s="81" t="str">
        <f>VLOOKUP(A455,'PAI 2025 GPS rempl2)'!$A$3:$E$505,4,0)</f>
        <v>Producto</v>
      </c>
      <c r="U455" s="82" t="s">
        <v>1539</v>
      </c>
      <c r="V455" s="31">
        <f>VLOOKUP(S455,'PAI 2025 GPS rempl2)'!$E$4:$P$504,12,0)</f>
        <v>20</v>
      </c>
      <c r="W455" s="146">
        <f>(V455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456" spans="1:23" x14ac:dyDescent="0.25">
      <c r="A456" s="81" t="s">
        <v>1335</v>
      </c>
      <c r="B456" s="81" t="str">
        <f>VLOOKUP(A456,'PAI 2025 GPS rempl2)'!$A$3:$E$505,4,0)</f>
        <v>Actividad propia</v>
      </c>
      <c r="C456" s="82" t="s">
        <v>1539</v>
      </c>
      <c r="D456" s="82" t="s">
        <v>1543</v>
      </c>
      <c r="E456" s="82" t="s">
        <v>625</v>
      </c>
      <c r="F456" s="82"/>
      <c r="G456" s="82" t="str">
        <f>VLOOKUP(A456,'PAI 2025 GPS rempl2)'!$E$4:$L$504,8,0)</f>
        <v>N/A</v>
      </c>
      <c r="H456" s="82" t="str">
        <f>VLOOKUP(A456,'PAI 2025 GPS rempl2)'!$A$4:$V$504,15,0)</f>
        <v>Definir la estrategia que se utilizará para las jornadas de capacitación  (Listado de asistencia a reunión)</v>
      </c>
      <c r="I456" s="82">
        <f>VLOOKUP(A456,'PAI 2025 GPS rempl2)'!$A$4:$V$504,17,0)</f>
        <v>1</v>
      </c>
      <c r="J456" s="82" t="str">
        <f>VLOOKUP(A456,'PAI 2025 GPS rempl2)'!$A$4:$V$504,18,0)</f>
        <v>Númerica</v>
      </c>
      <c r="K456" s="169" t="str">
        <f>VLOOKUP(A456,'PAI 2025 GPS rempl2)'!$A$4:$V$504,20,0)</f>
        <v>2025-01-15</v>
      </c>
      <c r="L456" s="169" t="str">
        <f>VLOOKUP(A456,'PAI 2025 GPS rempl2)'!$A$4:$V$504,21,0)</f>
        <v>2025-02-28</v>
      </c>
      <c r="M456" s="82" t="str">
        <f>VLOOKUP(A456,'PAI 2025 GPS rempl2)'!$A$4:$V$504,22,0)</f>
        <v>3000-DESPACHO DEL SUPERINTENDENTE DELEGADO PARA LA PROTECCIÓN DEL CONSUMIDOR</v>
      </c>
      <c r="N456" s="82"/>
      <c r="O456" s="82"/>
      <c r="P456" s="82"/>
      <c r="Q456" s="82"/>
      <c r="S456" s="81" t="s">
        <v>1335</v>
      </c>
      <c r="T456" s="81" t="str">
        <f>VLOOKUP(A456,'PAI 2025 GPS rempl2)'!$A$3:$E$505,4,0)</f>
        <v>Actividad propia</v>
      </c>
      <c r="U456" s="82" t="s">
        <v>1539</v>
      </c>
      <c r="V456" s="31">
        <f>VLOOKUP(S456,'PAI 2025 GPS rempl2)'!$E$4:$P$504,12,0)</f>
        <v>20</v>
      </c>
      <c r="W456" s="148" t="e">
        <f>+(V456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57" spans="1:23" x14ac:dyDescent="0.25">
      <c r="A457" s="81" t="s">
        <v>1337</v>
      </c>
      <c r="B457" s="81" t="str">
        <f>VLOOKUP(A457,'PAI 2025 GPS rempl2)'!$A$3:$E$505,4,0)</f>
        <v>Actividad propia</v>
      </c>
      <c r="C457" s="82" t="s">
        <v>1539</v>
      </c>
      <c r="D457" s="82" t="s">
        <v>1543</v>
      </c>
      <c r="E457" s="82" t="s">
        <v>625</v>
      </c>
      <c r="F457" s="82"/>
      <c r="G457" s="82" t="str">
        <f>VLOOKUP(A457,'PAI 2025 GPS rempl2)'!$E$4:$L$504,8,0)</f>
        <v>N/A</v>
      </c>
      <c r="H457" s="82" t="str">
        <f>VLOOKUP(A457,'PAI 2025 GPS rempl2)'!$A$4:$V$504,15,0)</f>
        <v>Realizar las jornadas de capacitación - Imágenes (fotografía o captura de pantalla) de la difusión realizada</v>
      </c>
      <c r="I457" s="82">
        <f>VLOOKUP(A457,'PAI 2025 GPS rempl2)'!$A$4:$V$504,17,0)</f>
        <v>8</v>
      </c>
      <c r="J457" s="82" t="str">
        <f>VLOOKUP(A457,'PAI 2025 GPS rempl2)'!$A$4:$V$504,18,0)</f>
        <v>Númerica</v>
      </c>
      <c r="K457" s="169" t="str">
        <f>VLOOKUP(A457,'PAI 2025 GPS rempl2)'!$A$4:$V$504,20,0)</f>
        <v>2025-03-03</v>
      </c>
      <c r="L457" s="169" t="str">
        <f>VLOOKUP(A457,'PAI 2025 GPS rempl2)'!$A$4:$V$504,21,0)</f>
        <v>2025-12-30</v>
      </c>
      <c r="M457" s="82" t="str">
        <f>VLOOKUP(A457,'PAI 2025 GPS rempl2)'!$A$4:$V$504,22,0)</f>
        <v>3000-DESPACHO DEL SUPERINTENDENTE DELEGADO PARA LA PROTECCIÓN DEL CONSUMIDOR</v>
      </c>
      <c r="N457" s="82"/>
      <c r="O457" s="82"/>
      <c r="P457" s="82"/>
      <c r="Q457" s="82"/>
      <c r="S457" s="81" t="s">
        <v>1337</v>
      </c>
      <c r="T457" s="81" t="str">
        <f>VLOOKUP(A457,'PAI 2025 GPS rempl2)'!$A$3:$E$505,4,0)</f>
        <v>Actividad propia</v>
      </c>
      <c r="U457" s="82" t="s">
        <v>1539</v>
      </c>
      <c r="V457" s="31">
        <f>VLOOKUP(S457,'PAI 2025 GPS rempl2)'!$E$4:$P$504,12,0)</f>
        <v>80</v>
      </c>
      <c r="W457" s="148" t="e">
        <f>+(V457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58" spans="1:23" x14ac:dyDescent="0.25">
      <c r="A458" s="81" t="s">
        <v>1338</v>
      </c>
      <c r="B458" s="81" t="str">
        <f>VLOOKUP(A458,'PAI 2025 GPS rempl2)'!$A$3:$E$505,4,0)</f>
        <v>Producto</v>
      </c>
      <c r="C458" s="82" t="s">
        <v>1539</v>
      </c>
      <c r="D458" s="82" t="s">
        <v>1543</v>
      </c>
      <c r="E458" s="82" t="s">
        <v>625</v>
      </c>
      <c r="F458" s="82" t="s">
        <v>10</v>
      </c>
      <c r="G458" s="82" t="str">
        <f>VLOOKUP(A458,'PAI 2025 GPS rempl2)'!$E$4:$L$504,8,0)</f>
        <v>N/A</v>
      </c>
      <c r="H458" s="82" t="str">
        <f>VLOOKUP(A458,'PAI 2025 GPS rempl2)'!$A$4:$V$504,15,0)</f>
        <v>Campañas de difusión a nivel nacional, dirigidas a diversos grupos objetivo como herramienta de fortalecimiento del conocimiento, ejecutadas (Capturas de pantalla de las publicaciones de las campañas).</v>
      </c>
      <c r="I458" s="82">
        <f>VLOOKUP(A458,'PAI 2025 GPS rempl2)'!$A$4:$V$504,17,0)</f>
        <v>4</v>
      </c>
      <c r="J458" s="82" t="str">
        <f>VLOOKUP(A458,'PAI 2025 GPS rempl2)'!$A$4:$V$504,18,0)</f>
        <v>Númerica</v>
      </c>
      <c r="K458" s="169" t="str">
        <f>VLOOKUP(A458,'PAI 2025 GPS rempl2)'!$A$4:$V$504,20,0)</f>
        <v>2025-01-15</v>
      </c>
      <c r="L458" s="169" t="str">
        <f>VLOOKUP(A458,'PAI 2025 GPS rempl2)'!$A$4:$V$504,21,0)</f>
        <v>2025-12-30</v>
      </c>
      <c r="M458" s="82" t="str">
        <f>VLOOKUP(A458,'PAI 2025 GPS rempl2)'!$A$4:$V$504,22,0)</f>
        <v>3000-DESPACHO DEL SUPERINTENDENTE DELEGADO PARA LA PROTECCIÓN DEL CONSUMIDOR;
3100-DIRECCION DE INVESTIGACIONES DE PROTECCION AL CONSUMIDOR;
3200-DIRECCIÓN DE INVESTIGACIONES DE PROTECCIÓN DE USUARIOS DE SERVICIOS DE COMUNICACIONES;
73-GRUPO DE TRABAJO DE COMUNICACION</v>
      </c>
      <c r="N458" s="82" t="s">
        <v>1415</v>
      </c>
      <c r="O458" s="82" t="s">
        <v>1416</v>
      </c>
      <c r="P458" s="82" t="s">
        <v>1587</v>
      </c>
      <c r="Q458" s="82" t="s">
        <v>1511</v>
      </c>
      <c r="S458" s="81" t="s">
        <v>1338</v>
      </c>
      <c r="T458" s="81" t="str">
        <f>VLOOKUP(A458,'PAI 2025 GPS rempl2)'!$A$3:$E$505,4,0)</f>
        <v>Producto</v>
      </c>
      <c r="U458" s="82" t="s">
        <v>1539</v>
      </c>
      <c r="V458" s="31">
        <f>VLOOKUP(S458,'PAI 2025 GPS rempl2)'!$E$4:$P$504,12,0)</f>
        <v>20</v>
      </c>
      <c r="W458" s="146">
        <f>(V458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459" spans="1:23" x14ac:dyDescent="0.25">
      <c r="A459" s="81" t="s">
        <v>1341</v>
      </c>
      <c r="B459" s="81" t="str">
        <f>VLOOKUP(A459,'PAI 2025 GPS rempl2)'!$A$3:$E$505,4,0)</f>
        <v>Actividad propia</v>
      </c>
      <c r="C459" s="82" t="s">
        <v>1539</v>
      </c>
      <c r="D459" s="82" t="s">
        <v>1543</v>
      </c>
      <c r="E459" s="82" t="s">
        <v>625</v>
      </c>
      <c r="F459" s="82"/>
      <c r="G459" s="82" t="str">
        <f>VLOOKUP(A459,'PAI 2025 GPS rempl2)'!$E$4:$L$504,8,0)</f>
        <v>N/A</v>
      </c>
      <c r="H459" s="82" t="str">
        <f>VLOOKUP(A459,'PAI 2025 GPS rempl2)'!$A$4:$V$504,15,0)</f>
        <v>Elaborar el plan de difusión, definiendo los  grupos objetivos a los que se dirigirá. (Documento con el plan de difusión)</v>
      </c>
      <c r="I459" s="82">
        <f>VLOOKUP(A459,'PAI 2025 GPS rempl2)'!$A$4:$V$504,17,0)</f>
        <v>1</v>
      </c>
      <c r="J459" s="82" t="str">
        <f>VLOOKUP(A459,'PAI 2025 GPS rempl2)'!$A$4:$V$504,18,0)</f>
        <v>Númerica</v>
      </c>
      <c r="K459" s="169" t="str">
        <f>VLOOKUP(A459,'PAI 2025 GPS rempl2)'!$A$4:$V$504,20,0)</f>
        <v>2025-01-15</v>
      </c>
      <c r="L459" s="169" t="str">
        <f>VLOOKUP(A459,'PAI 2025 GPS rempl2)'!$A$4:$V$504,21,0)</f>
        <v>2025-02-28</v>
      </c>
      <c r="M459" s="82" t="str">
        <f>VLOOKUP(A459,'PAI 2025 GPS rempl2)'!$A$4:$V$504,22,0)</f>
        <v>3000-DESPACHO DEL SUPERINTENDENTE DELEGADO PARA LA PROTECCIÓN DEL CONSUMIDOR;
3100-DIRECCION DE INVESTIGACIONES DE PROTECCION AL CONSUMIDOR;
3200-DIRECCIÓN DE INVESTIGACIONES DE PROTECCIÓN DE USUARIOS DE SERVICIOS DE COMUNICACIONES</v>
      </c>
      <c r="N459" s="82"/>
      <c r="O459" s="82"/>
      <c r="P459" s="82"/>
      <c r="Q459" s="82"/>
      <c r="S459" s="81" t="s">
        <v>1341</v>
      </c>
      <c r="T459" s="81" t="str">
        <f>VLOOKUP(A459,'PAI 2025 GPS rempl2)'!$A$3:$E$505,4,0)</f>
        <v>Actividad propia</v>
      </c>
      <c r="U459" s="82" t="s">
        <v>1539</v>
      </c>
      <c r="V459" s="31">
        <f>VLOOKUP(S459,'PAI 2025 GPS rempl2)'!$E$4:$P$504,12,0)</f>
        <v>50</v>
      </c>
      <c r="W459" s="148" t="e">
        <f>+(V459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60" spans="1:23" x14ac:dyDescent="0.25">
      <c r="A460" s="81" t="s">
        <v>1344</v>
      </c>
      <c r="B460" s="81" t="str">
        <f>VLOOKUP(A460,'PAI 2025 GPS rempl2)'!$A$3:$E$505,4,0)</f>
        <v>Actividad sin participación</v>
      </c>
      <c r="C460" s="82" t="s">
        <v>1539</v>
      </c>
      <c r="D460" s="82" t="s">
        <v>1543</v>
      </c>
      <c r="E460" s="82" t="s">
        <v>625</v>
      </c>
      <c r="F460" s="82"/>
      <c r="G460" s="82" t="str">
        <f>VLOOKUP(A460,'PAI 2025 GPS rempl2)'!$E$4:$L$504,8,0)</f>
        <v>N/A</v>
      </c>
      <c r="H460" s="82" t="str">
        <f>VLOOKUP(A460,'PAI 2025 GPS rempl2)'!$A$4:$V$504,15,0)</f>
        <v>Elaborar y presentar el concepto grafico y racional de la campaña (Correo electrónico en que se observe el concepto gráfico y racional de la campaña)</v>
      </c>
      <c r="I460" s="82">
        <f>VLOOKUP(A460,'PAI 2025 GPS rempl2)'!$A$4:$V$504,17,0)</f>
        <v>4</v>
      </c>
      <c r="J460" s="82" t="str">
        <f>VLOOKUP(A460,'PAI 2025 GPS rempl2)'!$A$4:$V$504,18,0)</f>
        <v>Númerica</v>
      </c>
      <c r="K460" s="169" t="str">
        <f>VLOOKUP(A460,'PAI 2025 GPS rempl2)'!$A$4:$V$504,20,0)</f>
        <v>2025-03-03</v>
      </c>
      <c r="L460" s="169" t="str">
        <f>VLOOKUP(A460,'PAI 2025 GPS rempl2)'!$A$4:$V$504,21,0)</f>
        <v>2025-11-28</v>
      </c>
      <c r="M460" s="82" t="str">
        <f>VLOOKUP(A460,'PAI 2025 GPS rempl2)'!$A$4:$V$504,22,0)</f>
        <v>73-GRUPO DE TRABAJO DE COMUNICACION</v>
      </c>
      <c r="N460" s="82"/>
      <c r="O460" s="82"/>
      <c r="P460" s="82"/>
      <c r="Q460" s="82"/>
      <c r="S460" s="81" t="s">
        <v>1344</v>
      </c>
      <c r="T460" s="81" t="str">
        <f>VLOOKUP(A460,'PAI 2025 GPS rempl2)'!$A$3:$E$505,4,0)</f>
        <v>Actividad sin participación</v>
      </c>
      <c r="U460" s="82" t="s">
        <v>1539</v>
      </c>
      <c r="V460" s="31">
        <f>VLOOKUP(S460,'PAI 2025 GPS rempl2)'!$E$4:$P$504,12,0)</f>
        <v>0</v>
      </c>
      <c r="W460" s="31">
        <f>+V460</f>
        <v>0</v>
      </c>
    </row>
    <row r="461" spans="1:23" x14ac:dyDescent="0.25">
      <c r="A461" s="81" t="s">
        <v>1345</v>
      </c>
      <c r="B461" s="81" t="str">
        <f>VLOOKUP(A461,'PAI 2025 GPS rempl2)'!$A$3:$E$505,4,0)</f>
        <v>Actividad propia</v>
      </c>
      <c r="C461" s="82" t="s">
        <v>1539</v>
      </c>
      <c r="D461" s="82" t="s">
        <v>1543</v>
      </c>
      <c r="E461" s="82" t="s">
        <v>625</v>
      </c>
      <c r="F461" s="82"/>
      <c r="G461" s="82" t="str">
        <f>VLOOKUP(A461,'PAI 2025 GPS rempl2)'!$E$4:$L$504,8,0)</f>
        <v>N/A</v>
      </c>
      <c r="H461" s="82" t="str">
        <f>VLOOKUP(A461,'PAI 2025 GPS rempl2)'!$A$4:$V$504,15,0)</f>
        <v>Revisar y aprobar la propuesta (Correo electrónico con la propuesta aprobada)</v>
      </c>
      <c r="I461" s="82">
        <f>VLOOKUP(A461,'PAI 2025 GPS rempl2)'!$A$4:$V$504,17,0)</f>
        <v>4</v>
      </c>
      <c r="J461" s="82" t="str">
        <f>VLOOKUP(A461,'PAI 2025 GPS rempl2)'!$A$4:$V$504,18,0)</f>
        <v>Númerica</v>
      </c>
      <c r="K461" s="169" t="str">
        <f>VLOOKUP(A461,'PAI 2025 GPS rempl2)'!$A$4:$V$504,20,0)</f>
        <v>2025-03-03</v>
      </c>
      <c r="L461" s="169" t="str">
        <f>VLOOKUP(A461,'PAI 2025 GPS rempl2)'!$A$4:$V$504,21,0)</f>
        <v>2025-11-28</v>
      </c>
      <c r="M461" s="82" t="str">
        <f>VLOOKUP(A461,'PAI 2025 GPS rempl2)'!$A$4:$V$504,22,0)</f>
        <v>3000-DESPACHO DEL SUPERINTENDENTE DELEGADO PARA LA PROTECCIÓN DEL CONSUMIDOR</v>
      </c>
      <c r="N461" s="82"/>
      <c r="O461" s="82"/>
      <c r="P461" s="82"/>
      <c r="Q461" s="82"/>
      <c r="S461" s="81" t="s">
        <v>1345</v>
      </c>
      <c r="T461" s="81" t="str">
        <f>VLOOKUP(A461,'PAI 2025 GPS rempl2)'!$A$3:$E$505,4,0)</f>
        <v>Actividad propia</v>
      </c>
      <c r="U461" s="82" t="s">
        <v>1539</v>
      </c>
      <c r="V461" s="31">
        <f>VLOOKUP(S461,'PAI 2025 GPS rempl2)'!$E$4:$P$504,12,0)</f>
        <v>50</v>
      </c>
      <c r="W461" s="148" t="e">
        <f>+(V461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62" spans="1:23" x14ac:dyDescent="0.25">
      <c r="A462" s="81" t="s">
        <v>1346</v>
      </c>
      <c r="B462" s="81" t="str">
        <f>VLOOKUP(A462,'PAI 2025 GPS rempl2)'!$A$3:$E$505,4,0)</f>
        <v>Actividad sin participación</v>
      </c>
      <c r="C462" s="82" t="s">
        <v>1539</v>
      </c>
      <c r="D462" s="82" t="s">
        <v>1543</v>
      </c>
      <c r="E462" s="82" t="s">
        <v>625</v>
      </c>
      <c r="F462" s="82"/>
      <c r="G462" s="82" t="str">
        <f>VLOOKUP(A462,'PAI 2025 GPS rempl2)'!$E$4:$L$504,8,0)</f>
        <v>N/A</v>
      </c>
      <c r="H462" s="82" t="str">
        <f>VLOOKUP(A462,'PAI 2025 GPS rempl2)'!$A$4:$V$504,15,0)</f>
        <v>Ejecutar las campañas (Captura de pantalla de publicación de las campañas)</v>
      </c>
      <c r="I462" s="82">
        <f>VLOOKUP(A462,'PAI 2025 GPS rempl2)'!$A$4:$V$504,17,0)</f>
        <v>4</v>
      </c>
      <c r="J462" s="82" t="str">
        <f>VLOOKUP(A462,'PAI 2025 GPS rempl2)'!$A$4:$V$504,18,0)</f>
        <v>Númerica</v>
      </c>
      <c r="K462" s="169" t="str">
        <f>VLOOKUP(A462,'PAI 2025 GPS rempl2)'!$A$4:$V$504,20,0)</f>
        <v>2025-03-03</v>
      </c>
      <c r="L462" s="169" t="str">
        <f>VLOOKUP(A462,'PAI 2025 GPS rempl2)'!$A$4:$V$504,21,0)</f>
        <v>2025-12-30</v>
      </c>
      <c r="M462" s="82" t="str">
        <f>VLOOKUP(A462,'PAI 2025 GPS rempl2)'!$A$4:$V$504,22,0)</f>
        <v>73-GRUPO DE TRABAJO DE COMUNICACION</v>
      </c>
      <c r="N462" s="82"/>
      <c r="O462" s="82"/>
      <c r="P462" s="82"/>
      <c r="Q462" s="82"/>
      <c r="S462" s="81" t="s">
        <v>1346</v>
      </c>
      <c r="T462" s="81" t="str">
        <f>VLOOKUP(A462,'PAI 2025 GPS rempl2)'!$A$3:$E$505,4,0)</f>
        <v>Actividad sin participación</v>
      </c>
      <c r="U462" s="82" t="s">
        <v>1539</v>
      </c>
      <c r="V462" s="31">
        <f>VLOOKUP(S462,'PAI 2025 GPS rempl2)'!$E$4:$P$504,12,0)</f>
        <v>0</v>
      </c>
      <c r="W462" s="31">
        <f>+V462</f>
        <v>0</v>
      </c>
    </row>
    <row r="463" spans="1:23" x14ac:dyDescent="0.25">
      <c r="A463" s="81" t="s">
        <v>1347</v>
      </c>
      <c r="B463" s="81" t="str">
        <f>VLOOKUP(A463,'PAI 2025 GPS rempl2)'!$A$3:$E$505,4,0)</f>
        <v>Producto</v>
      </c>
      <c r="C463" s="82" t="s">
        <v>1549</v>
      </c>
      <c r="D463" s="82" t="s">
        <v>1548</v>
      </c>
      <c r="E463" s="82" t="s">
        <v>758</v>
      </c>
      <c r="F463" s="82" t="s">
        <v>12</v>
      </c>
      <c r="G463" s="82" t="str">
        <f>VLOOKUP(A463,'PAI 2025 GPS rempl2)'!$E$4:$L$504,8,0)</f>
        <v>N/A</v>
      </c>
      <c r="H463" s="82" t="str">
        <f>VLOOKUP(A463,'PAI 2025 GPS rempl2)'!$A$4:$V$504,15,0)</f>
        <v>Capacitaciones internas al personal que atiende y oriente a los usuarios en las Casas del Consumidor, realizadas - Imágenes (fotografía o captura de pantalla) de la difusión realizada</v>
      </c>
      <c r="I463" s="82">
        <f>VLOOKUP(A463,'PAI 2025 GPS rempl2)'!$A$4:$V$504,17,0)</f>
        <v>8</v>
      </c>
      <c r="J463" s="82" t="str">
        <f>VLOOKUP(A463,'PAI 2025 GPS rempl2)'!$A$4:$V$504,18,0)</f>
        <v>Númerica</v>
      </c>
      <c r="K463" s="169" t="str">
        <f>VLOOKUP(A463,'PAI 2025 GPS rempl2)'!$A$4:$V$504,20,0)</f>
        <v>2025-01-15</v>
      </c>
      <c r="L463" s="169" t="str">
        <f>VLOOKUP(A463,'PAI 2025 GPS rempl2)'!$A$4:$V$504,21,0)</f>
        <v>2025-12-30</v>
      </c>
      <c r="M463" s="82" t="str">
        <f>VLOOKUP(A463,'PAI 2025 GPS rempl2)'!$A$4:$V$504,22,0)</f>
        <v>3000-DESPACHO DEL SUPERINTENDENTE DELEGADO PARA LA PROTECCIÓN DEL CONSUMIDOR;
3100-DIRECCION DE INVESTIGACIONES DE PROTECCION AL CONSUMIDOR;
3200-DIRECCIÓN DE INVESTIGACIONES DE PROTECCIÓN DE USUARIOS DE SERVICIOS DE COMUNICACIONES</v>
      </c>
      <c r="N463" s="82" t="s">
        <v>1411</v>
      </c>
      <c r="O463" s="82" t="s">
        <v>1412</v>
      </c>
      <c r="P463" s="82">
        <v>0</v>
      </c>
      <c r="Q463" s="82" t="s">
        <v>1509</v>
      </c>
      <c r="S463" s="81" t="s">
        <v>1347</v>
      </c>
      <c r="T463" s="81" t="str">
        <f>VLOOKUP(A463,'PAI 2025 GPS rempl2)'!$A$3:$E$505,4,0)</f>
        <v>Producto</v>
      </c>
      <c r="U463" s="82" t="s">
        <v>1549</v>
      </c>
      <c r="V463" s="31">
        <f>VLOOKUP(S463,'PAI 2025 GPS rempl2)'!$E$4:$P$504,12,0)</f>
        <v>20</v>
      </c>
      <c r="W463" s="31">
        <f>+(V463*100)/($V$150+$V$168+$V$174+$V$177+$V$183+$V$190+$V$199+$V$336+$V$342+$V$430+$V$463)</f>
        <v>10.526315789473685</v>
      </c>
    </row>
    <row r="464" spans="1:23" x14ac:dyDescent="0.25">
      <c r="A464" s="81" t="s">
        <v>1348</v>
      </c>
      <c r="B464" s="81" t="str">
        <f>VLOOKUP(A464,'PAI 2025 GPS rempl2)'!$A$3:$E$505,4,0)</f>
        <v>Actividad propia</v>
      </c>
      <c r="C464" s="82" t="s">
        <v>1549</v>
      </c>
      <c r="D464" s="82" t="s">
        <v>1548</v>
      </c>
      <c r="E464" s="82" t="s">
        <v>758</v>
      </c>
      <c r="F464" s="82"/>
      <c r="G464" s="82" t="str">
        <f>VLOOKUP(A464,'PAI 2025 GPS rempl2)'!$E$4:$L$504,8,0)</f>
        <v>N/A</v>
      </c>
      <c r="H464" s="82" t="str">
        <f>VLOOKUP(A464,'PAI 2025 GPS rempl2)'!$A$4:$V$504,15,0)</f>
        <v>Definir el plan de trabajo de las jornadas a realizar ( Listado de asistencia a reunión)</v>
      </c>
      <c r="I464" s="82">
        <f>VLOOKUP(A464,'PAI 2025 GPS rempl2)'!$A$4:$V$504,17,0)</f>
        <v>1</v>
      </c>
      <c r="J464" s="82" t="str">
        <f>VLOOKUP(A464,'PAI 2025 GPS rempl2)'!$A$4:$V$504,18,0)</f>
        <v>Númerica</v>
      </c>
      <c r="K464" s="169" t="str">
        <f>VLOOKUP(A464,'PAI 2025 GPS rempl2)'!$A$4:$V$504,20,0)</f>
        <v>2025-01-15</v>
      </c>
      <c r="L464" s="169" t="str">
        <f>VLOOKUP(A464,'PAI 2025 GPS rempl2)'!$A$4:$V$504,21,0)</f>
        <v>2025-02-28</v>
      </c>
      <c r="M464" s="82" t="str">
        <f>VLOOKUP(A464,'PAI 2025 GPS rempl2)'!$A$4:$V$504,22,0)</f>
        <v>3000-DESPACHO DEL SUPERINTENDENTE DELEGADO PARA LA PROTECCIÓN DEL CONSUMIDOR;
3100-DIRECCION DE INVESTIGACIONES DE PROTECCION AL CONSUMIDOR;
3200-DIRECCIÓN DE INVESTIGACIONES DE PROTECCIÓN DE USUARIOS DE SERVICIOS DE COMUNICACIONES</v>
      </c>
      <c r="N464" s="82"/>
      <c r="O464" s="82"/>
      <c r="P464" s="82"/>
      <c r="Q464" s="82"/>
      <c r="S464" s="81" t="s">
        <v>1348</v>
      </c>
      <c r="T464" s="81" t="str">
        <f>VLOOKUP(A464,'PAI 2025 GPS rempl2)'!$A$3:$E$505,4,0)</f>
        <v>Actividad propia</v>
      </c>
      <c r="U464" s="82" t="s">
        <v>1549</v>
      </c>
      <c r="V464" s="31">
        <f>VLOOKUP(S464,'PAI 2025 GPS rempl2)'!$E$4:$P$504,12,0)</f>
        <v>20</v>
      </c>
      <c r="W464" s="31">
        <f>+(V464*100)/($V$151+$V$153+$V$154+$V$155+$V$169+$V$170+$V$171+$V$172+$V$173+$V$175+$V$176+$V$178+$V$179+$V$180+$V$181+$V$182+$V$184+$V$185+$V$186+$V$187+$V$188+$V$189+$V$191+$V$192+$V$193+$V$194+$V$200+$V$201+$V$337+$V$339+$V$341+$V$343+$V$344+$V$431+$V$432+$V$433+$V$434+$V$464+$V$465)</f>
        <v>1.8181818181818181</v>
      </c>
    </row>
    <row r="465" spans="1:23" x14ac:dyDescent="0.25">
      <c r="A465" s="81" t="s">
        <v>1349</v>
      </c>
      <c r="B465" s="81" t="str">
        <f>VLOOKUP(A465,'PAI 2025 GPS rempl2)'!$A$3:$E$505,4,0)</f>
        <v>Actividad propia</v>
      </c>
      <c r="C465" s="82" t="s">
        <v>1549</v>
      </c>
      <c r="D465" s="82" t="s">
        <v>1548</v>
      </c>
      <c r="E465" s="82" t="s">
        <v>758</v>
      </c>
      <c r="F465" s="82"/>
      <c r="G465" s="82" t="str">
        <f>VLOOKUP(A465,'PAI 2025 GPS rempl2)'!$E$4:$L$504,8,0)</f>
        <v>N/A</v>
      </c>
      <c r="H465" s="82" t="str">
        <f>VLOOKUP(A465,'PAI 2025 GPS rempl2)'!$A$4:$V$504,15,0)</f>
        <v>Desarrollar las jornadas de capacitación - Imágenes (fotografía o captura de pantalla) de la difusión realizada.</v>
      </c>
      <c r="I465" s="82">
        <f>VLOOKUP(A465,'PAI 2025 GPS rempl2)'!$A$4:$V$504,17,0)</f>
        <v>8</v>
      </c>
      <c r="J465" s="82" t="str">
        <f>VLOOKUP(A465,'PAI 2025 GPS rempl2)'!$A$4:$V$504,18,0)</f>
        <v>Númerica</v>
      </c>
      <c r="K465" s="169" t="str">
        <f>VLOOKUP(A465,'PAI 2025 GPS rempl2)'!$A$4:$V$504,20,0)</f>
        <v>2025-03-03</v>
      </c>
      <c r="L465" s="169" t="str">
        <f>VLOOKUP(A465,'PAI 2025 GPS rempl2)'!$A$4:$V$504,21,0)</f>
        <v>2025-12-30</v>
      </c>
      <c r="M465" s="82" t="str">
        <f>VLOOKUP(A465,'PAI 2025 GPS rempl2)'!$A$4:$V$504,22,0)</f>
        <v>3000-DESPACHO DEL SUPERINTENDENTE DELEGADO PARA LA PROTECCIÓN DEL CONSUMIDOR;
3100-DIRECCION DE INVESTIGACIONES DE PROTECCION AL CONSUMIDOR;
3200-DIRECCIÓN DE INVESTIGACIONES DE PROTECCIÓN DE USUARIOS DE SERVICIOS DE COMUNICACIONES</v>
      </c>
      <c r="N465" s="82"/>
      <c r="O465" s="82"/>
      <c r="P465" s="82"/>
      <c r="Q465" s="82"/>
      <c r="S465" s="81" t="s">
        <v>1349</v>
      </c>
      <c r="T465" s="81" t="str">
        <f>VLOOKUP(A465,'PAI 2025 GPS rempl2)'!$A$3:$E$505,4,0)</f>
        <v>Actividad propia</v>
      </c>
      <c r="U465" s="82" t="s">
        <v>1549</v>
      </c>
      <c r="V465" s="31">
        <f>VLOOKUP(S465,'PAI 2025 GPS rempl2)'!$E$4:$P$504,12,0)</f>
        <v>80</v>
      </c>
      <c r="W465" s="31">
        <f>+(V465*100)/($V$151+$V$153+$V$154+$V$155+$V$169+$V$170+$V$171+$V$172+$V$173+$V$175+$V$176+$V$178+$V$179+$V$180+$V$181+$V$182+$V$184+$V$185+$V$186+$V$187+$V$188+$V$189+$V$191+$V$192+$V$193+$V$194+$V$200+$V$201+$V$337+$V$339+$V$341+$V$343+$V$344+$V$431+$V$432+$V$433+$V$434+$V$464+$V$465)</f>
        <v>7.2727272727272725</v>
      </c>
    </row>
    <row r="466" spans="1:23" x14ac:dyDescent="0.25">
      <c r="A466" s="81" t="s">
        <v>1351</v>
      </c>
      <c r="B466" s="81" t="str">
        <f>VLOOKUP(A466,'PAI 2025 GPS rempl2)'!$A$3:$E$505,4,0)</f>
        <v>Producto</v>
      </c>
      <c r="C466" s="82" t="s">
        <v>1539</v>
      </c>
      <c r="D466" s="82" t="s">
        <v>1538</v>
      </c>
      <c r="E466" s="82" t="s">
        <v>521</v>
      </c>
      <c r="F466" s="82" t="s">
        <v>11</v>
      </c>
      <c r="G466" s="82" t="str">
        <f>VLOOKUP(A466,'PAI 2025 GPS rempl2)'!$E$4:$L$504,8,0)</f>
        <v>FUNCIONAMIENTO</v>
      </c>
      <c r="H466" s="82" t="str">
        <f>VLOOKUP(A466,'PAI 2025 GPS rempl2)'!$A$4:$V$504,15,0)</f>
        <v>Unificación y optimización de radicación en la Sede Electrónica de la SIC, implementada (Informe  que de cuenta de le unificación y optimización de radicación en la Sede Electrónica de la SIC)</v>
      </c>
      <c r="I466" s="82">
        <f>VLOOKUP(A466,'PAI 2025 GPS rempl2)'!$A$4:$V$504,17,0)</f>
        <v>100</v>
      </c>
      <c r="J466" s="82" t="str">
        <f>VLOOKUP(A466,'PAI 2025 GPS rempl2)'!$A$4:$V$504,18,0)</f>
        <v>Porcentual</v>
      </c>
      <c r="K466" s="169" t="str">
        <f>VLOOKUP(A466,'PAI 2025 GPS rempl2)'!$A$4:$V$504,20,0)</f>
        <v>2025-03-03</v>
      </c>
      <c r="L466" s="169" t="str">
        <f>VLOOKUP(A466,'PAI 2025 GPS rempl2)'!$A$4:$V$504,21,0)</f>
        <v>2025-12-16</v>
      </c>
      <c r="M466" s="82" t="str">
        <f>VLOOKUP(A466,'PAI 2025 GPS rempl2)'!$A$4:$V$504,22,0)</f>
        <v>100-SECRETARIA GENERAL;
141-GRUPO DE TRABAJO DE GESTIÓN DOCUMENTAL Y ARCHIVO;
20-OFICINA DE TECNOLOGÍA E INFORMÁTICA;
3003-GRUPO DE TRABAJO DE APOYO A LA RED NACIONAL DE PROTECCIÓN  AL CONSUMIDOR;
72-GRUPO DE TRABAJO DE ATENCION AL CIUDADANO;
73-GRUPO DE TRABAJO DE COMUNICACION</v>
      </c>
      <c r="N466" s="82" t="s">
        <v>1413</v>
      </c>
      <c r="O466" s="82" t="s">
        <v>1414</v>
      </c>
      <c r="P466" s="82">
        <v>0</v>
      </c>
      <c r="Q466" s="82" t="s">
        <v>1510</v>
      </c>
      <c r="S466" s="81" t="s">
        <v>1351</v>
      </c>
      <c r="T466" s="81" t="str">
        <f>VLOOKUP(A466,'PAI 2025 GPS rempl2)'!$A$3:$E$505,4,0)</f>
        <v>Producto</v>
      </c>
      <c r="U466" s="82" t="s">
        <v>1539</v>
      </c>
      <c r="V466" s="31">
        <f>VLOOKUP(S466,'PAI 2025 GPS rempl2)'!$E$4:$P$504,12,0)</f>
        <v>25</v>
      </c>
      <c r="W466" s="146">
        <f>(V466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1.1210762331838564</v>
      </c>
    </row>
    <row r="467" spans="1:23" x14ac:dyDescent="0.25">
      <c r="A467" s="81" t="s">
        <v>1354</v>
      </c>
      <c r="B467" s="81" t="str">
        <f>VLOOKUP(A467,'PAI 2025 GPS rempl2)'!$A$3:$E$505,4,0)</f>
        <v>Actividad propia</v>
      </c>
      <c r="C467" s="82" t="s">
        <v>1539</v>
      </c>
      <c r="D467" s="82" t="s">
        <v>1538</v>
      </c>
      <c r="E467" s="82" t="s">
        <v>521</v>
      </c>
      <c r="F467" s="82"/>
      <c r="G467" s="82" t="str">
        <f>VLOOKUP(A467,'PAI 2025 GPS rempl2)'!$E$4:$L$504,8,0)</f>
        <v>N/A</v>
      </c>
      <c r="H467" s="82" t="str">
        <f>VLOOKUP(A467,'PAI 2025 GPS rempl2)'!$A$4:$V$504,15,0)</f>
        <v>Elaborar un diagnóstico para identificar los canales de radicación, el volumen de entradas y el grado de congestión de los mismos (Diagnóstico del estado de los canales de radicación y grado de congestión)</v>
      </c>
      <c r="I467" s="82">
        <f>VLOOKUP(A467,'PAI 2025 GPS rempl2)'!$A$4:$V$504,17,0)</f>
        <v>1</v>
      </c>
      <c r="J467" s="82" t="str">
        <f>VLOOKUP(A467,'PAI 2025 GPS rempl2)'!$A$4:$V$504,18,0)</f>
        <v>Númerica</v>
      </c>
      <c r="K467" s="169" t="str">
        <f>VLOOKUP(A467,'PAI 2025 GPS rempl2)'!$A$4:$V$504,20,0)</f>
        <v>2025-03-03</v>
      </c>
      <c r="L467" s="169" t="str">
        <f>VLOOKUP(A467,'PAI 2025 GPS rempl2)'!$A$4:$V$504,21,0)</f>
        <v>2025-03-31</v>
      </c>
      <c r="M467" s="82" t="str">
        <f>VLOOKUP(A467,'PAI 2025 GPS rempl2)'!$A$4:$V$504,22,0)</f>
        <v>100-SECRETARIA GENERAL;
141-GRUPO DE TRABAJO DE GESTIÓN DOCUMENTAL Y ARCHIVO;
20-OFICINA DE TECNOLOGÍA E INFORMÁTICA;
72-GRUPO DE TRABAJO DE ATENCION AL CIUDADANO</v>
      </c>
      <c r="N467" s="82"/>
      <c r="O467" s="82"/>
      <c r="P467" s="82"/>
      <c r="Q467" s="82"/>
      <c r="S467" s="81" t="s">
        <v>1354</v>
      </c>
      <c r="T467" s="81" t="str">
        <f>VLOOKUP(A467,'PAI 2025 GPS rempl2)'!$A$3:$E$505,4,0)</f>
        <v>Actividad propia</v>
      </c>
      <c r="U467" s="82" t="s">
        <v>1539</v>
      </c>
      <c r="V467" s="31">
        <f>VLOOKUP(S467,'PAI 2025 GPS rempl2)'!$E$4:$P$504,12,0)</f>
        <v>25</v>
      </c>
      <c r="W467" s="148" t="e">
        <f>+(V467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68" spans="1:23" x14ac:dyDescent="0.25">
      <c r="A468" s="81" t="s">
        <v>1357</v>
      </c>
      <c r="B468" s="81" t="str">
        <f>VLOOKUP(A468,'PAI 2025 GPS rempl2)'!$A$3:$E$505,4,0)</f>
        <v>Actividad propia</v>
      </c>
      <c r="C468" s="82" t="s">
        <v>1539</v>
      </c>
      <c r="D468" s="82" t="s">
        <v>1538</v>
      </c>
      <c r="E468" s="82" t="s">
        <v>521</v>
      </c>
      <c r="F468" s="82"/>
      <c r="G468" s="82" t="str">
        <f>VLOOKUP(A468,'PAI 2025 GPS rempl2)'!$E$4:$L$504,8,0)</f>
        <v>N/A</v>
      </c>
      <c r="H468" s="82" t="str">
        <f>VLOOKUP(A468,'PAI 2025 GPS rempl2)'!$A$4:$V$504,15,0)</f>
        <v>Realizar un plan de trabajo para la unificación y optimización de radicación en la Sede Electrónica de la SIC (Plan de trabajo para la implementación de la estrategia de unificación y optimización de radicación en la Sede Electrónica de la SIC)</v>
      </c>
      <c r="I468" s="82">
        <f>VLOOKUP(A468,'PAI 2025 GPS rempl2)'!$A$4:$V$504,17,0)</f>
        <v>1</v>
      </c>
      <c r="J468" s="82" t="str">
        <f>VLOOKUP(A468,'PAI 2025 GPS rempl2)'!$A$4:$V$504,18,0)</f>
        <v>Númerica</v>
      </c>
      <c r="K468" s="169" t="str">
        <f>VLOOKUP(A468,'PAI 2025 GPS rempl2)'!$A$4:$V$504,20,0)</f>
        <v>2025-04-01</v>
      </c>
      <c r="L468" s="169" t="str">
        <f>VLOOKUP(A468,'PAI 2025 GPS rempl2)'!$A$4:$V$504,21,0)</f>
        <v>2025-04-30</v>
      </c>
      <c r="M468" s="82" t="str">
        <f>VLOOKUP(A468,'PAI 2025 GPS rempl2)'!$A$4:$V$504,22,0)</f>
        <v>100-SECRETARIA GENERAL;
141-GRUPO DE TRABAJO DE GESTIÓN DOCUMENTAL Y ARCHIVO;
20-OFICINA DE TECNOLOGÍA E INFORMÁTICA;
3003-GRUPO DE TRABAJO DE APOYO A LA RED NACIONAL DE PROTECCIÓN  AL CONSUMIDOR;
72-GRUPO DE TRABAJO DE ATENCION AL CIUDADANO;
73-GRUPO DE TRABAJO DE COMUNICACION</v>
      </c>
      <c r="N468" s="82"/>
      <c r="O468" s="82"/>
      <c r="P468" s="82"/>
      <c r="Q468" s="82"/>
      <c r="S468" s="81" t="s">
        <v>1357</v>
      </c>
      <c r="T468" s="81" t="str">
        <f>VLOOKUP(A468,'PAI 2025 GPS rempl2)'!$A$3:$E$505,4,0)</f>
        <v>Actividad propia</v>
      </c>
      <c r="U468" s="82" t="s">
        <v>1539</v>
      </c>
      <c r="V468" s="31">
        <f>VLOOKUP(S468,'PAI 2025 GPS rempl2)'!$E$4:$P$504,12,0)</f>
        <v>15</v>
      </c>
      <c r="W468" s="148" t="e">
        <f>+(V468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69" spans="1:23" x14ac:dyDescent="0.25">
      <c r="A469" s="81" t="s">
        <v>1359</v>
      </c>
      <c r="B469" s="81" t="str">
        <f>VLOOKUP(A469,'PAI 2025 GPS rempl2)'!$A$3:$E$505,4,0)</f>
        <v>Actividad propia</v>
      </c>
      <c r="C469" s="82" t="s">
        <v>1539</v>
      </c>
      <c r="D469" s="82" t="s">
        <v>1538</v>
      </c>
      <c r="E469" s="82" t="s">
        <v>521</v>
      </c>
      <c r="F469" s="82"/>
      <c r="G469" s="82" t="str">
        <f>VLOOKUP(A469,'PAI 2025 GPS rempl2)'!$E$4:$L$504,8,0)</f>
        <v>N/A</v>
      </c>
      <c r="H469" s="82" t="str">
        <f>VLOOKUP(A469,'PAI 2025 GPS rempl2)'!$A$4:$V$504,15,0)</f>
        <v>Ejecutar el plan de trabajo para la unificación y optimización de radicación en la Sede Electrónica de la SIC (Plan de trabajo con seguimiento y sus respectivas evidencias)</v>
      </c>
      <c r="I469" s="82">
        <f>VLOOKUP(A469,'PAI 2025 GPS rempl2)'!$A$4:$V$504,17,0)</f>
        <v>100</v>
      </c>
      <c r="J469" s="82" t="str">
        <f>VLOOKUP(A469,'PAI 2025 GPS rempl2)'!$A$4:$V$504,18,0)</f>
        <v>Porcentual</v>
      </c>
      <c r="K469" s="169" t="str">
        <f>VLOOKUP(A469,'PAI 2025 GPS rempl2)'!$A$4:$V$504,20,0)</f>
        <v>2025-05-02</v>
      </c>
      <c r="L469" s="169" t="str">
        <f>VLOOKUP(A469,'PAI 2025 GPS rempl2)'!$A$4:$V$504,21,0)</f>
        <v>2025-12-16</v>
      </c>
      <c r="M469" s="82" t="str">
        <f>VLOOKUP(A469,'PAI 2025 GPS rempl2)'!$A$4:$V$504,22,0)</f>
        <v>100-SECRETARIA GENERAL;
141-GRUPO DE TRABAJO DE GESTIÓN DOCUMENTAL Y ARCHIVO;
20-OFICINA DE TECNOLOGÍA E INFORMÁTICA;
3003-GRUPO DE TRABAJO DE APOYO A LA RED NACIONAL DE PROTECCIÓN  AL CONSUMIDOR;
72-GRUPO DE TRABAJO DE ATENCION AL CIUDADANO;
73-GRUPO DE TRABAJO DE COMUNICACION</v>
      </c>
      <c r="N469" s="82"/>
      <c r="O469" s="82"/>
      <c r="P469" s="82"/>
      <c r="Q469" s="82"/>
      <c r="S469" s="81" t="s">
        <v>1359</v>
      </c>
      <c r="T469" s="81" t="str">
        <f>VLOOKUP(A469,'PAI 2025 GPS rempl2)'!$A$3:$E$505,4,0)</f>
        <v>Actividad propia</v>
      </c>
      <c r="U469" s="82" t="s">
        <v>1539</v>
      </c>
      <c r="V469" s="31">
        <f>VLOOKUP(S469,'PAI 2025 GPS rempl2)'!$E$4:$P$504,12,0)</f>
        <v>60</v>
      </c>
      <c r="W469" s="148" t="e">
        <f>+(V469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70" spans="1:23" x14ac:dyDescent="0.25">
      <c r="A470" s="81" t="s">
        <v>1360</v>
      </c>
      <c r="B470" s="81" t="str">
        <f>VLOOKUP(A470,'PAI 2025 GPS rempl2)'!$A$3:$E$505,4,0)</f>
        <v>Producto</v>
      </c>
      <c r="C470" s="82" t="s">
        <v>1539</v>
      </c>
      <c r="D470" s="82" t="s">
        <v>1542</v>
      </c>
      <c r="E470" s="82" t="s">
        <v>599</v>
      </c>
      <c r="F470" s="82" t="s">
        <v>11</v>
      </c>
      <c r="G470" s="82" t="str">
        <f>VLOOKUP(A470,'PAI 2025 GPS rempl2)'!$E$4:$L$504,8,0)</f>
        <v>C-3599-0200-0005-53105b</v>
      </c>
      <c r="H470" s="82" t="str">
        <f>VLOOKUP(A470,'PAI 2025 GPS rempl2)'!$A$4:$V$504,15,0)</f>
        <v>Sede electrónica de la SIC accesible, intuitiva y comprensible que acerque la oferta institucional a la ciudadanía, operando (Informe final de implementación de la Sede Electrónica accesible, intuitiva y comprensible para la ciudadanía)</v>
      </c>
      <c r="I470" s="82">
        <f>VLOOKUP(A470,'PAI 2025 GPS rempl2)'!$A$4:$V$504,17,0)</f>
        <v>1</v>
      </c>
      <c r="J470" s="82" t="str">
        <f>VLOOKUP(A470,'PAI 2025 GPS rempl2)'!$A$4:$V$504,18,0)</f>
        <v>Númerica</v>
      </c>
      <c r="K470" s="169" t="str">
        <f>VLOOKUP(A470,'PAI 2025 GPS rempl2)'!$A$4:$V$504,20,0)</f>
        <v>2025-02-03</v>
      </c>
      <c r="L470" s="169" t="str">
        <f>VLOOKUP(A470,'PAI 2025 GPS rempl2)'!$A$4:$V$504,21,0)</f>
        <v>2025-12-16</v>
      </c>
      <c r="M470" s="82" t="str">
        <f>VLOOKUP(A470,'PAI 2025 GPS rempl2)'!$A$4:$V$504,22,0)</f>
        <v>100-SECRETARIA GENERAL;
20-OFICINA DE TECNOLOGÍA E INFORMÁTICA;
73-GRUPO DE TRABAJO DE COMUNICACION</v>
      </c>
      <c r="N470" s="82" t="s">
        <v>1413</v>
      </c>
      <c r="O470" s="82" t="s">
        <v>1414</v>
      </c>
      <c r="P470" s="82">
        <v>0</v>
      </c>
      <c r="Q470" s="82" t="s">
        <v>1510</v>
      </c>
      <c r="S470" s="81" t="s">
        <v>1360</v>
      </c>
      <c r="T470" s="81" t="str">
        <f>VLOOKUP(A470,'PAI 2025 GPS rempl2)'!$A$3:$E$505,4,0)</f>
        <v>Producto</v>
      </c>
      <c r="U470" s="82" t="s">
        <v>1539</v>
      </c>
      <c r="V470" s="31">
        <f>VLOOKUP(S470,'PAI 2025 GPS rempl2)'!$E$4:$P$504,12,0)</f>
        <v>25</v>
      </c>
      <c r="W470" s="146">
        <f>(V470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1.1210762331838564</v>
      </c>
    </row>
    <row r="471" spans="1:23" x14ac:dyDescent="0.25">
      <c r="A471" s="81" t="s">
        <v>1363</v>
      </c>
      <c r="B471" s="81" t="str">
        <f>VLOOKUP(A471,'PAI 2025 GPS rempl2)'!$A$3:$E$505,4,0)</f>
        <v>Actividad propia</v>
      </c>
      <c r="C471" s="82" t="s">
        <v>1539</v>
      </c>
      <c r="D471" s="82" t="s">
        <v>1542</v>
      </c>
      <c r="E471" s="82" t="s">
        <v>599</v>
      </c>
      <c r="F471" s="82"/>
      <c r="G471" s="82" t="str">
        <f>VLOOKUP(A471,'PAI 2025 GPS rempl2)'!$E$4:$L$504,8,0)</f>
        <v>N/A</v>
      </c>
      <c r="H471" s="82" t="str">
        <f>VLOOKUP(A471,'PAI 2025 GPS rempl2)'!$A$4:$V$504,15,0)</f>
        <v>Realizar un diagnóstico por un equipo especializado para determinar el grado de accesibilidad de la Sede Electrónica de la Entidad (Diagnóstico del estado de accesibilidad de la Sede Electrónica)</v>
      </c>
      <c r="I471" s="82">
        <f>VLOOKUP(A471,'PAI 2025 GPS rempl2)'!$A$4:$V$504,17,0)</f>
        <v>1</v>
      </c>
      <c r="J471" s="82" t="str">
        <f>VLOOKUP(A471,'PAI 2025 GPS rempl2)'!$A$4:$V$504,18,0)</f>
        <v>Númerica</v>
      </c>
      <c r="K471" s="169" t="str">
        <f>VLOOKUP(A471,'PAI 2025 GPS rempl2)'!$A$4:$V$504,20,0)</f>
        <v>2025-02-03</v>
      </c>
      <c r="L471" s="169" t="str">
        <f>VLOOKUP(A471,'PAI 2025 GPS rempl2)'!$A$4:$V$504,21,0)</f>
        <v>2025-02-21</v>
      </c>
      <c r="M471" s="82" t="str">
        <f>VLOOKUP(A471,'PAI 2025 GPS rempl2)'!$A$4:$V$504,22,0)</f>
        <v>100-SECRETARIA GENERAL;
20-OFICINA DE TECNOLOGÍA E INFORMÁTICA</v>
      </c>
      <c r="N471" s="82"/>
      <c r="O471" s="82"/>
      <c r="P471" s="82"/>
      <c r="Q471" s="82"/>
      <c r="S471" s="81" t="s">
        <v>1363</v>
      </c>
      <c r="T471" s="81" t="str">
        <f>VLOOKUP(A471,'PAI 2025 GPS rempl2)'!$A$3:$E$505,4,0)</f>
        <v>Actividad propia</v>
      </c>
      <c r="U471" s="82" t="s">
        <v>1539</v>
      </c>
      <c r="V471" s="31">
        <f>VLOOKUP(S471,'PAI 2025 GPS rempl2)'!$E$4:$P$504,12,0)</f>
        <v>30</v>
      </c>
      <c r="W471" s="148" t="e">
        <f>+(V471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72" spans="1:23" x14ac:dyDescent="0.25">
      <c r="A472" s="81" t="s">
        <v>1366</v>
      </c>
      <c r="B472" s="81" t="str">
        <f>VLOOKUP(A472,'PAI 2025 GPS rempl2)'!$A$3:$E$505,4,0)</f>
        <v>Actividad propia</v>
      </c>
      <c r="C472" s="82" t="s">
        <v>1539</v>
      </c>
      <c r="D472" s="82" t="s">
        <v>1542</v>
      </c>
      <c r="E472" s="82" t="s">
        <v>599</v>
      </c>
      <c r="F472" s="82"/>
      <c r="G472" s="82" t="str">
        <f>VLOOKUP(A472,'PAI 2025 GPS rempl2)'!$E$4:$L$504,8,0)</f>
        <v>N/A</v>
      </c>
      <c r="H472" s="82" t="str">
        <f>VLOOKUP(A472,'PAI 2025 GPS rempl2)'!$A$4:$V$504,15,0)</f>
        <v>Elaborar un plan de trabajo con las áreas participantes del producto, con el propósito de lograr una sede electrónica accesible, intuitiva y comprensible (Plan de Trabajo para una sede electrónica accesible)</v>
      </c>
      <c r="I472" s="82">
        <f>VLOOKUP(A472,'PAI 2025 GPS rempl2)'!$A$4:$V$504,17,0)</f>
        <v>1</v>
      </c>
      <c r="J472" s="82" t="str">
        <f>VLOOKUP(A472,'PAI 2025 GPS rempl2)'!$A$4:$V$504,18,0)</f>
        <v>Númerica</v>
      </c>
      <c r="K472" s="169" t="str">
        <f>VLOOKUP(A472,'PAI 2025 GPS rempl2)'!$A$4:$V$504,20,0)</f>
        <v>2025-02-17</v>
      </c>
      <c r="L472" s="169" t="str">
        <f>VLOOKUP(A472,'PAI 2025 GPS rempl2)'!$A$4:$V$504,21,0)</f>
        <v>2025-03-14</v>
      </c>
      <c r="M472" s="82" t="str">
        <f>VLOOKUP(A472,'PAI 2025 GPS rempl2)'!$A$4:$V$504,22,0)</f>
        <v>100-SECRETARIA GENERAL;
20-OFICINA DE TECNOLOGÍA E INFORMÁTICA;
73-GRUPO DE TRABAJO DE COMUNICACION</v>
      </c>
      <c r="N472" s="82"/>
      <c r="O472" s="82"/>
      <c r="P472" s="82"/>
      <c r="Q472" s="82"/>
      <c r="S472" s="81" t="s">
        <v>1366</v>
      </c>
      <c r="T472" s="81" t="str">
        <f>VLOOKUP(A472,'PAI 2025 GPS rempl2)'!$A$3:$E$505,4,0)</f>
        <v>Actividad propia</v>
      </c>
      <c r="U472" s="82" t="s">
        <v>1539</v>
      </c>
      <c r="V472" s="31">
        <f>VLOOKUP(S472,'PAI 2025 GPS rempl2)'!$E$4:$P$504,12,0)</f>
        <v>10</v>
      </c>
      <c r="W472" s="148" t="e">
        <f>+(V472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73" spans="1:23" x14ac:dyDescent="0.25">
      <c r="A473" s="81" t="s">
        <v>1368</v>
      </c>
      <c r="B473" s="81" t="str">
        <f>VLOOKUP(A473,'PAI 2025 GPS rempl2)'!$A$3:$E$505,4,0)</f>
        <v>Actividad propia</v>
      </c>
      <c r="C473" s="82" t="s">
        <v>1539</v>
      </c>
      <c r="D473" s="82" t="s">
        <v>1542</v>
      </c>
      <c r="E473" s="82" t="s">
        <v>599</v>
      </c>
      <c r="F473" s="82"/>
      <c r="G473" s="82" t="str">
        <f>VLOOKUP(A473,'PAI 2025 GPS rempl2)'!$E$4:$L$504,8,0)</f>
        <v>N/A</v>
      </c>
      <c r="H473" s="82" t="str">
        <f>VLOOKUP(A473,'PAI 2025 GPS rempl2)'!$A$4:$V$504,15,0)</f>
        <v>Ejecutar el plan de trabajo para una sede electrónica accesible, intuitiva y comprensible (Plan de trabajo con seguimiento y sus respectivas evidencias)</v>
      </c>
      <c r="I473" s="82">
        <f>VLOOKUP(A473,'PAI 2025 GPS rempl2)'!$A$4:$V$504,17,0)</f>
        <v>100</v>
      </c>
      <c r="J473" s="82" t="str">
        <f>VLOOKUP(A473,'PAI 2025 GPS rempl2)'!$A$4:$V$504,18,0)</f>
        <v>Porcentual</v>
      </c>
      <c r="K473" s="169" t="str">
        <f>VLOOKUP(A473,'PAI 2025 GPS rempl2)'!$A$4:$V$504,20,0)</f>
        <v>2025-03-17</v>
      </c>
      <c r="L473" s="169" t="str">
        <f>VLOOKUP(A473,'PAI 2025 GPS rempl2)'!$A$4:$V$504,21,0)</f>
        <v>2025-12-16</v>
      </c>
      <c r="M473" s="82" t="str">
        <f>VLOOKUP(A473,'PAI 2025 GPS rempl2)'!$A$4:$V$504,22,0)</f>
        <v>100-SECRETARIA GENERAL;
20-OFICINA DE TECNOLOGÍA E INFORMÁTICA;
73-GRUPO DE TRABAJO DE COMUNICACION</v>
      </c>
      <c r="N473" s="82"/>
      <c r="O473" s="82"/>
      <c r="P473" s="82"/>
      <c r="Q473" s="82"/>
      <c r="S473" s="81" t="s">
        <v>1368</v>
      </c>
      <c r="T473" s="81" t="str">
        <f>VLOOKUP(A473,'PAI 2025 GPS rempl2)'!$A$3:$E$505,4,0)</f>
        <v>Actividad propia</v>
      </c>
      <c r="U473" s="82" t="s">
        <v>1539</v>
      </c>
      <c r="V473" s="31">
        <f>VLOOKUP(S473,'PAI 2025 GPS rempl2)'!$E$4:$P$504,12,0)</f>
        <v>60</v>
      </c>
      <c r="W473" s="148" t="e">
        <f>+(V473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74" spans="1:23" x14ac:dyDescent="0.25">
      <c r="A474" s="81" t="s">
        <v>1369</v>
      </c>
      <c r="B474" s="81" t="str">
        <f>VLOOKUP(A474,'PAI 2025 GPS rempl2)'!$A$3:$E$505,4,0)</f>
        <v>Producto</v>
      </c>
      <c r="C474" s="82" t="s">
        <v>1539</v>
      </c>
      <c r="D474" s="82" t="s">
        <v>1547</v>
      </c>
      <c r="E474" s="82" t="s">
        <v>706</v>
      </c>
      <c r="F474" s="82" t="s">
        <v>60</v>
      </c>
      <c r="G474" s="82" t="str">
        <f>VLOOKUP(A474,'PAI 2025 GPS rempl2)'!$E$4:$L$504,8,0)</f>
        <v>FUNCIONAMIENTO</v>
      </c>
      <c r="H474" s="82" t="str">
        <f>VLOOKUP(A474,'PAI 2025 GPS rempl2)'!$A$4:$V$504,15,0)</f>
        <v>Enfoque diferencial en las políticas de derechos humanos y de equidad de género y diversidad, incorporado y ejecutado (Informe de la ejecución de la estrategia de incorporación y fortalecimiento del enfoque diferencial a través de la promoción de los derechos humanos y el cierre de brechas de género)</v>
      </c>
      <c r="I474" s="82">
        <f>VLOOKUP(A474,'PAI 2025 GPS rempl2)'!$A$4:$V$504,17,0)</f>
        <v>1</v>
      </c>
      <c r="J474" s="82" t="str">
        <f>VLOOKUP(A474,'PAI 2025 GPS rempl2)'!$A$4:$V$504,18,0)</f>
        <v>Númerica</v>
      </c>
      <c r="K474" s="169" t="str">
        <f>VLOOKUP(A474,'PAI 2025 GPS rempl2)'!$A$4:$V$504,20,0)</f>
        <v>2025-01-27</v>
      </c>
      <c r="L474" s="169" t="str">
        <f>VLOOKUP(A474,'PAI 2025 GPS rempl2)'!$A$4:$V$504,21,0)</f>
        <v>2025-12-16</v>
      </c>
      <c r="M474" s="82" t="str">
        <f>VLOOKUP(A474,'PAI 2025 GPS rempl2)'!$A$4:$V$504,22,0)</f>
        <v>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v>
      </c>
      <c r="N474" s="82" t="s">
        <v>1753</v>
      </c>
      <c r="O474" s="82" t="s">
        <v>1410</v>
      </c>
      <c r="P474" s="82">
        <v>0</v>
      </c>
      <c r="Q474" s="82" t="s">
        <v>1509</v>
      </c>
      <c r="S474" s="81" t="s">
        <v>1369</v>
      </c>
      <c r="T474" s="81" t="str">
        <f>VLOOKUP(A474,'PAI 2025 GPS rempl2)'!$A$3:$E$505,4,0)</f>
        <v>Producto</v>
      </c>
      <c r="U474" s="82" t="s">
        <v>1539</v>
      </c>
      <c r="V474" s="31">
        <f>VLOOKUP(S474,'PAI 2025 GPS rempl2)'!$E$4:$P$504,12,0)</f>
        <v>25</v>
      </c>
      <c r="W474" s="146">
        <f>(V474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1.1210762331838564</v>
      </c>
    </row>
    <row r="475" spans="1:23" x14ac:dyDescent="0.25">
      <c r="A475" s="81" t="s">
        <v>1371</v>
      </c>
      <c r="B475" s="81" t="str">
        <f>VLOOKUP(A475,'PAI 2025 GPS rempl2)'!$A$3:$E$505,4,0)</f>
        <v>Actividad propia</v>
      </c>
      <c r="C475" s="82" t="s">
        <v>1539</v>
      </c>
      <c r="D475" s="82" t="s">
        <v>1547</v>
      </c>
      <c r="E475" s="82" t="s">
        <v>706</v>
      </c>
      <c r="F475" s="82"/>
      <c r="G475" s="82" t="str">
        <f>VLOOKUP(A475,'PAI 2025 GPS rempl2)'!$E$4:$L$504,8,0)</f>
        <v>N/A</v>
      </c>
      <c r="H475" s="82" t="str">
        <f>VLOOKUP(A475,'PAI 2025 GPS rempl2)'!$A$4:$V$504,15,0)</f>
        <v>Actualizar la política de Derechos Humanos de la Entidad, incorporando el enfoque diferencial  (Política de Derechos Humanos Actualizada)</v>
      </c>
      <c r="I475" s="82">
        <f>VLOOKUP(A475,'PAI 2025 GPS rempl2)'!$A$4:$V$504,17,0)</f>
        <v>1</v>
      </c>
      <c r="J475" s="82" t="str">
        <f>VLOOKUP(A475,'PAI 2025 GPS rempl2)'!$A$4:$V$504,18,0)</f>
        <v>Númerica</v>
      </c>
      <c r="K475" s="169" t="str">
        <f>VLOOKUP(A475,'PAI 2025 GPS rempl2)'!$A$4:$V$504,20,0)</f>
        <v>2025-01-27</v>
      </c>
      <c r="L475" s="169" t="str">
        <f>VLOOKUP(A475,'PAI 2025 GPS rempl2)'!$A$4:$V$504,21,0)</f>
        <v>2025-11-28</v>
      </c>
      <c r="M475" s="82" t="str">
        <f>VLOOKUP(A475,'PAI 2025 GPS rempl2)'!$A$4:$V$504,22,0)</f>
        <v>100-SECRETARIA GENERAL</v>
      </c>
      <c r="N475" s="82"/>
      <c r="O475" s="82"/>
      <c r="P475" s="82"/>
      <c r="Q475" s="82"/>
      <c r="S475" s="81" t="s">
        <v>1371</v>
      </c>
      <c r="T475" s="81" t="str">
        <f>VLOOKUP(A475,'PAI 2025 GPS rempl2)'!$A$3:$E$505,4,0)</f>
        <v>Actividad propia</v>
      </c>
      <c r="U475" s="82" t="s">
        <v>1539</v>
      </c>
      <c r="V475" s="31">
        <f>VLOOKUP(S475,'PAI 2025 GPS rempl2)'!$E$4:$P$504,12,0)</f>
        <v>50</v>
      </c>
      <c r="W475" s="148" t="e">
        <f>+(V475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76" spans="1:23" x14ac:dyDescent="0.25">
      <c r="A476" s="81" t="s">
        <v>1373</v>
      </c>
      <c r="B476" s="81" t="str">
        <f>VLOOKUP(A476,'PAI 2025 GPS rempl2)'!$A$3:$E$505,4,0)</f>
        <v>Actividad propia</v>
      </c>
      <c r="C476" s="82" t="s">
        <v>1539</v>
      </c>
      <c r="D476" s="82" t="s">
        <v>1547</v>
      </c>
      <c r="E476" s="82" t="s">
        <v>706</v>
      </c>
      <c r="F476" s="82"/>
      <c r="G476" s="82" t="str">
        <f>VLOOKUP(A476,'PAI 2025 GPS rempl2)'!$E$4:$L$504,8,0)</f>
        <v>N/A</v>
      </c>
      <c r="H476" s="82" t="str">
        <f>VLOOKUP(A476,'PAI 2025 GPS rempl2)'!$A$4:$V$504,15,0)</f>
        <v>Ejecutar el plan de trabajo de la Política de Equidad de Género y Diversidad, formulado en la vigencia 2024 (Plan de trabajo con seguimiento y sus respectivas evidencias)</v>
      </c>
      <c r="I476" s="82">
        <f>VLOOKUP(A476,'PAI 2025 GPS rempl2)'!$A$4:$V$504,17,0)</f>
        <v>100</v>
      </c>
      <c r="J476" s="82" t="str">
        <f>VLOOKUP(A476,'PAI 2025 GPS rempl2)'!$A$4:$V$504,18,0)</f>
        <v>Porcentual</v>
      </c>
      <c r="K476" s="169" t="str">
        <f>VLOOKUP(A476,'PAI 2025 GPS rempl2)'!$A$4:$V$504,20,0)</f>
        <v>2025-01-27</v>
      </c>
      <c r="L476" s="169" t="str">
        <f>VLOOKUP(A476,'PAI 2025 GPS rempl2)'!$A$4:$V$504,21,0)</f>
        <v>2025-12-16</v>
      </c>
      <c r="M476" s="82" t="str">
        <f>VLOOKUP(A476,'PAI 2025 GPS rempl2)'!$A$4:$V$504,22,0)</f>
        <v>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v>
      </c>
      <c r="N476" s="82"/>
      <c r="O476" s="82"/>
      <c r="P476" s="82"/>
      <c r="Q476" s="82"/>
      <c r="S476" s="81" t="s">
        <v>1373</v>
      </c>
      <c r="T476" s="81" t="str">
        <f>VLOOKUP(A476,'PAI 2025 GPS rempl2)'!$A$3:$E$505,4,0)</f>
        <v>Actividad propia</v>
      </c>
      <c r="U476" s="82" t="s">
        <v>1539</v>
      </c>
      <c r="V476" s="31">
        <f>VLOOKUP(S476,'PAI 2025 GPS rempl2)'!$E$4:$P$504,12,0)</f>
        <v>50</v>
      </c>
      <c r="W476" s="148" t="e">
        <f>+(V476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77" spans="1:23" x14ac:dyDescent="0.25">
      <c r="A477" s="81" t="s">
        <v>1378</v>
      </c>
      <c r="B477" s="81" t="str">
        <f>VLOOKUP(A477,'PAI 2025 GPS rempl2)'!$A$3:$E$505,4,0)</f>
        <v>Producto</v>
      </c>
      <c r="C477" s="82" t="s">
        <v>1539</v>
      </c>
      <c r="D477" s="82" t="s">
        <v>1541</v>
      </c>
      <c r="E477" s="82" t="s">
        <v>585</v>
      </c>
      <c r="F477" s="82" t="s">
        <v>60</v>
      </c>
      <c r="G477" s="82" t="str">
        <f>VLOOKUP(A477,'PAI 2025 GPS rempl2)'!$E$4:$L$504,8,0)</f>
        <v>FUNCIONAMIENTO</v>
      </c>
      <c r="H477" s="82" t="str">
        <f>VLOOKUP(A477,'PAI 2025 GPS rempl2)'!$A$4:$V$504,15,0)</f>
        <v>Estrategia para fortalecer la cultura de sostenibilidad de la Entidad a través de la ejecución de acciones que impacten el equilibrio entre el desempeño económico, el cuidado del medio ambiente y el bienestar social, implementada (Informe de la implementación de la  Estrategia para fortalecer la cultura de sostenibilidad de la Entidad a través de la ejecución de acciones que impacten el equilibrio entre el desempeño económico, el cuidado del medio ambiente y el bienestar social)</v>
      </c>
      <c r="I477" s="82">
        <f>VLOOKUP(A477,'PAI 2025 GPS rempl2)'!$A$4:$V$504,17,0)</f>
        <v>100</v>
      </c>
      <c r="J477" s="82" t="str">
        <f>VLOOKUP(A477,'PAI 2025 GPS rempl2)'!$A$4:$V$504,18,0)</f>
        <v>Porcentual</v>
      </c>
      <c r="K477" s="169" t="str">
        <f>VLOOKUP(A477,'PAI 2025 GPS rempl2)'!$A$4:$V$504,20,0)</f>
        <v>2025-01-27</v>
      </c>
      <c r="L477" s="169" t="str">
        <f>VLOOKUP(A477,'PAI 2025 GPS rempl2)'!$A$4:$V$504,21,0)</f>
        <v>2025-12-19</v>
      </c>
      <c r="M477" s="82" t="str">
        <f>VLOOKUP(A477,'PAI 2025 GPS rempl2)'!$A$4:$V$504,22,0)</f>
        <v>100-SECRETARIA GENERAL</v>
      </c>
      <c r="N477" s="82" t="s">
        <v>1753</v>
      </c>
      <c r="O477" s="82" t="s">
        <v>1410</v>
      </c>
      <c r="P477" s="82">
        <v>0</v>
      </c>
      <c r="Q477" s="82" t="s">
        <v>1509</v>
      </c>
      <c r="S477" s="81" t="s">
        <v>1378</v>
      </c>
      <c r="T477" s="81" t="str">
        <f>VLOOKUP(A477,'PAI 2025 GPS rempl2)'!$A$3:$E$505,4,0)</f>
        <v>Producto</v>
      </c>
      <c r="U477" s="82" t="s">
        <v>1539</v>
      </c>
      <c r="V477" s="31">
        <f>VLOOKUP(S477,'PAI 2025 GPS rempl2)'!$E$4:$P$504,12,0)</f>
        <v>25</v>
      </c>
      <c r="W477" s="146">
        <f>(V477*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1.1210762331838564</v>
      </c>
    </row>
    <row r="478" spans="1:23" x14ac:dyDescent="0.25">
      <c r="A478" s="81" t="s">
        <v>1380</v>
      </c>
      <c r="B478" s="81" t="str">
        <f>VLOOKUP(A478,'PAI 2025 GPS rempl2)'!$A$3:$E$505,4,0)</f>
        <v>Actividad propia</v>
      </c>
      <c r="C478" s="82" t="s">
        <v>1539</v>
      </c>
      <c r="D478" s="82" t="s">
        <v>1541</v>
      </c>
      <c r="E478" s="82" t="s">
        <v>585</v>
      </c>
      <c r="F478" s="82"/>
      <c r="G478" s="82" t="str">
        <f>VLOOKUP(A478,'PAI 2025 GPS rempl2)'!$E$4:$L$504,8,0)</f>
        <v>N/A</v>
      </c>
      <c r="H478" s="82" t="str">
        <f>VLOOKUP(A478,'PAI 2025 GPS rempl2)'!$A$4:$V$504,15,0)</f>
        <v>Formular la estrategia para fortalecer la cultura de sostenibilidad de la Entidad a través de la ejecución de acciones que impacten el equilibrio entre el desempeño económico, el cuidado del medio ambiente y el bienestar social (Documento con la estrategia de sostenibilidad para la Entidad en la vigencia 2025)</v>
      </c>
      <c r="I478" s="82">
        <f>VLOOKUP(A478,'PAI 2025 GPS rempl2)'!$A$4:$V$504,17,0)</f>
        <v>1</v>
      </c>
      <c r="J478" s="82" t="str">
        <f>VLOOKUP(A478,'PAI 2025 GPS rempl2)'!$A$4:$V$504,18,0)</f>
        <v>Númerica</v>
      </c>
      <c r="K478" s="169" t="str">
        <f>VLOOKUP(A478,'PAI 2025 GPS rempl2)'!$A$4:$V$504,20,0)</f>
        <v>2025-01-27</v>
      </c>
      <c r="L478" s="169" t="str">
        <f>VLOOKUP(A478,'PAI 2025 GPS rempl2)'!$A$4:$V$504,21,0)</f>
        <v>2025-02-28</v>
      </c>
      <c r="M478" s="82" t="str">
        <f>VLOOKUP(A478,'PAI 2025 GPS rempl2)'!$A$4:$V$504,22,0)</f>
        <v>100-SECRETARIA GENERAL</v>
      </c>
      <c r="N478" s="82"/>
      <c r="O478" s="82"/>
      <c r="P478" s="82"/>
      <c r="Q478" s="82"/>
      <c r="S478" s="81" t="s">
        <v>1380</v>
      </c>
      <c r="T478" s="81" t="str">
        <f>VLOOKUP(A478,'PAI 2025 GPS rempl2)'!$A$3:$E$505,4,0)</f>
        <v>Actividad propia</v>
      </c>
      <c r="U478" s="82" t="s">
        <v>1539</v>
      </c>
      <c r="V478" s="31">
        <f>VLOOKUP(S478,'PAI 2025 GPS rempl2)'!$E$4:$P$504,12,0)</f>
        <v>10</v>
      </c>
      <c r="W478" s="148" t="e">
        <f>+(V478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79" spans="1:23" x14ac:dyDescent="0.25">
      <c r="A479" s="81" t="s">
        <v>1382</v>
      </c>
      <c r="B479" s="81" t="str">
        <f>VLOOKUP(A479,'PAI 2025 GPS rempl2)'!$A$3:$E$505,4,0)</f>
        <v>Actividad propia</v>
      </c>
      <c r="C479" s="82" t="s">
        <v>1539</v>
      </c>
      <c r="D479" s="82" t="s">
        <v>1541</v>
      </c>
      <c r="E479" s="82" t="s">
        <v>585</v>
      </c>
      <c r="F479" s="82"/>
      <c r="G479" s="82" t="str">
        <f>VLOOKUP(A479,'PAI 2025 GPS rempl2)'!$E$4:$L$504,8,0)</f>
        <v>N/A</v>
      </c>
      <c r="H479" s="82" t="str">
        <f>VLOOKUP(A479,'PAI 2025 GPS rempl2)'!$A$4:$V$504,15,0)</f>
        <v>Elaborar un plan de trabajo con las actividades propuestas dentro de la estrategia para fortalecer la cultura de sostenibilidad de la Entidad (Plan de Trabajo con las actividades de la Estrategia)</v>
      </c>
      <c r="I479" s="82">
        <f>VLOOKUP(A479,'PAI 2025 GPS rempl2)'!$A$4:$V$504,17,0)</f>
        <v>1</v>
      </c>
      <c r="J479" s="82" t="str">
        <f>VLOOKUP(A479,'PAI 2025 GPS rempl2)'!$A$4:$V$504,18,0)</f>
        <v>Númerica</v>
      </c>
      <c r="K479" s="169" t="str">
        <f>VLOOKUP(A479,'PAI 2025 GPS rempl2)'!$A$4:$V$504,20,0)</f>
        <v>2025-03-03</v>
      </c>
      <c r="L479" s="169" t="str">
        <f>VLOOKUP(A479,'PAI 2025 GPS rempl2)'!$A$4:$V$504,21,0)</f>
        <v>2025-07-25</v>
      </c>
      <c r="M479" s="82" t="str">
        <f>VLOOKUP(A479,'PAI 2025 GPS rempl2)'!$A$4:$V$504,22,0)</f>
        <v>100-SECRETARIA GENERAL</v>
      </c>
      <c r="N479" s="82"/>
      <c r="O479" s="82"/>
      <c r="P479" s="82"/>
      <c r="Q479" s="82"/>
      <c r="S479" s="81" t="s">
        <v>1382</v>
      </c>
      <c r="T479" s="81" t="str">
        <f>VLOOKUP(A479,'PAI 2025 GPS rempl2)'!$A$3:$E$505,4,0)</f>
        <v>Actividad propia</v>
      </c>
      <c r="U479" s="82" t="s">
        <v>1539</v>
      </c>
      <c r="V479" s="31">
        <f>VLOOKUP(S479,'PAI 2025 GPS rempl2)'!$E$4:$P$504,12,0)</f>
        <v>30</v>
      </c>
      <c r="W479" s="148" t="e">
        <f>+(V479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80" spans="1:23" x14ac:dyDescent="0.25">
      <c r="A480" s="81" t="s">
        <v>1383</v>
      </c>
      <c r="B480" s="81" t="str">
        <f>VLOOKUP(A480,'PAI 2025 GPS rempl2)'!$A$3:$E$505,4,0)</f>
        <v>Actividad propia</v>
      </c>
      <c r="C480" s="82" t="s">
        <v>1539</v>
      </c>
      <c r="D480" s="82" t="s">
        <v>1541</v>
      </c>
      <c r="E480" s="82" t="s">
        <v>585</v>
      </c>
      <c r="F480" s="82"/>
      <c r="G480" s="82" t="str">
        <f>VLOOKUP(A480,'PAI 2025 GPS rempl2)'!$E$4:$L$504,8,0)</f>
        <v>N/A</v>
      </c>
      <c r="H480" s="82" t="str">
        <f>VLOOKUP(A480,'PAI 2025 GPS rempl2)'!$A$4:$V$504,15,0)</f>
        <v>Ejecutar el plan de trabajo de la estrategia para fortalecer la cultura de sostenibilidad de la Entidad a través de la ejecución de acciones que impacten el equilibrio entre el desempeño económico, el cuidado del medio ambiente y el bienestar social (Estrategia formulada con seguimiento y sus respectivas evidencias)</v>
      </c>
      <c r="I480" s="82">
        <f>VLOOKUP(A480,'PAI 2025 GPS rempl2)'!$A$4:$V$504,17,0)</f>
        <v>100</v>
      </c>
      <c r="J480" s="82" t="str">
        <f>VLOOKUP(A480,'PAI 2025 GPS rempl2)'!$A$4:$V$504,18,0)</f>
        <v>Porcentual</v>
      </c>
      <c r="K480" s="169" t="str">
        <f>VLOOKUP(A480,'PAI 2025 GPS rempl2)'!$A$4:$V$504,20,0)</f>
        <v>2025-03-03</v>
      </c>
      <c r="L480" s="169" t="str">
        <f>VLOOKUP(A480,'PAI 2025 GPS rempl2)'!$A$4:$V$504,21,0)</f>
        <v>2025-12-19</v>
      </c>
      <c r="M480" s="82" t="str">
        <f>VLOOKUP(A480,'PAI 2025 GPS rempl2)'!$A$4:$V$504,22,0)</f>
        <v>100-SECRETARIA GENERAL</v>
      </c>
      <c r="N480" s="82"/>
      <c r="O480" s="82"/>
      <c r="P480" s="82"/>
      <c r="Q480" s="82"/>
      <c r="S480" s="81" t="s">
        <v>1383</v>
      </c>
      <c r="T480" s="81" t="str">
        <f>VLOOKUP(A480,'PAI 2025 GPS rempl2)'!$A$3:$E$505,4,0)</f>
        <v>Actividad propia</v>
      </c>
      <c r="U480" s="82" t="s">
        <v>1539</v>
      </c>
      <c r="V480" s="31">
        <f>VLOOKUP(S480,'PAI 2025 GPS rempl2)'!$E$4:$P$504,12,0)</f>
        <v>60</v>
      </c>
      <c r="W480" s="148" t="e">
        <f>+(V480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81" spans="1:23" x14ac:dyDescent="0.25">
      <c r="A481" s="81" t="s">
        <v>1388</v>
      </c>
      <c r="B481" s="81" t="str">
        <f>VLOOKUP(A481,'PAI 2025 GPS rempl2)'!$A$3:$E$505,4,0)</f>
        <v>Producto</v>
      </c>
      <c r="C481" s="82" t="s">
        <v>1552</v>
      </c>
      <c r="D481" s="82" t="s">
        <v>1551</v>
      </c>
      <c r="E481" s="82" t="s">
        <v>995</v>
      </c>
      <c r="F481" s="82" t="s">
        <v>11</v>
      </c>
      <c r="G481" s="82" t="str">
        <f>VLOOKUP(A481,'PAI 2025 GPS rempl2)'!$E$4:$L$504,8,0)</f>
        <v>FUNCIONAMIENTO</v>
      </c>
      <c r="H481" s="82" t="str">
        <f>VLOOKUP(A481,'PAI 2025 GPS rempl2)'!$A$4:$V$504,15,0)</f>
        <v>Estrategia para una eficiente y efectiva gestión archivística que garantice la transición al expediente electrónico, implementada (documento con la estrategia definida, seguimiento al plan de trabajo y evidencias de su cumplimiento)</v>
      </c>
      <c r="I481" s="82">
        <f>VLOOKUP(A481,'PAI 2025 GPS rempl2)'!$A$4:$V$504,17,0)</f>
        <v>100</v>
      </c>
      <c r="J481" s="82" t="str">
        <f>VLOOKUP(A481,'PAI 2025 GPS rempl2)'!$A$4:$V$504,18,0)</f>
        <v>Porcentual</v>
      </c>
      <c r="K481" s="169" t="str">
        <f>VLOOKUP(A481,'PAI 2025 GPS rempl2)'!$A$4:$V$504,20,0)</f>
        <v>2025-02-03</v>
      </c>
      <c r="L481" s="169" t="str">
        <f>VLOOKUP(A481,'PAI 2025 GPS rempl2)'!$A$4:$V$504,21,0)</f>
        <v>2025-12-19</v>
      </c>
      <c r="M481" s="82" t="str">
        <f>VLOOKUP(A481,'PAI 2025 GPS rempl2)'!$A$4:$V$504,22,0)</f>
        <v>141-GRUPO DE TRABAJO DE GESTIÓN DOCUMENTAL Y ARCHIVO</v>
      </c>
      <c r="N481" s="82" t="s">
        <v>1413</v>
      </c>
      <c r="O481" s="82" t="s">
        <v>1414</v>
      </c>
      <c r="P481" s="82">
        <v>0</v>
      </c>
      <c r="Q481" s="82" t="s">
        <v>1510</v>
      </c>
      <c r="S481" s="81" t="s">
        <v>1388</v>
      </c>
      <c r="T481" s="81" t="str">
        <f>VLOOKUP(A481,'PAI 2025 GPS rempl2)'!$A$3:$E$505,4,0)</f>
        <v>Producto</v>
      </c>
      <c r="U481" s="82" t="s">
        <v>1552</v>
      </c>
      <c r="V481" s="31">
        <f>VLOOKUP(S481,'PAI 2025 GPS rempl2)'!$E$4:$P$504,12,0)</f>
        <v>30</v>
      </c>
      <c r="W481" s="31">
        <f>+V481</f>
        <v>30</v>
      </c>
    </row>
    <row r="482" spans="1:23" x14ac:dyDescent="0.25">
      <c r="A482" s="81" t="s">
        <v>1390</v>
      </c>
      <c r="B482" s="81" t="str">
        <f>VLOOKUP(A482,'PAI 2025 GPS rempl2)'!$A$3:$E$505,4,0)</f>
        <v>Actividad propia</v>
      </c>
      <c r="C482" s="82" t="s">
        <v>1552</v>
      </c>
      <c r="D482" s="82" t="s">
        <v>1551</v>
      </c>
      <c r="E482" s="82" t="s">
        <v>995</v>
      </c>
      <c r="F482" s="82"/>
      <c r="G482" s="82" t="str">
        <f>VLOOKUP(A482,'PAI 2025 GPS rempl2)'!$E$4:$L$504,8,0)</f>
        <v>N/A</v>
      </c>
      <c r="H482" s="82" t="str">
        <f>VLOOKUP(A482,'PAI 2025 GPS rempl2)'!$A$4:$V$504,15,0)</f>
        <v>Definir la estrategia que garantizará la transición al expediente electrónico. (Incluye metas, plazos, recursos necesarios y etapas de implementación) (documento con la estrategia definida / único entregable)</v>
      </c>
      <c r="I482" s="82">
        <f>VLOOKUP(A482,'PAI 2025 GPS rempl2)'!$A$4:$V$504,17,0)</f>
        <v>1</v>
      </c>
      <c r="J482" s="82" t="str">
        <f>VLOOKUP(A482,'PAI 2025 GPS rempl2)'!$A$4:$V$504,18,0)</f>
        <v>Númerica</v>
      </c>
      <c r="K482" s="169" t="str">
        <f>VLOOKUP(A482,'PAI 2025 GPS rempl2)'!$A$4:$V$504,20,0)</f>
        <v>2025-02-03</v>
      </c>
      <c r="L482" s="169" t="str">
        <f>VLOOKUP(A482,'PAI 2025 GPS rempl2)'!$A$4:$V$504,21,0)</f>
        <v>2025-04-25</v>
      </c>
      <c r="M482" s="82" t="str">
        <f>VLOOKUP(A482,'PAI 2025 GPS rempl2)'!$A$4:$V$504,22,0)</f>
        <v>141-GRUPO DE TRABAJO DE GESTIÓN DOCUMENTAL Y ARCHIVO</v>
      </c>
      <c r="N482" s="82"/>
      <c r="O482" s="82"/>
      <c r="P482" s="82"/>
      <c r="Q482" s="82"/>
      <c r="S482" s="81" t="s">
        <v>1390</v>
      </c>
      <c r="T482" s="81" t="str">
        <f>VLOOKUP(A482,'PAI 2025 GPS rempl2)'!$A$3:$E$505,4,0)</f>
        <v>Actividad propia</v>
      </c>
      <c r="U482" s="82" t="s">
        <v>1552</v>
      </c>
      <c r="V482" s="31">
        <f>VLOOKUP(S482,'PAI 2025 GPS rempl2)'!$E$4:$P$504,12,0)</f>
        <v>25</v>
      </c>
      <c r="W482" s="31">
        <f>+(V482*100)/(V$274+$V$275+$V$276+$V$278+$V$280+$V$281+$V$482+$V$483+$V$484+$V$486+$V$487+$V$488+$V$490)</f>
        <v>5</v>
      </c>
    </row>
    <row r="483" spans="1:23" x14ac:dyDescent="0.25">
      <c r="A483" s="81" t="s">
        <v>1393</v>
      </c>
      <c r="B483" s="81" t="str">
        <f>VLOOKUP(A483,'PAI 2025 GPS rempl2)'!$A$3:$E$505,4,0)</f>
        <v>Actividad propia</v>
      </c>
      <c r="C483" s="82" t="s">
        <v>1552</v>
      </c>
      <c r="D483" s="82" t="s">
        <v>1551</v>
      </c>
      <c r="E483" s="82" t="s">
        <v>995</v>
      </c>
      <c r="F483" s="82"/>
      <c r="G483" s="82" t="str">
        <f>VLOOKUP(A483,'PAI 2025 GPS rempl2)'!$E$4:$L$504,8,0)</f>
        <v>N/A</v>
      </c>
      <c r="H483" s="82" t="str">
        <f>VLOOKUP(A483,'PAI 2025 GPS rempl2)'!$A$4:$V$504,15,0)</f>
        <v>Elaborar un plan de trabajo que defina las actividades,  fechas y responsbales, que permitan la implementación de la estrategia definida (plan de trabajo / único entregable)</v>
      </c>
      <c r="I483" s="82">
        <f>VLOOKUP(A483,'PAI 2025 GPS rempl2)'!$A$4:$V$504,17,0)</f>
        <v>1</v>
      </c>
      <c r="J483" s="82" t="str">
        <f>VLOOKUP(A483,'PAI 2025 GPS rempl2)'!$A$4:$V$504,18,0)</f>
        <v>Númerica</v>
      </c>
      <c r="K483" s="169" t="str">
        <f>VLOOKUP(A483,'PAI 2025 GPS rempl2)'!$A$4:$V$504,20,0)</f>
        <v>2025-04-28</v>
      </c>
      <c r="L483" s="169" t="str">
        <f>VLOOKUP(A483,'PAI 2025 GPS rempl2)'!$A$4:$V$504,21,0)</f>
        <v>2025-05-16</v>
      </c>
      <c r="M483" s="82" t="str">
        <f>VLOOKUP(A483,'PAI 2025 GPS rempl2)'!$A$4:$V$504,22,0)</f>
        <v>141-GRUPO DE TRABAJO DE GESTIÓN DOCUMENTAL Y ARCHIVO</v>
      </c>
      <c r="N483" s="82"/>
      <c r="O483" s="82"/>
      <c r="P483" s="82"/>
      <c r="Q483" s="82"/>
      <c r="S483" s="81" t="s">
        <v>1393</v>
      </c>
      <c r="T483" s="81" t="str">
        <f>VLOOKUP(A483,'PAI 2025 GPS rempl2)'!$A$3:$E$505,4,0)</f>
        <v>Actividad propia</v>
      </c>
      <c r="U483" s="82" t="s">
        <v>1552</v>
      </c>
      <c r="V483" s="31">
        <f>VLOOKUP(S483,'PAI 2025 GPS rempl2)'!$E$4:$P$504,12,0)</f>
        <v>25</v>
      </c>
      <c r="W483" s="31">
        <f>+(V483*100)/(V$274+$V$275+$V$276+$V$278+$V$280+$V$281+$V$482+$V$483+$V$484+$V$486+$V$487+$V$488+$V$490)</f>
        <v>5</v>
      </c>
    </row>
    <row r="484" spans="1:23" x14ac:dyDescent="0.25">
      <c r="A484" s="81" t="s">
        <v>1396</v>
      </c>
      <c r="B484" s="81" t="str">
        <f>VLOOKUP(A484,'PAI 2025 GPS rempl2)'!$A$3:$E$505,4,0)</f>
        <v>Actividad propia</v>
      </c>
      <c r="C484" s="82" t="s">
        <v>1552</v>
      </c>
      <c r="D484" s="82" t="s">
        <v>1551</v>
      </c>
      <c r="E484" s="82" t="s">
        <v>995</v>
      </c>
      <c r="F484" s="82"/>
      <c r="G484" s="82" t="str">
        <f>VLOOKUP(A484,'PAI 2025 GPS rempl2)'!$E$4:$L$504,8,0)</f>
        <v>N/A</v>
      </c>
      <c r="H484" s="82" t="str">
        <f>VLOOKUP(A484,'PAI 2025 GPS rempl2)'!$A$4:$V$504,15,0)</f>
        <v>Ejecutar las actividades del plan de trabajo planificadas para la vigencia 2025 (Seguimiento al plan de trabajo y evidencias de su cumplimiento)</v>
      </c>
      <c r="I484" s="82">
        <f>VLOOKUP(A484,'PAI 2025 GPS rempl2)'!$A$4:$V$504,17,0)</f>
        <v>100</v>
      </c>
      <c r="J484" s="82" t="str">
        <f>VLOOKUP(A484,'PAI 2025 GPS rempl2)'!$A$4:$V$504,18,0)</f>
        <v>Porcentual</v>
      </c>
      <c r="K484" s="169" t="str">
        <f>VLOOKUP(A484,'PAI 2025 GPS rempl2)'!$A$4:$V$504,20,0)</f>
        <v>2025-05-19</v>
      </c>
      <c r="L484" s="169" t="str">
        <f>VLOOKUP(A484,'PAI 2025 GPS rempl2)'!$A$4:$V$504,21,0)</f>
        <v>2025-12-19</v>
      </c>
      <c r="M484" s="82" t="str">
        <f>VLOOKUP(A484,'PAI 2025 GPS rempl2)'!$A$4:$V$504,22,0)</f>
        <v>141-GRUPO DE TRABAJO DE GESTIÓN DOCUMENTAL Y ARCHIVO</v>
      </c>
      <c r="N484" s="82"/>
      <c r="O484" s="82"/>
      <c r="P484" s="82"/>
      <c r="Q484" s="82"/>
      <c r="S484" s="81" t="s">
        <v>1396</v>
      </c>
      <c r="T484" s="81" t="str">
        <f>VLOOKUP(A484,'PAI 2025 GPS rempl2)'!$A$3:$E$505,4,0)</f>
        <v>Actividad propia</v>
      </c>
      <c r="U484" s="82" t="s">
        <v>1552</v>
      </c>
      <c r="V484" s="31">
        <f>VLOOKUP(S484,'PAI 2025 GPS rempl2)'!$E$4:$P$504,12,0)</f>
        <v>50</v>
      </c>
      <c r="W484" s="31">
        <f>+(V484*100)/(V$274+$V$275+$V$276+$V$278+$V$280+$V$281+$V$482+$V$483+$V$484+$V$486+$V$487+$V$488+$V$490)</f>
        <v>10</v>
      </c>
    </row>
    <row r="485" spans="1:23" x14ac:dyDescent="0.25">
      <c r="A485" s="81" t="s">
        <v>1398</v>
      </c>
      <c r="B485" s="81" t="str">
        <f>VLOOKUP(A485,'PAI 2025 GPS rempl2)'!$A$3:$E$505,4,0)</f>
        <v>Producto</v>
      </c>
      <c r="C485" s="82" t="s">
        <v>1552</v>
      </c>
      <c r="D485" s="82" t="s">
        <v>1551</v>
      </c>
      <c r="E485" s="82" t="s">
        <v>995</v>
      </c>
      <c r="F485" s="82" t="s">
        <v>60</v>
      </c>
      <c r="G485" s="82" t="str">
        <f>VLOOKUP(A485,'PAI 2025 GPS rempl2)'!$E$4:$L$504,8,0)</f>
        <v>FUNCIONAMIENTO</v>
      </c>
      <c r="H485" s="82" t="str">
        <f>VLOOKUP(A485,'PAI 2025 GPS rempl2)'!$A$4:$V$504,15,0)</f>
        <v>Plan Institucional de Archivos publicado y ejecutado (Plan ejecutado con seguimiento / Link de publicación)</v>
      </c>
      <c r="I485" s="82">
        <f>VLOOKUP(A485,'PAI 2025 GPS rempl2)'!$A$4:$V$504,17,0)</f>
        <v>100</v>
      </c>
      <c r="J485" s="82" t="str">
        <f>VLOOKUP(A485,'PAI 2025 GPS rempl2)'!$A$4:$V$504,18,0)</f>
        <v>Porcentual</v>
      </c>
      <c r="K485" s="169" t="str">
        <f>VLOOKUP(A485,'PAI 2025 GPS rempl2)'!$A$4:$V$504,20,0)</f>
        <v>2025-01-14</v>
      </c>
      <c r="L485" s="169" t="str">
        <f>VLOOKUP(A485,'PAI 2025 GPS rempl2)'!$A$4:$V$504,21,0)</f>
        <v>2025-12-19</v>
      </c>
      <c r="M485" s="82" t="str">
        <f>VLOOKUP(A485,'PAI 2025 GPS rempl2)'!$A$4:$V$504,22,0)</f>
        <v>141-GRUPO DE TRABAJO DE GESTIÓN DOCUMENTAL Y ARCHIVO</v>
      </c>
      <c r="N485" s="82" t="s">
        <v>1753</v>
      </c>
      <c r="O485" s="82" t="s">
        <v>1410</v>
      </c>
      <c r="P485" s="82" t="s">
        <v>1589</v>
      </c>
      <c r="Q485" s="82" t="s">
        <v>1509</v>
      </c>
      <c r="S485" s="81" t="s">
        <v>1398</v>
      </c>
      <c r="T485" s="81" t="str">
        <f>VLOOKUP(A485,'PAI 2025 GPS rempl2)'!$A$3:$E$505,4,0)</f>
        <v>Producto</v>
      </c>
      <c r="U485" s="82" t="s">
        <v>1552</v>
      </c>
      <c r="V485" s="31">
        <f>VLOOKUP(S485,'PAI 2025 GPS rempl2)'!$E$4:$P$504,12,0)</f>
        <v>30</v>
      </c>
      <c r="W485" s="31">
        <f>+V485</f>
        <v>30</v>
      </c>
    </row>
    <row r="486" spans="1:23" x14ac:dyDescent="0.25">
      <c r="A486" s="81" t="s">
        <v>1400</v>
      </c>
      <c r="B486" s="81" t="str">
        <f>VLOOKUP(A486,'PAI 2025 GPS rempl2)'!$A$3:$E$505,4,0)</f>
        <v>Actividad propia</v>
      </c>
      <c r="C486" s="82" t="s">
        <v>1552</v>
      </c>
      <c r="D486" s="82" t="s">
        <v>1551</v>
      </c>
      <c r="E486" s="82" t="s">
        <v>995</v>
      </c>
      <c r="F486" s="82"/>
      <c r="G486" s="82" t="str">
        <f>VLOOKUP(A486,'PAI 2025 GPS rempl2)'!$E$4:$L$504,8,0)</f>
        <v>N/A</v>
      </c>
      <c r="H486" s="82" t="str">
        <f>VLOOKUP(A486,'PAI 2025 GPS rempl2)'!$A$4:$V$504,15,0)</f>
        <v>Actualizar y publicar el Plan Institucional de Archivo 2025 (Documento del Plan Institucional de Archivos, actualizado).)</v>
      </c>
      <c r="I486" s="82">
        <f>VLOOKUP(A486,'PAI 2025 GPS rempl2)'!$A$4:$V$504,17,0)</f>
        <v>1</v>
      </c>
      <c r="J486" s="82" t="str">
        <f>VLOOKUP(A486,'PAI 2025 GPS rempl2)'!$A$4:$V$504,18,0)</f>
        <v>Númerica</v>
      </c>
      <c r="K486" s="169" t="str">
        <f>VLOOKUP(A486,'PAI 2025 GPS rempl2)'!$A$4:$V$504,20,0)</f>
        <v>2025-01-14</v>
      </c>
      <c r="L486" s="169" t="str">
        <f>VLOOKUP(A486,'PAI 2025 GPS rempl2)'!$A$4:$V$504,21,0)</f>
        <v>2025-01-31</v>
      </c>
      <c r="M486" s="82" t="str">
        <f>VLOOKUP(A486,'PAI 2025 GPS rempl2)'!$A$4:$V$504,22,0)</f>
        <v>141-GRUPO DE TRABAJO DE GESTIÓN DOCUMENTAL Y ARCHIVO</v>
      </c>
      <c r="N486" s="82"/>
      <c r="O486" s="82"/>
      <c r="P486" s="82"/>
      <c r="Q486" s="82"/>
      <c r="S486" s="81" t="s">
        <v>1400</v>
      </c>
      <c r="T486" s="81" t="str">
        <f>VLOOKUP(A486,'PAI 2025 GPS rempl2)'!$A$3:$E$505,4,0)</f>
        <v>Actividad propia</v>
      </c>
      <c r="U486" s="82" t="s">
        <v>1552</v>
      </c>
      <c r="V486" s="31">
        <f>VLOOKUP(S486,'PAI 2025 GPS rempl2)'!$E$4:$P$504,12,0)</f>
        <v>30</v>
      </c>
      <c r="W486" s="31">
        <f>+(V486*100)/(V$274+$V$275+$V$276+$V$278+$V$280+$V$281+$V$482+$V$483+$V$484+$V$486+$V$487+$V$488+$V$490)</f>
        <v>6</v>
      </c>
    </row>
    <row r="487" spans="1:23" x14ac:dyDescent="0.25">
      <c r="A487" s="81" t="s">
        <v>1402</v>
      </c>
      <c r="B487" s="81" t="str">
        <f>VLOOKUP(A487,'PAI 2025 GPS rempl2)'!$A$3:$E$505,4,0)</f>
        <v>Actividad propia</v>
      </c>
      <c r="C487" s="82" t="s">
        <v>1552</v>
      </c>
      <c r="D487" s="82" t="s">
        <v>1551</v>
      </c>
      <c r="E487" s="82" t="s">
        <v>995</v>
      </c>
      <c r="F487" s="82"/>
      <c r="G487" s="82" t="str">
        <f>VLOOKUP(A487,'PAI 2025 GPS rempl2)'!$E$4:$L$504,8,0)</f>
        <v>N/A</v>
      </c>
      <c r="H487" s="82" t="str">
        <f>VLOOKUP(A487,'PAI 2025 GPS rempl2)'!$A$4:$V$504,15,0)</f>
        <v>Formular el plan institucional de Archivo (Documento de Plan de Trabajo para el seguimiento de la ejecución)</v>
      </c>
      <c r="I487" s="82">
        <f>VLOOKUP(A487,'PAI 2025 GPS rempl2)'!$A$4:$V$504,17,0)</f>
        <v>1</v>
      </c>
      <c r="J487" s="82" t="str">
        <f>VLOOKUP(A487,'PAI 2025 GPS rempl2)'!$A$4:$V$504,18,0)</f>
        <v>Númerica</v>
      </c>
      <c r="K487" s="169" t="str">
        <f>VLOOKUP(A487,'PAI 2025 GPS rempl2)'!$A$4:$V$504,20,0)</f>
        <v>2025-01-14</v>
      </c>
      <c r="L487" s="169" t="str">
        <f>VLOOKUP(A487,'PAI 2025 GPS rempl2)'!$A$4:$V$504,21,0)</f>
        <v>2025-01-31</v>
      </c>
      <c r="M487" s="82" t="str">
        <f>VLOOKUP(A487,'PAI 2025 GPS rempl2)'!$A$4:$V$504,22,0)</f>
        <v>141-GRUPO DE TRABAJO DE GESTIÓN DOCUMENTAL Y ARCHIVO</v>
      </c>
      <c r="N487" s="82"/>
      <c r="O487" s="82"/>
      <c r="P487" s="82"/>
      <c r="Q487" s="82"/>
      <c r="S487" s="81" t="s">
        <v>1402</v>
      </c>
      <c r="T487" s="81" t="str">
        <f>VLOOKUP(A487,'PAI 2025 GPS rempl2)'!$A$3:$E$505,4,0)</f>
        <v>Actividad propia</v>
      </c>
      <c r="U487" s="82" t="s">
        <v>1552</v>
      </c>
      <c r="V487" s="31">
        <f>VLOOKUP(S487,'PAI 2025 GPS rempl2)'!$E$4:$P$504,12,0)</f>
        <v>30</v>
      </c>
      <c r="W487" s="31">
        <f>+(V487*100)/(V$274+$V$275+$V$276+$V$278+$V$280+$V$281+$V$482+$V$483+$V$484+$V$486+$V$487+$V$488+$V$490)</f>
        <v>6</v>
      </c>
    </row>
    <row r="488" spans="1:23" x14ac:dyDescent="0.25">
      <c r="A488" s="81" t="s">
        <v>1404</v>
      </c>
      <c r="B488" s="81" t="str">
        <f>VLOOKUP(A488,'PAI 2025 GPS rempl2)'!$A$3:$E$505,4,0)</f>
        <v>Actividad propia</v>
      </c>
      <c r="C488" s="82" t="s">
        <v>1552</v>
      </c>
      <c r="D488" s="82" t="s">
        <v>1551</v>
      </c>
      <c r="E488" s="82" t="s">
        <v>995</v>
      </c>
      <c r="F488" s="82"/>
      <c r="G488" s="82" t="str">
        <f>VLOOKUP(A488,'PAI 2025 GPS rempl2)'!$E$4:$L$504,8,0)</f>
        <v>N/A</v>
      </c>
      <c r="H488" s="82" t="str">
        <f>VLOOKUP(A488,'PAI 2025 GPS rempl2)'!$A$4:$V$504,15,0)</f>
        <v>Ejecutar el Plan de Trabajo del Plan Institucional de Archivos 2025 (informes de avance de ejecución del plan de trabajo)</v>
      </c>
      <c r="I488" s="82">
        <f>VLOOKUP(A488,'PAI 2025 GPS rempl2)'!$A$4:$V$504,17,0)</f>
        <v>100</v>
      </c>
      <c r="J488" s="82" t="str">
        <f>VLOOKUP(A488,'PAI 2025 GPS rempl2)'!$A$4:$V$504,18,0)</f>
        <v>Porcentual</v>
      </c>
      <c r="K488" s="169" t="str">
        <f>VLOOKUP(A488,'PAI 2025 GPS rempl2)'!$A$4:$V$504,20,0)</f>
        <v>2025-02-03</v>
      </c>
      <c r="L488" s="169" t="str">
        <f>VLOOKUP(A488,'PAI 2025 GPS rempl2)'!$A$4:$V$504,21,0)</f>
        <v>2025-12-19</v>
      </c>
      <c r="M488" s="82" t="str">
        <f>VLOOKUP(A488,'PAI 2025 GPS rempl2)'!$A$4:$V$504,22,0)</f>
        <v>141-GRUPO DE TRABAJO DE GESTIÓN DOCUMENTAL Y ARCHIVO</v>
      </c>
      <c r="N488" s="82"/>
      <c r="O488" s="82"/>
      <c r="P488" s="82"/>
      <c r="Q488" s="82"/>
      <c r="S488" s="81" t="s">
        <v>1404</v>
      </c>
      <c r="T488" s="81" t="str">
        <f>VLOOKUP(A488,'PAI 2025 GPS rempl2)'!$A$3:$E$505,4,0)</f>
        <v>Actividad propia</v>
      </c>
      <c r="U488" s="82" t="s">
        <v>1552</v>
      </c>
      <c r="V488" s="31">
        <f>VLOOKUP(S488,'PAI 2025 GPS rempl2)'!$E$4:$P$504,12,0)</f>
        <v>40</v>
      </c>
      <c r="W488" s="31">
        <f>+(V488*100)/(V$274+$V$275+$V$276+$V$278+$V$280+$V$281+$V$482+$V$483+$V$484+$V$486+$V$487+$V$488+$V$490)</f>
        <v>8</v>
      </c>
    </row>
    <row r="489" spans="1:23" x14ac:dyDescent="0.25">
      <c r="A489" s="81" t="s">
        <v>1406</v>
      </c>
      <c r="B489" s="81" t="str">
        <f>VLOOKUP(A489,'PAI 2025 GPS rempl2)'!$A$3:$E$505,4,0)</f>
        <v>Producto</v>
      </c>
      <c r="C489" s="82" t="s">
        <v>1552</v>
      </c>
      <c r="D489" s="82" t="s">
        <v>1551</v>
      </c>
      <c r="E489" s="82" t="s">
        <v>995</v>
      </c>
      <c r="F489" s="82" t="s">
        <v>9</v>
      </c>
      <c r="G489" s="82" t="str">
        <f>VLOOKUP(A489,'PAI 2025 GPS rempl2)'!$E$4:$L$504,8,0)</f>
        <v>C-3599-0200-0005-53105b</v>
      </c>
      <c r="H489" s="82" t="str">
        <f>VLOOKUP(A489,'PAI 2025 GPS rempl2)'!$A$4:$V$504,15,0)</f>
        <v>Servicios complementarios de gestión documental con radicados de entrada, traslados y salidas, realizados.(Informe anual de servicios complementarios de gestión documental)</v>
      </c>
      <c r="I489" s="82">
        <f>VLOOKUP(A489,'PAI 2025 GPS rempl2)'!$A$4:$V$504,17,0)</f>
        <v>3357800</v>
      </c>
      <c r="J489" s="82" t="str">
        <f>VLOOKUP(A489,'PAI 2025 GPS rempl2)'!$A$4:$V$504,18,0)</f>
        <v>Númerica</v>
      </c>
      <c r="K489" s="169" t="str">
        <f>VLOOKUP(A489,'PAI 2025 GPS rempl2)'!$A$4:$V$504,20,0)</f>
        <v>2025-01-02</v>
      </c>
      <c r="L489" s="169" t="str">
        <f>VLOOKUP(A489,'PAI 2025 GPS rempl2)'!$A$4:$V$504,21,0)</f>
        <v>2025-12-31</v>
      </c>
      <c r="M489" s="82" t="str">
        <f>VLOOKUP(A489,'PAI 2025 GPS rempl2)'!$A$4:$V$504,22,0)</f>
        <v>141-GRUPO DE TRABAJO DE GESTIÓN DOCUMENTAL Y ARCHIVO</v>
      </c>
      <c r="N489" s="82" t="s">
        <v>1417</v>
      </c>
      <c r="O489" s="82" t="s">
        <v>1455</v>
      </c>
      <c r="P489" s="82">
        <v>0</v>
      </c>
      <c r="Q489" s="82" t="s">
        <v>1509</v>
      </c>
      <c r="S489" s="81" t="s">
        <v>1406</v>
      </c>
      <c r="T489" s="81" t="str">
        <f>VLOOKUP(A489,'PAI 2025 GPS rempl2)'!$A$3:$E$505,4,0)</f>
        <v>Producto</v>
      </c>
      <c r="U489" s="82" t="s">
        <v>1552</v>
      </c>
      <c r="V489" s="31">
        <f>VLOOKUP(S489,'PAI 2025 GPS rempl2)'!$E$4:$P$504,12,0)</f>
        <v>40</v>
      </c>
      <c r="W489" s="31">
        <f>+V489</f>
        <v>40</v>
      </c>
    </row>
    <row r="490" spans="1:23" x14ac:dyDescent="0.25">
      <c r="A490" s="81" t="s">
        <v>1408</v>
      </c>
      <c r="B490" s="81" t="str">
        <f>VLOOKUP(A490,'PAI 2025 GPS rempl2)'!$A$3:$E$505,4,0)</f>
        <v>Actividad propia</v>
      </c>
      <c r="C490" s="82" t="s">
        <v>1552</v>
      </c>
      <c r="D490" s="82" t="s">
        <v>1551</v>
      </c>
      <c r="E490" s="82" t="s">
        <v>995</v>
      </c>
      <c r="F490" s="82"/>
      <c r="G490" s="82" t="str">
        <f>VLOOKUP(A490,'PAI 2025 GPS rempl2)'!$E$4:$L$504,8,0)</f>
        <v>N/A</v>
      </c>
      <c r="H490" s="82" t="str">
        <f>VLOOKUP(A490,'PAI 2025 GPS rempl2)'!$A$4:$V$504,15,0)</f>
        <v>Realizar los servicios complementarios de gestión a los documentos internos y externos radicados en la entidad (Informes de servicios complementarios de gestión documental)</v>
      </c>
      <c r="I490" s="82">
        <f>VLOOKUP(A490,'PAI 2025 GPS rempl2)'!$A$4:$V$504,17,0)</f>
        <v>3357800</v>
      </c>
      <c r="J490" s="82" t="str">
        <f>VLOOKUP(A490,'PAI 2025 GPS rempl2)'!$A$4:$V$504,18,0)</f>
        <v>Númerica</v>
      </c>
      <c r="K490" s="169" t="str">
        <f>VLOOKUP(A490,'PAI 2025 GPS rempl2)'!$A$4:$V$504,20,0)</f>
        <v>2025-01-02</v>
      </c>
      <c r="L490" s="169" t="str">
        <f>VLOOKUP(A490,'PAI 2025 GPS rempl2)'!$A$4:$V$504,21,0)</f>
        <v>2025-12-31</v>
      </c>
      <c r="M490" s="82" t="str">
        <f>VLOOKUP(A490,'PAI 2025 GPS rempl2)'!$A$4:$V$504,22,0)</f>
        <v>141-GRUPO DE TRABAJO DE GESTIÓN DOCUMENTAL Y ARCHIVO</v>
      </c>
      <c r="N490" s="82"/>
      <c r="O490" s="82"/>
      <c r="P490" s="82"/>
      <c r="Q490" s="82"/>
      <c r="S490" s="81" t="s">
        <v>1408</v>
      </c>
      <c r="T490" s="81" t="str">
        <f>VLOOKUP(A490,'PAI 2025 GPS rempl2)'!$A$3:$E$505,4,0)</f>
        <v>Actividad propia</v>
      </c>
      <c r="U490" s="82" t="s">
        <v>1552</v>
      </c>
      <c r="V490" s="31">
        <f>VLOOKUP(S490,'PAI 2025 GPS rempl2)'!$E$4:$P$504,12,0)</f>
        <v>100</v>
      </c>
      <c r="W490" s="31">
        <f>+(V490*100)/(V$274+$V$275+$V$276+$V$278+$V$280+$V$281+$V$482+$V$483+$V$484+$V$486+$V$487+$V$488+$V$490)</f>
        <v>20</v>
      </c>
    </row>
    <row r="491" spans="1:23" x14ac:dyDescent="0.25">
      <c r="P491" s="82"/>
      <c r="Q491" s="82"/>
    </row>
  </sheetData>
  <autoFilter ref="A2:AA490" xr:uid="{E7BCF3A1-0F57-454D-9148-9DA532812E2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ACDCF-5FE5-46F4-898C-982FB2B03759}">
  <dimension ref="B1:V78"/>
  <sheetViews>
    <sheetView view="pageBreakPreview" zoomScale="60" zoomScaleNormal="100" workbookViewId="0">
      <selection activeCell="D8" sqref="D8"/>
    </sheetView>
  </sheetViews>
  <sheetFormatPr baseColWidth="10" defaultRowHeight="15" x14ac:dyDescent="0.25"/>
  <cols>
    <col min="1" max="1" width="4.140625" customWidth="1"/>
    <col min="2" max="2" width="54.42578125" customWidth="1"/>
    <col min="3" max="6" width="39.42578125" customWidth="1"/>
    <col min="7" max="7" width="28.28515625" customWidth="1"/>
    <col min="8" max="8" width="6.7109375" customWidth="1"/>
    <col min="9" max="9" width="11.42578125" style="3"/>
    <col min="10" max="10" width="57.5703125" style="3" customWidth="1"/>
    <col min="11" max="11" width="5.42578125" customWidth="1"/>
    <col min="13" max="13" width="51.28515625" customWidth="1"/>
    <col min="14" max="14" width="5.7109375" customWidth="1"/>
    <col min="16" max="16" width="56.42578125" customWidth="1"/>
    <col min="17" max="17" width="5" customWidth="1"/>
    <col min="18" max="18" width="19" customWidth="1"/>
    <col min="19" max="19" width="85.7109375" customWidth="1"/>
    <col min="20" max="20" width="4.5703125" customWidth="1"/>
    <col min="21" max="21" width="37" style="37" customWidth="1"/>
    <col min="22" max="22" width="92.42578125" style="62" customWidth="1"/>
  </cols>
  <sheetData>
    <row r="1" spans="2:22" ht="95.25" customHeight="1" x14ac:dyDescent="0.25">
      <c r="B1" s="121" t="s">
        <v>1762</v>
      </c>
    </row>
    <row r="2" spans="2:22" ht="75" x14ac:dyDescent="0.25">
      <c r="B2" s="84" t="s">
        <v>1526</v>
      </c>
      <c r="C2" s="85" t="s">
        <v>1590</v>
      </c>
      <c r="I2" s="84" t="s">
        <v>1528</v>
      </c>
      <c r="J2" s="86" t="s">
        <v>1591</v>
      </c>
      <c r="V2" s="37"/>
    </row>
    <row r="3" spans="2:22" x14ac:dyDescent="0.25">
      <c r="V3" s="37"/>
    </row>
    <row r="4" spans="2:22" ht="30" x14ac:dyDescent="0.25">
      <c r="B4" s="311" t="s">
        <v>1592</v>
      </c>
      <c r="C4" s="312" t="s">
        <v>1593</v>
      </c>
      <c r="D4" s="313"/>
      <c r="E4" s="313"/>
      <c r="F4" s="314"/>
      <c r="G4" s="87" t="s">
        <v>1594</v>
      </c>
      <c r="V4" s="97"/>
    </row>
    <row r="5" spans="2:22" ht="30" x14ac:dyDescent="0.25">
      <c r="B5" s="311"/>
      <c r="C5" s="88" t="s">
        <v>1595</v>
      </c>
      <c r="D5" s="88" t="s">
        <v>1596</v>
      </c>
      <c r="E5" s="88" t="s">
        <v>1597</v>
      </c>
      <c r="F5" s="88" t="s">
        <v>1598</v>
      </c>
      <c r="G5" s="89" t="s">
        <v>1599</v>
      </c>
      <c r="I5" s="87" t="s">
        <v>1600</v>
      </c>
      <c r="J5" s="90" t="s">
        <v>1601</v>
      </c>
      <c r="L5" s="87" t="s">
        <v>1658</v>
      </c>
      <c r="M5" s="90" t="s">
        <v>1659</v>
      </c>
      <c r="O5" s="87" t="s">
        <v>1703</v>
      </c>
      <c r="P5" s="90" t="s">
        <v>1704</v>
      </c>
      <c r="R5" s="87" t="s">
        <v>1735</v>
      </c>
      <c r="S5" s="90" t="s">
        <v>1736</v>
      </c>
      <c r="U5" s="95" t="s">
        <v>1749</v>
      </c>
      <c r="V5" s="95" t="s">
        <v>1750</v>
      </c>
    </row>
    <row r="6" spans="2:22" ht="57" x14ac:dyDescent="0.25">
      <c r="B6" s="91" t="s">
        <v>1513</v>
      </c>
      <c r="C6" s="91" t="s">
        <v>1602</v>
      </c>
      <c r="D6" s="91" t="s">
        <v>1603</v>
      </c>
      <c r="E6" s="91" t="s">
        <v>1604</v>
      </c>
      <c r="F6" s="91" t="s">
        <v>1605</v>
      </c>
      <c r="G6" s="91" t="s">
        <v>1606</v>
      </c>
      <c r="I6" s="92" t="s">
        <v>1607</v>
      </c>
      <c r="J6" s="92" t="s">
        <v>1608</v>
      </c>
      <c r="L6" s="92" t="s">
        <v>1660</v>
      </c>
      <c r="M6" s="92" t="s">
        <v>1661</v>
      </c>
      <c r="O6" s="92" t="s">
        <v>1705</v>
      </c>
      <c r="P6" s="92" t="s">
        <v>1675</v>
      </c>
      <c r="R6" s="92" t="s">
        <v>1737</v>
      </c>
      <c r="S6" s="92" t="s">
        <v>1738</v>
      </c>
      <c r="U6" s="96" t="s">
        <v>31</v>
      </c>
      <c r="V6" s="69" t="s">
        <v>1743</v>
      </c>
    </row>
    <row r="7" spans="2:22" ht="60" x14ac:dyDescent="0.25">
      <c r="B7" s="91" t="s">
        <v>1609</v>
      </c>
      <c r="C7" s="91" t="s">
        <v>1602</v>
      </c>
      <c r="D7" s="91" t="s">
        <v>1610</v>
      </c>
      <c r="E7" s="91" t="s">
        <v>1611</v>
      </c>
      <c r="F7" s="91" t="s">
        <v>1612</v>
      </c>
      <c r="G7" s="91" t="s">
        <v>1606</v>
      </c>
      <c r="I7" s="92" t="s">
        <v>1613</v>
      </c>
      <c r="J7" s="92" t="s">
        <v>1614</v>
      </c>
      <c r="L7" s="92" t="s">
        <v>1662</v>
      </c>
      <c r="M7" s="92" t="s">
        <v>1663</v>
      </c>
      <c r="O7" s="92" t="s">
        <v>1706</v>
      </c>
      <c r="P7" s="92" t="s">
        <v>1677</v>
      </c>
      <c r="R7" s="92" t="s">
        <v>1739</v>
      </c>
      <c r="S7" s="92" t="s">
        <v>1740</v>
      </c>
      <c r="U7" s="96" t="s">
        <v>34</v>
      </c>
      <c r="V7" s="69" t="s">
        <v>1744</v>
      </c>
    </row>
    <row r="8" spans="2:22" ht="71.25" x14ac:dyDescent="0.25">
      <c r="B8" s="91" t="s">
        <v>1615</v>
      </c>
      <c r="C8" s="91" t="s">
        <v>1616</v>
      </c>
      <c r="D8" s="91" t="s">
        <v>1617</v>
      </c>
      <c r="E8" s="91" t="s">
        <v>1618</v>
      </c>
      <c r="F8" s="91" t="s">
        <v>1619</v>
      </c>
      <c r="G8" s="91" t="s">
        <v>1606</v>
      </c>
      <c r="I8" s="92" t="s">
        <v>1620</v>
      </c>
      <c r="J8" s="92" t="s">
        <v>1621</v>
      </c>
      <c r="L8" s="92" t="s">
        <v>1664</v>
      </c>
      <c r="M8" s="92" t="s">
        <v>1665</v>
      </c>
      <c r="O8" s="92" t="s">
        <v>1707</v>
      </c>
      <c r="P8" s="92" t="s">
        <v>1691</v>
      </c>
      <c r="U8" s="96" t="s">
        <v>23</v>
      </c>
      <c r="V8" s="69" t="s">
        <v>1745</v>
      </c>
    </row>
    <row r="9" spans="2:22" ht="71.25" x14ac:dyDescent="0.25">
      <c r="B9" s="91" t="s">
        <v>1622</v>
      </c>
      <c r="C9" s="91" t="s">
        <v>1616</v>
      </c>
      <c r="D9" s="91" t="s">
        <v>1617</v>
      </c>
      <c r="E9" s="91" t="s">
        <v>1618</v>
      </c>
      <c r="F9" s="91" t="s">
        <v>1623</v>
      </c>
      <c r="G9" s="91" t="s">
        <v>1624</v>
      </c>
      <c r="I9" s="92" t="s">
        <v>1625</v>
      </c>
      <c r="J9" s="92" t="s">
        <v>1626</v>
      </c>
      <c r="L9" s="92" t="s">
        <v>1666</v>
      </c>
      <c r="M9" s="92" t="s">
        <v>1667</v>
      </c>
      <c r="O9" s="92" t="s">
        <v>1708</v>
      </c>
      <c r="P9" s="92" t="s">
        <v>1701</v>
      </c>
      <c r="U9" s="96" t="s">
        <v>32</v>
      </c>
      <c r="V9" s="69" t="s">
        <v>1746</v>
      </c>
    </row>
    <row r="10" spans="2:22" ht="71.25" x14ac:dyDescent="0.25">
      <c r="B10" s="91" t="s">
        <v>1627</v>
      </c>
      <c r="C10" s="91" t="s">
        <v>1616</v>
      </c>
      <c r="D10" s="91" t="s">
        <v>1617</v>
      </c>
      <c r="E10" s="91" t="s">
        <v>1618</v>
      </c>
      <c r="F10" s="91" t="s">
        <v>1628</v>
      </c>
      <c r="G10" s="91" t="s">
        <v>1606</v>
      </c>
      <c r="I10" s="92" t="s">
        <v>1629</v>
      </c>
      <c r="J10" s="92" t="s">
        <v>1630</v>
      </c>
      <c r="L10" s="92" t="s">
        <v>1668</v>
      </c>
      <c r="M10" s="92" t="s">
        <v>1669</v>
      </c>
      <c r="O10" s="92" t="s">
        <v>1709</v>
      </c>
      <c r="P10" s="92" t="s">
        <v>1695</v>
      </c>
      <c r="U10" s="96" t="s">
        <v>29</v>
      </c>
      <c r="V10" s="69" t="s">
        <v>1746</v>
      </c>
    </row>
    <row r="11" spans="2:22" ht="71.25" x14ac:dyDescent="0.25">
      <c r="B11" s="91" t="s">
        <v>1631</v>
      </c>
      <c r="C11" s="91" t="s">
        <v>1616</v>
      </c>
      <c r="D11" s="91" t="s">
        <v>1617</v>
      </c>
      <c r="E11" s="91" t="s">
        <v>1618</v>
      </c>
      <c r="F11" s="91" t="s">
        <v>1628</v>
      </c>
      <c r="G11" s="91" t="s">
        <v>1632</v>
      </c>
      <c r="I11" s="92" t="s">
        <v>1633</v>
      </c>
      <c r="J11" s="92" t="s">
        <v>1634</v>
      </c>
      <c r="L11" s="92" t="s">
        <v>1670</v>
      </c>
      <c r="M11" s="92" t="s">
        <v>1671</v>
      </c>
      <c r="O11" s="92" t="s">
        <v>1710</v>
      </c>
      <c r="P11" s="92" t="s">
        <v>1693</v>
      </c>
      <c r="U11" s="96" t="s">
        <v>38</v>
      </c>
      <c r="V11" s="69" t="s">
        <v>1747</v>
      </c>
    </row>
    <row r="12" spans="2:22" ht="71.25" x14ac:dyDescent="0.25">
      <c r="B12" s="91" t="s">
        <v>1635</v>
      </c>
      <c r="C12" s="93" t="s">
        <v>1636</v>
      </c>
      <c r="D12" s="93" t="s">
        <v>1637</v>
      </c>
      <c r="E12" s="93" t="s">
        <v>1638</v>
      </c>
      <c r="F12" s="94" t="s">
        <v>1639</v>
      </c>
      <c r="G12" s="91" t="s">
        <v>1640</v>
      </c>
      <c r="I12" s="92" t="s">
        <v>1641</v>
      </c>
      <c r="J12" s="92" t="s">
        <v>1642</v>
      </c>
      <c r="L12" s="92" t="s">
        <v>1672</v>
      </c>
      <c r="M12" s="92" t="s">
        <v>1673</v>
      </c>
      <c r="O12" s="92" t="s">
        <v>1711</v>
      </c>
      <c r="P12" s="92" t="s">
        <v>1712</v>
      </c>
      <c r="U12" s="96" t="s">
        <v>22</v>
      </c>
      <c r="V12" s="69" t="s">
        <v>1741</v>
      </c>
    </row>
    <row r="13" spans="2:22" ht="71.25" x14ac:dyDescent="0.25">
      <c r="B13" s="91" t="s">
        <v>1643</v>
      </c>
      <c r="C13" s="91" t="s">
        <v>1636</v>
      </c>
      <c r="D13" s="91" t="s">
        <v>1637</v>
      </c>
      <c r="E13" s="91" t="s">
        <v>1638</v>
      </c>
      <c r="F13" s="91" t="s">
        <v>1639</v>
      </c>
      <c r="G13" s="91" t="s">
        <v>1632</v>
      </c>
      <c r="I13" s="92" t="s">
        <v>1644</v>
      </c>
      <c r="J13" s="92" t="s">
        <v>1645</v>
      </c>
      <c r="L13" s="92" t="s">
        <v>1674</v>
      </c>
      <c r="M13" s="92" t="s">
        <v>1675</v>
      </c>
      <c r="O13" s="92" t="s">
        <v>1713</v>
      </c>
      <c r="P13" s="92" t="s">
        <v>1714</v>
      </c>
      <c r="U13" s="96" t="s">
        <v>51</v>
      </c>
      <c r="V13" s="69" t="s">
        <v>1742</v>
      </c>
    </row>
    <row r="14" spans="2:22" ht="71.25" x14ac:dyDescent="0.25">
      <c r="B14" s="91" t="s">
        <v>1646</v>
      </c>
      <c r="C14" s="91" t="s">
        <v>1636</v>
      </c>
      <c r="D14" s="91" t="s">
        <v>1637</v>
      </c>
      <c r="E14" s="91" t="s">
        <v>1638</v>
      </c>
      <c r="F14" s="91" t="s">
        <v>1647</v>
      </c>
      <c r="G14" s="91" t="s">
        <v>1632</v>
      </c>
      <c r="I14" s="92" t="s">
        <v>1648</v>
      </c>
      <c r="J14" s="92" t="s">
        <v>1649</v>
      </c>
      <c r="L14" s="92" t="s">
        <v>1676</v>
      </c>
      <c r="M14" s="92" t="s">
        <v>1677</v>
      </c>
      <c r="O14" s="92" t="s">
        <v>1715</v>
      </c>
      <c r="P14" s="92" t="s">
        <v>1683</v>
      </c>
      <c r="U14" s="96" t="s">
        <v>291</v>
      </c>
      <c r="V14" s="69" t="s">
        <v>1748</v>
      </c>
    </row>
    <row r="15" spans="2:22" ht="45" x14ac:dyDescent="0.25">
      <c r="I15" s="92" t="s">
        <v>1650</v>
      </c>
      <c r="J15" s="92" t="s">
        <v>1651</v>
      </c>
      <c r="L15" s="92" t="s">
        <v>1678</v>
      </c>
      <c r="M15" s="92" t="s">
        <v>1679</v>
      </c>
      <c r="O15" s="92" t="s">
        <v>1716</v>
      </c>
      <c r="P15" s="92" t="s">
        <v>1697</v>
      </c>
      <c r="V15" s="37"/>
    </row>
    <row r="16" spans="2:22" ht="45" x14ac:dyDescent="0.25">
      <c r="I16" s="92" t="s">
        <v>1652</v>
      </c>
      <c r="J16" s="92" t="s">
        <v>1653</v>
      </c>
      <c r="L16" s="92" t="s">
        <v>1680</v>
      </c>
      <c r="M16" s="92" t="s">
        <v>1681</v>
      </c>
      <c r="O16" s="92" t="s">
        <v>1717</v>
      </c>
      <c r="P16" s="92" t="s">
        <v>1699</v>
      </c>
      <c r="V16" s="37"/>
    </row>
    <row r="17" spans="9:22" ht="45" x14ac:dyDescent="0.25">
      <c r="I17" s="92" t="s">
        <v>1654</v>
      </c>
      <c r="J17" s="92" t="s">
        <v>1655</v>
      </c>
      <c r="L17" s="92" t="s">
        <v>1682</v>
      </c>
      <c r="M17" s="92" t="s">
        <v>1683</v>
      </c>
      <c r="O17" s="92" t="s">
        <v>1718</v>
      </c>
      <c r="P17" s="92" t="s">
        <v>1681</v>
      </c>
      <c r="V17" s="37"/>
    </row>
    <row r="18" spans="9:22" ht="45" x14ac:dyDescent="0.25">
      <c r="I18" s="92" t="s">
        <v>1656</v>
      </c>
      <c r="J18" s="92" t="s">
        <v>1657</v>
      </c>
      <c r="L18" s="92" t="s">
        <v>1684</v>
      </c>
      <c r="M18" s="92" t="s">
        <v>1685</v>
      </c>
      <c r="O18" s="92" t="s">
        <v>1719</v>
      </c>
      <c r="P18" s="92" t="s">
        <v>1679</v>
      </c>
      <c r="V18" s="37"/>
    </row>
    <row r="19" spans="9:22" ht="30" x14ac:dyDescent="0.25">
      <c r="L19" s="92" t="s">
        <v>1686</v>
      </c>
      <c r="M19" s="92" t="s">
        <v>1687</v>
      </c>
      <c r="O19" s="92" t="s">
        <v>1720</v>
      </c>
      <c r="P19" s="92" t="s">
        <v>1689</v>
      </c>
      <c r="V19" s="37"/>
    </row>
    <row r="20" spans="9:22" ht="30" x14ac:dyDescent="0.25">
      <c r="L20" s="92" t="s">
        <v>1688</v>
      </c>
      <c r="M20" s="92" t="s">
        <v>1689</v>
      </c>
      <c r="O20" s="92" t="s">
        <v>1721</v>
      </c>
      <c r="P20" s="92" t="s">
        <v>1722</v>
      </c>
      <c r="V20" s="37"/>
    </row>
    <row r="21" spans="9:22" ht="45" x14ac:dyDescent="0.25">
      <c r="L21" s="92" t="s">
        <v>1690</v>
      </c>
      <c r="M21" s="92" t="s">
        <v>1691</v>
      </c>
      <c r="O21" s="92" t="s">
        <v>1723</v>
      </c>
      <c r="P21" s="92" t="s">
        <v>1665</v>
      </c>
      <c r="V21" s="37"/>
    </row>
    <row r="22" spans="9:22" ht="45" x14ac:dyDescent="0.25">
      <c r="L22" s="92" t="s">
        <v>1692</v>
      </c>
      <c r="M22" s="92" t="s">
        <v>1693</v>
      </c>
      <c r="O22" s="92" t="s">
        <v>1724</v>
      </c>
      <c r="P22" s="92" t="s">
        <v>1725</v>
      </c>
      <c r="V22" s="37"/>
    </row>
    <row r="23" spans="9:22" ht="45" x14ac:dyDescent="0.25">
      <c r="L23" s="92" t="s">
        <v>1694</v>
      </c>
      <c r="M23" s="92" t="s">
        <v>1695</v>
      </c>
      <c r="O23" s="92" t="s">
        <v>1726</v>
      </c>
      <c r="P23" s="92" t="s">
        <v>1727</v>
      </c>
      <c r="V23" s="37"/>
    </row>
    <row r="24" spans="9:22" ht="45" x14ac:dyDescent="0.25">
      <c r="L24" s="92" t="s">
        <v>1696</v>
      </c>
      <c r="M24" s="92" t="s">
        <v>1697</v>
      </c>
      <c r="O24" s="92" t="s">
        <v>1728</v>
      </c>
      <c r="P24" s="92" t="s">
        <v>1671</v>
      </c>
      <c r="V24" s="37"/>
    </row>
    <row r="25" spans="9:22" ht="30" x14ac:dyDescent="0.25">
      <c r="L25" s="92" t="s">
        <v>1698</v>
      </c>
      <c r="M25" s="92" t="s">
        <v>1699</v>
      </c>
      <c r="O25" s="92" t="s">
        <v>1729</v>
      </c>
      <c r="P25" s="92" t="s">
        <v>1669</v>
      </c>
      <c r="V25" s="37"/>
    </row>
    <row r="26" spans="9:22" ht="30" x14ac:dyDescent="0.25">
      <c r="L26" s="92" t="s">
        <v>1700</v>
      </c>
      <c r="M26" s="92" t="s">
        <v>1701</v>
      </c>
      <c r="O26" s="92" t="s">
        <v>1730</v>
      </c>
      <c r="P26" s="92" t="s">
        <v>1685</v>
      </c>
      <c r="V26" s="37"/>
    </row>
    <row r="27" spans="9:22" ht="120" x14ac:dyDescent="0.25">
      <c r="L27" s="92" t="s">
        <v>1686</v>
      </c>
      <c r="M27" s="92" t="s">
        <v>1702</v>
      </c>
      <c r="O27" s="92" t="s">
        <v>1731</v>
      </c>
      <c r="P27" s="92" t="s">
        <v>1732</v>
      </c>
      <c r="V27" s="37"/>
    </row>
    <row r="28" spans="9:22" ht="30" x14ac:dyDescent="0.25">
      <c r="L28" s="3"/>
      <c r="M28" s="3"/>
      <c r="O28" s="92" t="s">
        <v>1733</v>
      </c>
      <c r="P28" s="92" t="s">
        <v>1734</v>
      </c>
      <c r="V28" s="37"/>
    </row>
    <row r="29" spans="9:22" x14ac:dyDescent="0.25">
      <c r="L29" s="3"/>
      <c r="M29" s="3"/>
      <c r="O29" s="3"/>
      <c r="P29" s="3"/>
      <c r="V29" s="37"/>
    </row>
    <row r="30" spans="9:22" x14ac:dyDescent="0.25">
      <c r="V30" s="37"/>
    </row>
    <row r="31" spans="9:22" x14ac:dyDescent="0.25">
      <c r="V31" s="37"/>
    </row>
    <row r="32" spans="9:22" x14ac:dyDescent="0.25">
      <c r="V32" s="37"/>
    </row>
    <row r="33" spans="22:22" x14ac:dyDescent="0.25">
      <c r="V33" s="37"/>
    </row>
    <row r="34" spans="22:22" x14ac:dyDescent="0.25">
      <c r="V34" s="37"/>
    </row>
    <row r="35" spans="22:22" x14ac:dyDescent="0.25">
      <c r="V35" s="37"/>
    </row>
    <row r="36" spans="22:22" x14ac:dyDescent="0.25">
      <c r="V36" s="37"/>
    </row>
    <row r="37" spans="22:22" x14ac:dyDescent="0.25">
      <c r="V37" s="37"/>
    </row>
    <row r="38" spans="22:22" x14ac:dyDescent="0.25">
      <c r="V38" s="37"/>
    </row>
    <row r="39" spans="22:22" x14ac:dyDescent="0.25">
      <c r="V39" s="37"/>
    </row>
    <row r="40" spans="22:22" x14ac:dyDescent="0.25">
      <c r="V40" s="37"/>
    </row>
    <row r="41" spans="22:22" x14ac:dyDescent="0.25">
      <c r="V41" s="37"/>
    </row>
    <row r="42" spans="22:22" x14ac:dyDescent="0.25">
      <c r="V42" s="37"/>
    </row>
    <row r="43" spans="22:22" x14ac:dyDescent="0.25">
      <c r="V43" s="37"/>
    </row>
    <row r="44" spans="22:22" x14ac:dyDescent="0.25">
      <c r="V44" s="37"/>
    </row>
    <row r="45" spans="22:22" x14ac:dyDescent="0.25">
      <c r="V45" s="37"/>
    </row>
    <row r="46" spans="22:22" x14ac:dyDescent="0.25">
      <c r="V46" s="37"/>
    </row>
    <row r="47" spans="22:22" x14ac:dyDescent="0.25">
      <c r="V47" s="37"/>
    </row>
    <row r="48" spans="22:22" x14ac:dyDescent="0.25">
      <c r="V48" s="37"/>
    </row>
    <row r="49" spans="22:22" x14ac:dyDescent="0.25">
      <c r="V49" s="37"/>
    </row>
    <row r="50" spans="22:22" x14ac:dyDescent="0.25">
      <c r="V50" s="37"/>
    </row>
    <row r="51" spans="22:22" x14ac:dyDescent="0.25">
      <c r="V51" s="37"/>
    </row>
    <row r="52" spans="22:22" x14ac:dyDescent="0.25">
      <c r="V52" s="37"/>
    </row>
    <row r="53" spans="22:22" x14ac:dyDescent="0.25">
      <c r="V53" s="37"/>
    </row>
    <row r="54" spans="22:22" x14ac:dyDescent="0.25">
      <c r="V54" s="37"/>
    </row>
    <row r="55" spans="22:22" x14ac:dyDescent="0.25">
      <c r="V55" s="37"/>
    </row>
    <row r="56" spans="22:22" x14ac:dyDescent="0.25">
      <c r="V56" s="37"/>
    </row>
    <row r="57" spans="22:22" x14ac:dyDescent="0.25">
      <c r="V57" s="37"/>
    </row>
    <row r="58" spans="22:22" x14ac:dyDescent="0.25">
      <c r="V58" s="37"/>
    </row>
    <row r="59" spans="22:22" x14ac:dyDescent="0.25">
      <c r="V59" s="37"/>
    </row>
    <row r="60" spans="22:22" x14ac:dyDescent="0.25">
      <c r="V60" s="37"/>
    </row>
    <row r="61" spans="22:22" x14ac:dyDescent="0.25">
      <c r="V61" s="37"/>
    </row>
    <row r="62" spans="22:22" x14ac:dyDescent="0.25">
      <c r="V62" s="37"/>
    </row>
    <row r="63" spans="22:22" x14ac:dyDescent="0.25">
      <c r="V63" s="37"/>
    </row>
    <row r="64" spans="22:22" x14ac:dyDescent="0.25">
      <c r="V64" s="37"/>
    </row>
    <row r="65" spans="22:22" x14ac:dyDescent="0.25">
      <c r="V65" s="37"/>
    </row>
    <row r="66" spans="22:22" x14ac:dyDescent="0.25">
      <c r="V66" s="37"/>
    </row>
    <row r="67" spans="22:22" x14ac:dyDescent="0.25">
      <c r="V67" s="37"/>
    </row>
    <row r="68" spans="22:22" x14ac:dyDescent="0.25">
      <c r="V68" s="37"/>
    </row>
    <row r="69" spans="22:22" x14ac:dyDescent="0.25">
      <c r="V69" s="37"/>
    </row>
    <row r="70" spans="22:22" x14ac:dyDescent="0.25">
      <c r="V70" s="37"/>
    </row>
    <row r="71" spans="22:22" x14ac:dyDescent="0.25">
      <c r="V71" s="37"/>
    </row>
    <row r="72" spans="22:22" x14ac:dyDescent="0.25">
      <c r="V72" s="37"/>
    </row>
    <row r="73" spans="22:22" x14ac:dyDescent="0.25">
      <c r="V73" s="37"/>
    </row>
    <row r="74" spans="22:22" x14ac:dyDescent="0.25">
      <c r="V74" s="37"/>
    </row>
    <row r="75" spans="22:22" x14ac:dyDescent="0.25">
      <c r="V75" s="37"/>
    </row>
    <row r="76" spans="22:22" x14ac:dyDescent="0.25">
      <c r="V76" s="37"/>
    </row>
    <row r="77" spans="22:22" x14ac:dyDescent="0.25">
      <c r="V77" s="37"/>
    </row>
    <row r="78" spans="22:22" x14ac:dyDescent="0.25">
      <c r="V78" s="37"/>
    </row>
  </sheetData>
  <mergeCells count="2">
    <mergeCell ref="B4:B5"/>
    <mergeCell ref="C4:F4"/>
  </mergeCells>
  <pageMargins left="0.70866141732283472" right="0.70866141732283472" top="0.74803149606299213" bottom="0.74803149606299213" header="0.31496062992125984" footer="0.31496062992125984"/>
  <pageSetup scale="91" orientation="portrait" r:id="rId1"/>
  <rowBreaks count="1" manualBreakCount="1">
    <brk id="1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F39D7-E336-4BB6-BB9E-BAB3EF69903F}">
  <sheetPr codeName="Hoja1">
    <tabColor rgb="FFFF0000"/>
  </sheetPr>
  <dimension ref="A1:X515"/>
  <sheetViews>
    <sheetView topLeftCell="A3" zoomScale="70" zoomScaleNormal="115" workbookViewId="0">
      <selection activeCell="B8" sqref="B8"/>
    </sheetView>
  </sheetViews>
  <sheetFormatPr baseColWidth="10" defaultColWidth="9.140625" defaultRowHeight="15" x14ac:dyDescent="0.25"/>
  <cols>
    <col min="1" max="1" width="9.140625" style="31"/>
    <col min="2" max="2" width="23.7109375" style="31" customWidth="1"/>
    <col min="3" max="3" width="14" style="31" customWidth="1"/>
    <col min="4" max="4" width="47.42578125" style="31" customWidth="1"/>
    <col min="5" max="5" width="16.28515625" style="31" customWidth="1"/>
    <col min="6" max="6" width="18.5703125" style="31" customWidth="1"/>
    <col min="7" max="7" width="50.85546875" style="31" customWidth="1"/>
    <col min="8" max="8" width="23.28515625" style="31" customWidth="1"/>
    <col min="9" max="9" width="27.85546875" style="31" customWidth="1"/>
    <col min="10" max="10" width="14.5703125" style="31" customWidth="1"/>
    <col min="11" max="11" width="24.42578125" style="31" customWidth="1"/>
    <col min="12" max="12" width="24.7109375" style="31" customWidth="1"/>
    <col min="13" max="15" width="61.140625" style="31" customWidth="1"/>
    <col min="16" max="16" width="24.7109375" style="31" customWidth="1"/>
    <col min="17" max="17" width="8.28515625" style="31" customWidth="1"/>
    <col min="18" max="18" width="17.140625" style="31" bestFit="1" customWidth="1"/>
    <col min="19" max="19" width="51.85546875" style="31" customWidth="1"/>
    <col min="20" max="21" width="16.7109375" style="168" customWidth="1"/>
    <col min="22" max="22" width="67" style="31" customWidth="1"/>
    <col min="23" max="16384" width="9.140625" style="31"/>
  </cols>
  <sheetData>
    <row r="1" spans="1:24" x14ac:dyDescent="0.25">
      <c r="B1" s="31">
        <v>2</v>
      </c>
      <c r="C1" s="31">
        <v>3</v>
      </c>
      <c r="D1" s="31">
        <v>4</v>
      </c>
      <c r="E1" s="31">
        <v>5</v>
      </c>
      <c r="F1" s="31">
        <v>6</v>
      </c>
      <c r="G1" s="31">
        <v>7</v>
      </c>
      <c r="H1" s="31">
        <v>8</v>
      </c>
      <c r="I1" s="31">
        <v>9</v>
      </c>
      <c r="J1" s="31">
        <v>10</v>
      </c>
      <c r="K1" s="31">
        <v>11</v>
      </c>
      <c r="L1" s="31">
        <v>12</v>
      </c>
      <c r="M1" s="31">
        <v>13</v>
      </c>
      <c r="N1" s="31">
        <v>14</v>
      </c>
      <c r="O1" s="31">
        <v>15</v>
      </c>
      <c r="P1" s="31">
        <v>16</v>
      </c>
      <c r="Q1" s="31">
        <v>17</v>
      </c>
      <c r="R1" s="31">
        <v>18</v>
      </c>
      <c r="S1" s="31">
        <v>19</v>
      </c>
      <c r="T1" s="168">
        <v>20</v>
      </c>
      <c r="U1" s="168">
        <v>21</v>
      </c>
      <c r="V1" s="31">
        <v>22</v>
      </c>
    </row>
    <row r="2" spans="1:24" ht="16.5" customHeight="1" x14ac:dyDescent="0.35">
      <c r="B2" s="315" t="str">
        <f>+'Plan de acci�n consolidado 2025'!B2:V2</f>
        <v>PLAN DE ACCION CONSOLIDADO 2025 VERSION 31  2025-12-08 09:00:00</v>
      </c>
      <c r="C2" s="316"/>
      <c r="D2" s="316"/>
      <c r="E2" s="316"/>
      <c r="F2" s="316"/>
      <c r="G2" s="316"/>
      <c r="H2" s="316"/>
      <c r="I2" s="316"/>
      <c r="J2" s="316"/>
      <c r="K2" s="316"/>
      <c r="L2" s="316"/>
      <c r="M2" s="316"/>
      <c r="N2" s="316"/>
      <c r="O2" s="316"/>
      <c r="P2" s="316"/>
      <c r="Q2" s="316"/>
      <c r="R2" s="316"/>
      <c r="S2" s="316"/>
      <c r="T2" s="316"/>
      <c r="U2" s="316"/>
      <c r="V2" s="316"/>
      <c r="W2" s="31">
        <v>2</v>
      </c>
    </row>
    <row r="3" spans="1:24" x14ac:dyDescent="0.25">
      <c r="B3" s="40" t="s">
        <v>1473</v>
      </c>
      <c r="C3" s="40" t="s">
        <v>1474</v>
      </c>
      <c r="D3" s="40" t="s">
        <v>464</v>
      </c>
      <c r="E3" s="40" t="s">
        <v>1475</v>
      </c>
      <c r="F3" s="40" t="s">
        <v>1476</v>
      </c>
      <c r="G3" s="40" t="s">
        <v>1477</v>
      </c>
      <c r="H3" s="40" t="s">
        <v>1478</v>
      </c>
      <c r="I3" s="40" t="s">
        <v>466</v>
      </c>
      <c r="J3" s="40" t="s">
        <v>1479</v>
      </c>
      <c r="K3" s="40" t="s">
        <v>1480</v>
      </c>
      <c r="L3" s="40" t="s">
        <v>1481</v>
      </c>
      <c r="M3" s="40" t="s">
        <v>1482</v>
      </c>
      <c r="N3" s="40" t="s">
        <v>1483</v>
      </c>
      <c r="O3" s="40" t="s">
        <v>468</v>
      </c>
      <c r="P3" s="40" t="s">
        <v>1484</v>
      </c>
      <c r="Q3" s="40" t="s">
        <v>3</v>
      </c>
      <c r="R3" s="40" t="s">
        <v>4</v>
      </c>
      <c r="S3" s="40" t="s">
        <v>469</v>
      </c>
      <c r="T3" s="170" t="s">
        <v>5</v>
      </c>
      <c r="U3" s="170" t="s">
        <v>6</v>
      </c>
      <c r="V3" s="40" t="s">
        <v>1485</v>
      </c>
    </row>
    <row r="4" spans="1:24" x14ac:dyDescent="0.25">
      <c r="A4" s="31" t="s">
        <v>520</v>
      </c>
      <c r="B4" t="str">
        <f>VLOOKUP($A4,'Plan de acci�n consolidado 2025'!$A$3:$V$507,B$1,0)</f>
        <v>20-OFICINA DE TECNOLOGÍA E INFORMÁTICA</v>
      </c>
      <c r="C4">
        <f>VLOOKUP($A4,'Plan de acci�n consolidado 2025'!$A$3:$V$507,C$1,0)</f>
        <v>0</v>
      </c>
      <c r="D4" t="str">
        <f>VLOOKUP($A4,'Plan de acci�n consolidado 2025'!$A$3:$V$507,D$1,0)</f>
        <v>Producto</v>
      </c>
      <c r="E4" t="str">
        <f>VLOOKUP($A4,'Plan de acci�n consolidado 2025'!$A$3:$V$507,E$1,0)</f>
        <v>20.1</v>
      </c>
      <c r="F4" t="str">
        <f>VLOOKUP($A4,'Plan de acci�n consolidado 2025'!$A$3:$V$507,F$1,0)</f>
        <v>Innovador</v>
      </c>
      <c r="G4" t="str">
        <f>VLOOKUP($A4,'Plan de acci�n consolidado 2025'!$A$3:$V$507,G$1,0)</f>
        <v xml:space="preserve">Fortalecer la gestión de la información, el conocimiento y la innovación para optimizar la capacidad institucional 
</v>
      </c>
      <c r="H4" t="str">
        <f>VLOOKUP($A4,'Plan de acci�n consolidado 2025'!$A$3:$V$507,H$1,0)</f>
        <v xml:space="preserve">Cumplimiento de productos del PAI asociados a Fortalecer la gestión de la información, el conocimiento y la innovación para optimizar la capacidad institucional 
</v>
      </c>
      <c r="I4" t="str">
        <f>VLOOKUP($A4,'Plan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4" t="str">
        <f>VLOOKUP(E4,'Plantilla publicacion'!$A$3:$Q$490,17,0)</f>
        <v>PND - 5-31-5-b- Convergencia regional - Entidades públicas territoriales y nacionales fortalecidas / PES - Transformación Institucional</v>
      </c>
      <c r="K4" t="str">
        <f>VLOOKUP($A4,'Plan de acci�n consolidado 2025'!$A$3:$V$507,K$1,0)</f>
        <v>No</v>
      </c>
      <c r="L4" t="str">
        <f>VLOOKUP($A4,'Plan de acci�n consolidado 2025'!$A$3:$V$507,L$1,0)</f>
        <v>C-3599-0200-0006-53105d</v>
      </c>
      <c r="M4" t="str">
        <f>VLOOKUP($A4,'Plan de acci�n consolidado 2025'!$A$3:$V$507,M$1,0)</f>
        <v>Política Gobierno Digital _DIMENSIÓN Gestión con Valores para Resultados</v>
      </c>
      <c r="N4" t="str">
        <f>VLOOKUP($A4,'Plan de acci�n consolidado 2025'!$A$3:$V$507,N$1,0)</f>
        <v>PEI_11;
PEI_12;
PEI_13;
PES_20230246;
PES_20230250</v>
      </c>
      <c r="O4" t="str">
        <f>VLOOKUP($A4,'Plan de acci�n consolidado 2025'!$A$3:$V$507,O$1,0)</f>
        <v>Plan de acción para el intercambio de información, implementado  (Informe semestral de  la implementación del plan de acción para el intercambio de información- soportes documentales de cumplimiento)</v>
      </c>
      <c r="P4">
        <f>VLOOKUP($A4,'Plan de acci�n consolidado 2025'!$A$3:$V$507,P$1,0)</f>
        <v>20</v>
      </c>
      <c r="Q4">
        <f>VLOOKUP($A4,'Plan de acci�n consolidado 2025'!$A$3:$V$507,Q$1,0)</f>
        <v>100</v>
      </c>
      <c r="R4" t="str">
        <f>VLOOKUP($A4,'Plan de acci�n consolidado 2025'!$A$3:$V$507,R$1,0)</f>
        <v>Porcentual</v>
      </c>
      <c r="S4" t="str">
        <f>VLOOKUP($A4,'Plan de acci�n consolidado 2025'!$A$3:$V$507,S$1,0)</f>
        <v>% de plan ejecutado / 100% de plan a ejecutar</v>
      </c>
      <c r="T4" s="196" t="str">
        <f>VLOOKUP($A4,'Plan de acci�n consolidado 2025'!$A$3:$V$507,T$1,0)</f>
        <v>2025-02-03</v>
      </c>
      <c r="U4" s="196" t="str">
        <f>VLOOKUP($A4,'Plan de acci�n consolidado 2025'!$A$3:$V$507,U$1,0)</f>
        <v>2025-12-12</v>
      </c>
      <c r="V4" t="str">
        <f>VLOOKUP($A4,'Plan de acci�n consolidado 2025'!$A$3:$V$507,V$1,0)</f>
        <v>20-OFICINA DE TECNOLOGÍA E INFORMÁTICA</v>
      </c>
      <c r="W4"/>
      <c r="X4"/>
    </row>
    <row r="5" spans="1:24" x14ac:dyDescent="0.25">
      <c r="A5" s="31" t="s">
        <v>522</v>
      </c>
      <c r="B5" t="str">
        <f>VLOOKUP($A5,'Plan de acci�n consolidado 2025'!$A$3:$V$507,B$1,0)</f>
        <v>20-OFICINA DE TECNOLOGÍA E INFORMÁTICA</v>
      </c>
      <c r="C5">
        <f>VLOOKUP($A5,'Plan de acci�n consolidado 2025'!$A$3:$V$507,C$1,0)</f>
        <v>0</v>
      </c>
      <c r="D5" t="str">
        <f>VLOOKUP($A5,'Plan de acci�n consolidado 2025'!$A$3:$V$507,D$1,0)</f>
        <v>Actividad propia</v>
      </c>
      <c r="E5" t="str">
        <f>VLOOKUP($A5,'Plan de acci�n consolidado 2025'!$A$3:$V$507,E$1,0)</f>
        <v>20.1.1</v>
      </c>
      <c r="F5" t="str">
        <f>VLOOKUP($A5,'Plan de acci�n consolidado 2025'!$A$3:$V$507,F$1,0)</f>
        <v>N/A</v>
      </c>
      <c r="G5" t="str">
        <f>VLOOKUP($A5,'Plan de acci�n consolidado 2025'!$A$3:$V$507,G$1,0)</f>
        <v>N/A</v>
      </c>
      <c r="H5" t="str">
        <f>VLOOKUP($A5,'Plan de acci�n consolidado 2025'!$A$3:$V$507,H$1,0)</f>
        <v>N/A</v>
      </c>
      <c r="I5" t="str">
        <f>VLOOKUP($A5,'Plan de acci�n consolidado 2025'!$A$3:$V$507,I$1,0)</f>
        <v>N/A</v>
      </c>
      <c r="J5">
        <f>VLOOKUP(E5,'Plantilla publicacion'!$A$3:$Q$490,17,0)</f>
        <v>0</v>
      </c>
      <c r="K5" t="str">
        <f>VLOOKUP($A5,'Plan de acci�n consolidado 2025'!$A$3:$V$507,K$1,0)</f>
        <v>N/A</v>
      </c>
      <c r="L5" t="str">
        <f>VLOOKUP($A5,'Plan de acci�n consolidado 2025'!$A$3:$V$507,L$1,0)</f>
        <v>N/A</v>
      </c>
      <c r="M5" t="str">
        <f>VLOOKUP($A5,'Plan de acci�n consolidado 2025'!$A$3:$V$507,M$1,0)</f>
        <v>N/A</v>
      </c>
      <c r="N5" t="str">
        <f>VLOOKUP($A5,'Plan de acci�n consolidado 2025'!$A$3:$V$507,N$1,0)</f>
        <v>N/A</v>
      </c>
      <c r="O5" t="str">
        <f>VLOOKUP($A5,'Plan de acci�n consolidado 2025'!$A$3:$V$507,O$1,0)</f>
        <v>Definir plan de acción para el intercambio de información de acuerdo con el marco de Interoperabilidad  (Plan definido / único entregable)</v>
      </c>
      <c r="P5">
        <f>VLOOKUP($A5,'Plan de acci�n consolidado 2025'!$A$3:$V$507,P$1,0)</f>
        <v>20</v>
      </c>
      <c r="Q5">
        <f>VLOOKUP($A5,'Plan de acci�n consolidado 2025'!$A$3:$V$507,Q$1,0)</f>
        <v>1</v>
      </c>
      <c r="R5" t="str">
        <f>VLOOKUP($A5,'Plan de acci�n consolidado 2025'!$A$3:$V$507,R$1,0)</f>
        <v>Númerica</v>
      </c>
      <c r="S5" t="str">
        <f>VLOOKUP($A5,'Plan de acci�n consolidado 2025'!$A$3:$V$507,S$1,0)</f>
        <v># de plan formulado / 1 plan a formular</v>
      </c>
      <c r="T5" s="196" t="str">
        <f>VLOOKUP($A5,'Plan de acci�n consolidado 2025'!$A$3:$V$507,T$1,0)</f>
        <v>2025-02-03</v>
      </c>
      <c r="U5" s="196" t="str">
        <f>VLOOKUP($A5,'Plan de acci�n consolidado 2025'!$A$3:$V$507,U$1,0)</f>
        <v>2025-02-28</v>
      </c>
      <c r="V5" t="str">
        <f>VLOOKUP($A5,'Plan de acci�n consolidado 2025'!$A$3:$V$507,V$1,0)</f>
        <v>20-OFICINA DE TECNOLOGÍA E INFORMÁTICA</v>
      </c>
      <c r="W5"/>
      <c r="X5"/>
    </row>
    <row r="6" spans="1:24" x14ac:dyDescent="0.25">
      <c r="A6" s="31" t="s">
        <v>524</v>
      </c>
      <c r="B6" t="str">
        <f>VLOOKUP($A6,'Plan de acci�n consolidado 2025'!$A$3:$V$507,B$1,0)</f>
        <v>20-OFICINA DE TECNOLOGÍA E INFORMÁTICA</v>
      </c>
      <c r="C6">
        <f>VLOOKUP($A6,'Plan de acci�n consolidado 2025'!$A$3:$V$507,C$1,0)</f>
        <v>0</v>
      </c>
      <c r="D6" t="str">
        <f>VLOOKUP($A6,'Plan de acci�n consolidado 2025'!$A$3:$V$507,D$1,0)</f>
        <v>Actividad propia</v>
      </c>
      <c r="E6" t="str">
        <f>VLOOKUP($A6,'Plan de acci�n consolidado 2025'!$A$3:$V$507,E$1,0)</f>
        <v>20.1.2</v>
      </c>
      <c r="F6" t="str">
        <f>VLOOKUP($A6,'Plan de acci�n consolidado 2025'!$A$3:$V$507,F$1,0)</f>
        <v>N/A</v>
      </c>
      <c r="G6" t="str">
        <f>VLOOKUP($A6,'Plan de acci�n consolidado 2025'!$A$3:$V$507,G$1,0)</f>
        <v>N/A</v>
      </c>
      <c r="H6" t="str">
        <f>VLOOKUP($A6,'Plan de acci�n consolidado 2025'!$A$3:$V$507,H$1,0)</f>
        <v>N/A</v>
      </c>
      <c r="I6" t="str">
        <f>VLOOKUP($A6,'Plan de acci�n consolidado 2025'!$A$3:$V$507,I$1,0)</f>
        <v>N/A</v>
      </c>
      <c r="J6">
        <f>VLOOKUP(E6,'Plantilla publicacion'!$A$3:$Q$490,17,0)</f>
        <v>0</v>
      </c>
      <c r="K6" t="str">
        <f>VLOOKUP($A6,'Plan de acci�n consolidado 2025'!$A$3:$V$507,K$1,0)</f>
        <v>N/A</v>
      </c>
      <c r="L6" t="str">
        <f>VLOOKUP($A6,'Plan de acci�n consolidado 2025'!$A$3:$V$507,L$1,0)</f>
        <v>N/A</v>
      </c>
      <c r="M6" t="str">
        <f>VLOOKUP($A6,'Plan de acci�n consolidado 2025'!$A$3:$V$507,M$1,0)</f>
        <v>N/A</v>
      </c>
      <c r="N6" t="str">
        <f>VLOOKUP($A6,'Plan de acci�n consolidado 2025'!$A$3:$V$507,N$1,0)</f>
        <v>N/A</v>
      </c>
      <c r="O6" t="str">
        <f>VLOOKUP($A6,'Plan de acci�n consolidado 2025'!$A$3:$V$507,O$1,0)</f>
        <v>Implementar el plan de acción para el intercambio de información de acuerdo con el marco de Interoperabilidad  (Informe semestral de  la implementación del plan de acción para el intercambio de información- soportes documentales de cumplimiento)</v>
      </c>
      <c r="P6">
        <f>VLOOKUP($A6,'Plan de acci�n consolidado 2025'!$A$3:$V$507,P$1,0)</f>
        <v>80</v>
      </c>
      <c r="Q6">
        <f>VLOOKUP($A6,'Plan de acci�n consolidado 2025'!$A$3:$V$507,Q$1,0)</f>
        <v>100</v>
      </c>
      <c r="R6" t="str">
        <f>VLOOKUP($A6,'Plan de acci�n consolidado 2025'!$A$3:$V$507,R$1,0)</f>
        <v>Porcentual</v>
      </c>
      <c r="S6" t="str">
        <f>VLOOKUP($A6,'Plan de acci�n consolidado 2025'!$A$3:$V$507,S$1,0)</f>
        <v>% de plan ejecutado / 100% de plan a ejecutar</v>
      </c>
      <c r="T6" s="196" t="str">
        <f>VLOOKUP($A6,'Plan de acci�n consolidado 2025'!$A$3:$V$507,T$1,0)</f>
        <v>2025-03-03</v>
      </c>
      <c r="U6" s="196" t="str">
        <f>VLOOKUP($A6,'Plan de acci�n consolidado 2025'!$A$3:$V$507,U$1,0)</f>
        <v>2025-12-12</v>
      </c>
      <c r="V6" t="str">
        <f>VLOOKUP($A6,'Plan de acci�n consolidado 2025'!$A$3:$V$507,V$1,0)</f>
        <v>20-OFICINA DE TECNOLOGÍA E INFORMÁTICA</v>
      </c>
      <c r="W6"/>
      <c r="X6"/>
    </row>
    <row r="7" spans="1:24" x14ac:dyDescent="0.25">
      <c r="A7" s="31" t="s">
        <v>525</v>
      </c>
      <c r="B7" t="str">
        <f>VLOOKUP($A7,'Plan de acci�n consolidado 2025'!$A$3:$V$507,B$1,0)</f>
        <v>20-OFICINA DE TECNOLOGÍA E INFORMÁTICA</v>
      </c>
      <c r="C7">
        <f>VLOOKUP($A7,'Plan de acci�n consolidado 2025'!$A$3:$V$507,C$1,0)</f>
        <v>0</v>
      </c>
      <c r="D7" t="str">
        <f>VLOOKUP($A7,'Plan de acci�n consolidado 2025'!$A$3:$V$507,D$1,0)</f>
        <v>Producto</v>
      </c>
      <c r="E7" t="str">
        <f>VLOOKUP($A7,'Plan de acci�n consolidado 2025'!$A$3:$V$507,E$1,0)</f>
        <v>20.2</v>
      </c>
      <c r="F7" t="str">
        <f>VLOOKUP($A7,'Plan de acci�n consolidado 2025'!$A$3:$V$507,F$1,0)</f>
        <v>Innovador</v>
      </c>
      <c r="G7" t="str">
        <f>VLOOKUP($A7,'Plan de acci�n consolidado 2025'!$A$3:$V$507,G$1,0)</f>
        <v xml:space="preserve">Fortalecer la gestión de la información, el conocimiento y la innovación para optimizar la capacidad institucional 
</v>
      </c>
      <c r="H7" t="str">
        <f>VLOOKUP($A7,'Plan de acci�n consolidado 2025'!$A$3:$V$507,H$1,0)</f>
        <v xml:space="preserve">Cumplimiento de productos del PAI asociados a Fortalecer la gestión de la información, el conocimiento y la innovación para optimizar la capacidad institucional 
</v>
      </c>
      <c r="I7" t="str">
        <f>VLOOKUP($A7,'Plan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7" t="str">
        <f>VLOOKUP(E7,'Plantilla publicacion'!$A$3:$Q$490,17,0)</f>
        <v>PND - 5-31-5-b- Convergencia regional - Entidades públicas territoriales y nacionales fortalecidas / PES - Transformación Institucional</v>
      </c>
      <c r="K7" t="str">
        <f>VLOOKUP($A7,'Plan de acci�n consolidado 2025'!$A$3:$V$507,K$1,0)</f>
        <v>No</v>
      </c>
      <c r="L7" t="str">
        <f>VLOOKUP($A7,'Plan de acci�n consolidado 2025'!$A$3:$V$507,L$1,0)</f>
        <v>C-3599-0200-0006-53105d</v>
      </c>
      <c r="M7" t="str">
        <f>VLOOKUP($A7,'Plan de acci�n consolidado 2025'!$A$3:$V$507,M$1,0)</f>
        <v>Política Gobierno Digital _DIMENSIÓN Gestión con Valores para Resultados</v>
      </c>
      <c r="N7" t="str">
        <f>VLOOKUP($A7,'Plan de acci�n consolidado 2025'!$A$3:$V$507,N$1,0)</f>
        <v>N/A</v>
      </c>
      <c r="O7" t="str">
        <f>VLOOKUP($A7,'Plan de acci�n consolidado 2025'!$A$3:$V$507,O$1,0)</f>
        <v>Modelo de gobierno y gestión de datos en el marco del Plan Nacional de Infraestructura de Datos,  implementado  (Informes de seguimiento y avance trimestrales con soportes documentales del cumplimiento)</v>
      </c>
      <c r="P7">
        <f>VLOOKUP($A7,'Plan de acci�n consolidado 2025'!$A$3:$V$507,P$1,0)</f>
        <v>20</v>
      </c>
      <c r="Q7">
        <f>VLOOKUP($A7,'Plan de acci�n consolidado 2025'!$A$3:$V$507,Q$1,0)</f>
        <v>100</v>
      </c>
      <c r="R7" t="str">
        <f>VLOOKUP($A7,'Plan de acci�n consolidado 2025'!$A$3:$V$507,R$1,0)</f>
        <v>Porcentual</v>
      </c>
      <c r="S7" t="str">
        <f>VLOOKUP($A7,'Plan de acci�n consolidado 2025'!$A$3:$V$507,S$1,0)</f>
        <v>% de plan ejecutado / 100% de plan a ejecutar</v>
      </c>
      <c r="T7" s="196" t="str">
        <f>VLOOKUP($A7,'Plan de acci�n consolidado 2025'!$A$3:$V$507,T$1,0)</f>
        <v>2025-02-03</v>
      </c>
      <c r="U7" s="196" t="str">
        <f>VLOOKUP($A7,'Plan de acci�n consolidado 2025'!$A$3:$V$507,U$1,0)</f>
        <v>2025-12-12</v>
      </c>
      <c r="V7" t="str">
        <f>VLOOKUP($A7,'Plan de acci�n consolidado 2025'!$A$3:$V$507,V$1,0)</f>
        <v>20-OFICINA DE TECNOLOGÍA E INFORMÁTICA</v>
      </c>
      <c r="W7"/>
      <c r="X7"/>
    </row>
    <row r="8" spans="1:24" x14ac:dyDescent="0.25">
      <c r="A8" s="31" t="s">
        <v>526</v>
      </c>
      <c r="B8" t="str">
        <f>VLOOKUP($A8,'Plan de acci�n consolidado 2025'!$A$3:$V$507,B$1,0)</f>
        <v>20-OFICINA DE TECNOLOGÍA E INFORMÁTICA</v>
      </c>
      <c r="C8">
        <f>VLOOKUP($A8,'Plan de acci�n consolidado 2025'!$A$3:$V$507,C$1,0)</f>
        <v>0</v>
      </c>
      <c r="D8" t="str">
        <f>VLOOKUP($A8,'Plan de acci�n consolidado 2025'!$A$3:$V$507,D$1,0)</f>
        <v>Actividad propia</v>
      </c>
      <c r="E8" t="str">
        <f>VLOOKUP($A8,'Plan de acci�n consolidado 2025'!$A$3:$V$507,E$1,0)</f>
        <v>20.2.1</v>
      </c>
      <c r="F8" t="str">
        <f>VLOOKUP($A8,'Plan de acci�n consolidado 2025'!$A$3:$V$507,F$1,0)</f>
        <v>N/A</v>
      </c>
      <c r="G8" t="str">
        <f>VLOOKUP($A8,'Plan de acci�n consolidado 2025'!$A$3:$V$507,G$1,0)</f>
        <v>N/A</v>
      </c>
      <c r="H8" t="str">
        <f>VLOOKUP($A8,'Plan de acci�n consolidado 2025'!$A$3:$V$507,H$1,0)</f>
        <v>N/A</v>
      </c>
      <c r="I8" t="str">
        <f>VLOOKUP($A8,'Plan de acci�n consolidado 2025'!$A$3:$V$507,I$1,0)</f>
        <v>N/A</v>
      </c>
      <c r="J8">
        <f>VLOOKUP(E8,'Plantilla publicacion'!$A$3:$Q$490,17,0)</f>
        <v>0</v>
      </c>
      <c r="K8" t="str">
        <f>VLOOKUP($A8,'Plan de acci�n consolidado 2025'!$A$3:$V$507,K$1,0)</f>
        <v>N/A</v>
      </c>
      <c r="L8" t="str">
        <f>VLOOKUP($A8,'Plan de acci�n consolidado 2025'!$A$3:$V$507,L$1,0)</f>
        <v>N/A</v>
      </c>
      <c r="M8" t="str">
        <f>VLOOKUP($A8,'Plan de acci�n consolidado 2025'!$A$3:$V$507,M$1,0)</f>
        <v>N/A</v>
      </c>
      <c r="N8" t="str">
        <f>VLOOKUP($A8,'Plan de acci�n consolidado 2025'!$A$3:$V$507,N$1,0)</f>
        <v>N/A</v>
      </c>
      <c r="O8" t="str">
        <f>VLOOKUP($A8,'Plan de acci�n consolidado 2025'!$A$3:$V$507,O$1,0)</f>
        <v>Definir el plan de trabajo para la estrategia de gobierno y calidad de datos para la SIC (Documento del Plan  de trabajo para la estrategia de gobierno y calidad de datos, elaborado / único entregable)</v>
      </c>
      <c r="P8">
        <f>VLOOKUP($A8,'Plan de acci�n consolidado 2025'!$A$3:$V$507,P$1,0)</f>
        <v>20</v>
      </c>
      <c r="Q8">
        <f>VLOOKUP($A8,'Plan de acci�n consolidado 2025'!$A$3:$V$507,Q$1,0)</f>
        <v>1</v>
      </c>
      <c r="R8" t="str">
        <f>VLOOKUP($A8,'Plan de acci�n consolidado 2025'!$A$3:$V$507,R$1,0)</f>
        <v>Númerica</v>
      </c>
      <c r="S8" t="str">
        <f>VLOOKUP($A8,'Plan de acci�n consolidado 2025'!$A$3:$V$507,S$1,0)</f>
        <v># de plan formulado / 1 plan a formular</v>
      </c>
      <c r="T8" s="196" t="str">
        <f>VLOOKUP($A8,'Plan de acci�n consolidado 2025'!$A$3:$V$507,T$1,0)</f>
        <v>2025-02-03</v>
      </c>
      <c r="U8" s="196" t="str">
        <f>VLOOKUP($A8,'Plan de acci�n consolidado 2025'!$A$3:$V$507,U$1,0)</f>
        <v>2025-03-29</v>
      </c>
      <c r="V8" t="str">
        <f>VLOOKUP($A8,'Plan de acci�n consolidado 2025'!$A$3:$V$507,V$1,0)</f>
        <v>20-OFICINA DE TECNOLOGÍA E INFORMÁTICA</v>
      </c>
      <c r="W8"/>
      <c r="X8"/>
    </row>
    <row r="9" spans="1:24" x14ac:dyDescent="0.25">
      <c r="A9" s="31" t="s">
        <v>527</v>
      </c>
      <c r="B9" t="str">
        <f>VLOOKUP($A9,'Plan de acci�n consolidado 2025'!$A$3:$V$507,B$1,0)</f>
        <v>20-OFICINA DE TECNOLOGÍA E INFORMÁTICA</v>
      </c>
      <c r="C9">
        <f>VLOOKUP($A9,'Plan de acci�n consolidado 2025'!$A$3:$V$507,C$1,0)</f>
        <v>0</v>
      </c>
      <c r="D9" t="str">
        <f>VLOOKUP($A9,'Plan de acci�n consolidado 2025'!$A$3:$V$507,D$1,0)</f>
        <v>Actividad propia</v>
      </c>
      <c r="E9" t="str">
        <f>VLOOKUP($A9,'Plan de acci�n consolidado 2025'!$A$3:$V$507,E$1,0)</f>
        <v>20.2.2</v>
      </c>
      <c r="F9" t="str">
        <f>VLOOKUP($A9,'Plan de acci�n consolidado 2025'!$A$3:$V$507,F$1,0)</f>
        <v>N/A</v>
      </c>
      <c r="G9" t="str">
        <f>VLOOKUP($A9,'Plan de acci�n consolidado 2025'!$A$3:$V$507,G$1,0)</f>
        <v>N/A</v>
      </c>
      <c r="H9" t="str">
        <f>VLOOKUP($A9,'Plan de acci�n consolidado 2025'!$A$3:$V$507,H$1,0)</f>
        <v>N/A</v>
      </c>
      <c r="I9" t="str">
        <f>VLOOKUP($A9,'Plan de acci�n consolidado 2025'!$A$3:$V$507,I$1,0)</f>
        <v>N/A</v>
      </c>
      <c r="J9">
        <f>VLOOKUP(E9,'Plantilla publicacion'!$A$3:$Q$490,17,0)</f>
        <v>0</v>
      </c>
      <c r="K9" t="str">
        <f>VLOOKUP($A9,'Plan de acci�n consolidado 2025'!$A$3:$V$507,K$1,0)</f>
        <v>N/A</v>
      </c>
      <c r="L9" t="str">
        <f>VLOOKUP($A9,'Plan de acci�n consolidado 2025'!$A$3:$V$507,L$1,0)</f>
        <v>N/A</v>
      </c>
      <c r="M9" t="str">
        <f>VLOOKUP($A9,'Plan de acci�n consolidado 2025'!$A$3:$V$507,M$1,0)</f>
        <v>N/A</v>
      </c>
      <c r="N9" t="str">
        <f>VLOOKUP($A9,'Plan de acci�n consolidado 2025'!$A$3:$V$507,N$1,0)</f>
        <v>N/A</v>
      </c>
      <c r="O9" t="str">
        <f>VLOOKUP($A9,'Plan de acci�n consolidado 2025'!$A$3:$V$507,O$1,0)</f>
        <v>Implementar el plan de trabajo para la estrategia de gobierno y calidad de datos   (Informes de seguimiento y avance trimestrales con soportes documentales del cumplimiento con corte  marzo, junio, septiembre, diciembre)</v>
      </c>
      <c r="P9">
        <f>VLOOKUP($A9,'Plan de acci�n consolidado 2025'!$A$3:$V$507,P$1,0)</f>
        <v>80</v>
      </c>
      <c r="Q9">
        <f>VLOOKUP($A9,'Plan de acci�n consolidado 2025'!$A$3:$V$507,Q$1,0)</f>
        <v>100</v>
      </c>
      <c r="R9" t="str">
        <f>VLOOKUP($A9,'Plan de acci�n consolidado 2025'!$A$3:$V$507,R$1,0)</f>
        <v>Porcentual</v>
      </c>
      <c r="S9" t="str">
        <f>VLOOKUP($A9,'Plan de acci�n consolidado 2025'!$A$3:$V$507,S$1,0)</f>
        <v>% de plan ejecutado / 100% de plan a ejecutar</v>
      </c>
      <c r="T9" s="196" t="str">
        <f>VLOOKUP($A9,'Plan de acci�n consolidado 2025'!$A$3:$V$507,T$1,0)</f>
        <v>2025-03-03</v>
      </c>
      <c r="U9" s="196" t="str">
        <f>VLOOKUP($A9,'Plan de acci�n consolidado 2025'!$A$3:$V$507,U$1,0)</f>
        <v>2025-12-12</v>
      </c>
      <c r="V9" t="str">
        <f>VLOOKUP($A9,'Plan de acci�n consolidado 2025'!$A$3:$V$507,V$1,0)</f>
        <v>20-OFICINA DE TECNOLOGÍA E INFORMÁTICA</v>
      </c>
      <c r="W9"/>
      <c r="X9"/>
    </row>
    <row r="10" spans="1:24" x14ac:dyDescent="0.25">
      <c r="A10" s="31" t="s">
        <v>528</v>
      </c>
      <c r="B10" t="str">
        <f>VLOOKUP($A10,'Plan de acci�n consolidado 2025'!$A$3:$V$507,B$1,0)</f>
        <v>20-OFICINA DE TECNOLOGÍA E INFORMÁTICA</v>
      </c>
      <c r="C10">
        <f>VLOOKUP($A10,'Plan de acci�n consolidado 2025'!$A$3:$V$507,C$1,0)</f>
        <v>0</v>
      </c>
      <c r="D10" t="str">
        <f>VLOOKUP($A10,'Plan de acci�n consolidado 2025'!$A$3:$V$507,D$1,0)</f>
        <v>Producto</v>
      </c>
      <c r="E10" t="str">
        <f>VLOOKUP($A10,'Plan de acci�n consolidado 2025'!$A$3:$V$507,E$1,0)</f>
        <v>20.3</v>
      </c>
      <c r="F10" t="str">
        <f>VLOOKUP($A10,'Plan de acci�n consolidado 2025'!$A$3:$V$507,F$1,0)</f>
        <v>Operativo</v>
      </c>
      <c r="G10" t="str">
        <f>VLOOKUP($A10,'Plan de acci�n consolidado 2025'!$A$3:$V$507,G$1,0)</f>
        <v>Fortalecer el Sistema Integral de Gestión Institucional en el marco del Modelo Integrado de Planeación y gestión para mejorar la prestación del servicio.</v>
      </c>
      <c r="H10" t="str">
        <f>VLOOKUP($A10,'Plan de acci�n consolidado 2025'!$A$3:$V$507,H$1,0)</f>
        <v xml:space="preserve">Cumplimiento de productos del PAI asociados a Fortacer el Sistema Integral de Gestión Institucional para mejorar la prestación del servicio. 
</v>
      </c>
      <c r="I10" t="str">
        <f>VLOOKUP($A10,'Plan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10" t="str">
        <f>VLOOKUP(E10,'Plantilla publicacion'!$A$3:$Q$490,17,0)</f>
        <v>PND - 5-31-5-b- Convergencia regional - Entidades públicas territoriales y nacionales fortalecidas / PES - Transformación Institucional</v>
      </c>
      <c r="K10" t="str">
        <f>VLOOKUP($A10,'Plan de acci�n consolidado 2025'!$A$3:$V$507,K$1,0)</f>
        <v>No</v>
      </c>
      <c r="L10" t="str">
        <f>VLOOKUP($A10,'Plan de acci�n consolidado 2025'!$A$3:$V$507,L$1,0)</f>
        <v>C-3599-0200-0006-53105d</v>
      </c>
      <c r="M10" t="str">
        <f>VLOOKUP($A10,'Plan de acci�n consolidado 2025'!$A$3:$V$507,M$1,0)</f>
        <v>Política Seguridad Digital _DIMENSIÓN Gestión con Valores para Resultados</v>
      </c>
      <c r="N10" t="str">
        <f>VLOOKUP($A10,'Plan de acci�n consolidado 2025'!$A$3:$V$507,N$1,0)</f>
        <v>DECRETO 612</v>
      </c>
      <c r="O10" t="str">
        <f>VLOOKUP($A10,'Plan de acci�n consolidado 2025'!$A$3:$V$507,O$1,0)</f>
        <v>Plan de implementación de Seguridad y privacidad de la información, ejecutado (Informes de seguimiento y avance trimestrales con soportes documentales del cumplimiento)</v>
      </c>
      <c r="P10">
        <f>VLOOKUP($A10,'Plan de acci�n consolidado 2025'!$A$3:$V$507,P$1,0)</f>
        <v>20</v>
      </c>
      <c r="Q10">
        <f>VLOOKUP($A10,'Plan de acci�n consolidado 2025'!$A$3:$V$507,Q$1,0)</f>
        <v>100</v>
      </c>
      <c r="R10" t="str">
        <f>VLOOKUP($A10,'Plan de acci�n consolidado 2025'!$A$3:$V$507,R$1,0)</f>
        <v>Porcentual</v>
      </c>
      <c r="S10" t="str">
        <f>VLOOKUP($A10,'Plan de acci�n consolidado 2025'!$A$3:$V$507,S$1,0)</f>
        <v>% de plan ejecutado / 100% de plan a ejecutar</v>
      </c>
      <c r="T10" s="196" t="str">
        <f>VLOOKUP($A10,'Plan de acci�n consolidado 2025'!$A$3:$V$507,T$1,0)</f>
        <v>2025-01-13</v>
      </c>
      <c r="U10" s="196" t="str">
        <f>VLOOKUP($A10,'Plan de acci�n consolidado 2025'!$A$3:$V$507,U$1,0)</f>
        <v>2025-12-12</v>
      </c>
      <c r="V10" t="str">
        <f>VLOOKUP($A10,'Plan de acci�n consolidado 2025'!$A$3:$V$507,V$1,0)</f>
        <v>20-OFICINA DE TECNOLOGÍA E INFORMÁTICA</v>
      </c>
      <c r="W10"/>
      <c r="X10"/>
    </row>
    <row r="11" spans="1:24" x14ac:dyDescent="0.25">
      <c r="A11" s="31" t="s">
        <v>529</v>
      </c>
      <c r="B11" t="str">
        <f>VLOOKUP($A11,'Plan de acci�n consolidado 2025'!$A$3:$V$507,B$1,0)</f>
        <v>20-OFICINA DE TECNOLOGÍA E INFORMÁTICA</v>
      </c>
      <c r="C11">
        <f>VLOOKUP($A11,'Plan de acci�n consolidado 2025'!$A$3:$V$507,C$1,0)</f>
        <v>0</v>
      </c>
      <c r="D11" t="str">
        <f>VLOOKUP($A11,'Plan de acci�n consolidado 2025'!$A$3:$V$507,D$1,0)</f>
        <v>Actividad propia</v>
      </c>
      <c r="E11" t="str">
        <f>VLOOKUP($A11,'Plan de acci�n consolidado 2025'!$A$3:$V$507,E$1,0)</f>
        <v>20.3.1</v>
      </c>
      <c r="F11" t="str">
        <f>VLOOKUP($A11,'Plan de acci�n consolidado 2025'!$A$3:$V$507,F$1,0)</f>
        <v>N/A</v>
      </c>
      <c r="G11" t="str">
        <f>VLOOKUP($A11,'Plan de acci�n consolidado 2025'!$A$3:$V$507,G$1,0)</f>
        <v>N/A</v>
      </c>
      <c r="H11" t="str">
        <f>VLOOKUP($A11,'Plan de acci�n consolidado 2025'!$A$3:$V$507,H$1,0)</f>
        <v>N/A</v>
      </c>
      <c r="I11" t="str">
        <f>VLOOKUP($A11,'Plan de acci�n consolidado 2025'!$A$3:$V$507,I$1,0)</f>
        <v>N/A</v>
      </c>
      <c r="J11">
        <f>VLOOKUP(E11,'Plantilla publicacion'!$A$3:$Q$490,17,0)</f>
        <v>0</v>
      </c>
      <c r="K11" t="str">
        <f>VLOOKUP($A11,'Plan de acci�n consolidado 2025'!$A$3:$V$507,K$1,0)</f>
        <v>N/A</v>
      </c>
      <c r="L11" t="str">
        <f>VLOOKUP($A11,'Plan de acci�n consolidado 2025'!$A$3:$V$507,L$1,0)</f>
        <v>N/A</v>
      </c>
      <c r="M11" t="str">
        <f>VLOOKUP($A11,'Plan de acci�n consolidado 2025'!$A$3:$V$507,M$1,0)</f>
        <v>N/A</v>
      </c>
      <c r="N11" t="str">
        <f>VLOOKUP($A11,'Plan de acci�n consolidado 2025'!$A$3:$V$507,N$1,0)</f>
        <v>N/A</v>
      </c>
      <c r="O11" t="str">
        <f>VLOOKUP($A11,'Plan de acci�n consolidado 2025'!$A$3:$V$507,O$1,0)</f>
        <v>Formular el plan de Seguridad y Privacidad de la información teniendo en cuenta los resultados alcanzados en el periodo anterior y las necesidades de las partes interesada (Documento del Plan  de Seguridad y Privacidad de la información formulado / único entregable)</v>
      </c>
      <c r="P11">
        <f>VLOOKUP($A11,'Plan de acci�n consolidado 2025'!$A$3:$V$507,P$1,0)</f>
        <v>20</v>
      </c>
      <c r="Q11">
        <f>VLOOKUP($A11,'Plan de acci�n consolidado 2025'!$A$3:$V$507,Q$1,0)</f>
        <v>1</v>
      </c>
      <c r="R11" t="str">
        <f>VLOOKUP($A11,'Plan de acci�n consolidado 2025'!$A$3:$V$507,R$1,0)</f>
        <v>Númerica</v>
      </c>
      <c r="S11" t="str">
        <f>VLOOKUP($A11,'Plan de acci�n consolidado 2025'!$A$3:$V$507,S$1,0)</f>
        <v># de plan formulado / 1 plan a formular</v>
      </c>
      <c r="T11" s="196" t="str">
        <f>VLOOKUP($A11,'Plan de acci�n consolidado 2025'!$A$3:$V$507,T$1,0)</f>
        <v>2025-01-13</v>
      </c>
      <c r="U11" s="196" t="str">
        <f>VLOOKUP($A11,'Plan de acci�n consolidado 2025'!$A$3:$V$507,U$1,0)</f>
        <v>2025-01-31</v>
      </c>
      <c r="V11" t="str">
        <f>VLOOKUP($A11,'Plan de acci�n consolidado 2025'!$A$3:$V$507,V$1,0)</f>
        <v>20-OFICINA DE TECNOLOGÍA E INFORMÁTICA</v>
      </c>
      <c r="W11"/>
      <c r="X11"/>
    </row>
    <row r="12" spans="1:24" x14ac:dyDescent="0.25">
      <c r="A12" s="31" t="s">
        <v>530</v>
      </c>
      <c r="B12" t="str">
        <f>VLOOKUP($A12,'Plan de acci�n consolidado 2025'!$A$3:$V$507,B$1,0)</f>
        <v>20-OFICINA DE TECNOLOGÍA E INFORMÁTICA</v>
      </c>
      <c r="C12">
        <f>VLOOKUP($A12,'Plan de acci�n consolidado 2025'!$A$3:$V$507,C$1,0)</f>
        <v>0</v>
      </c>
      <c r="D12" t="str">
        <f>VLOOKUP($A12,'Plan de acci�n consolidado 2025'!$A$3:$V$507,D$1,0)</f>
        <v>Actividad propia</v>
      </c>
      <c r="E12" t="str">
        <f>VLOOKUP($A12,'Plan de acci�n consolidado 2025'!$A$3:$V$507,E$1,0)</f>
        <v>20.3.2</v>
      </c>
      <c r="F12" t="str">
        <f>VLOOKUP($A12,'Plan de acci�n consolidado 2025'!$A$3:$V$507,F$1,0)</f>
        <v>N/A</v>
      </c>
      <c r="G12" t="str">
        <f>VLOOKUP($A12,'Plan de acci�n consolidado 2025'!$A$3:$V$507,G$1,0)</f>
        <v>N/A</v>
      </c>
      <c r="H12" t="str">
        <f>VLOOKUP($A12,'Plan de acci�n consolidado 2025'!$A$3:$V$507,H$1,0)</f>
        <v>N/A</v>
      </c>
      <c r="I12" t="str">
        <f>VLOOKUP($A12,'Plan de acci�n consolidado 2025'!$A$3:$V$507,I$1,0)</f>
        <v>N/A</v>
      </c>
      <c r="J12">
        <f>VLOOKUP(E12,'Plantilla publicacion'!$A$3:$Q$490,17,0)</f>
        <v>0</v>
      </c>
      <c r="K12" t="str">
        <f>VLOOKUP($A12,'Plan de acci�n consolidado 2025'!$A$3:$V$507,K$1,0)</f>
        <v>N/A</v>
      </c>
      <c r="L12" t="str">
        <f>VLOOKUP($A12,'Plan de acci�n consolidado 2025'!$A$3:$V$507,L$1,0)</f>
        <v>N/A</v>
      </c>
      <c r="M12" t="str">
        <f>VLOOKUP($A12,'Plan de acci�n consolidado 2025'!$A$3:$V$507,M$1,0)</f>
        <v>N/A</v>
      </c>
      <c r="N12" t="str">
        <f>VLOOKUP($A12,'Plan de acci�n consolidado 2025'!$A$3:$V$507,N$1,0)</f>
        <v>N/A</v>
      </c>
      <c r="O12" t="str">
        <f>VLOOKUP($A12,'Plan de acci�n consolidado 2025'!$A$3:$V$507,O$1,0)</f>
        <v>Implementar el Plan de Seguridad  y Privacidad de la información aprobado (Informes de seguimiento y avance trimestrales con soportes documentales del cumplimiento con corte  marzo, junio, septiembre, diciembre)</v>
      </c>
      <c r="P12">
        <f>VLOOKUP($A12,'Plan de acci�n consolidado 2025'!$A$3:$V$507,P$1,0)</f>
        <v>80</v>
      </c>
      <c r="Q12">
        <f>VLOOKUP($A12,'Plan de acci�n consolidado 2025'!$A$3:$V$507,Q$1,0)</f>
        <v>100</v>
      </c>
      <c r="R12" t="str">
        <f>VLOOKUP($A12,'Plan de acci�n consolidado 2025'!$A$3:$V$507,R$1,0)</f>
        <v>Porcentual</v>
      </c>
      <c r="S12" t="str">
        <f>VLOOKUP($A12,'Plan de acci�n consolidado 2025'!$A$3:$V$507,S$1,0)</f>
        <v>% de plan ejecutado / 100% de plan a ejecutar</v>
      </c>
      <c r="T12" s="196" t="str">
        <f>VLOOKUP($A12,'Plan de acci�n consolidado 2025'!$A$3:$V$507,T$1,0)</f>
        <v>2025-02-03</v>
      </c>
      <c r="U12" s="196" t="str">
        <f>VLOOKUP($A12,'Plan de acci�n consolidado 2025'!$A$3:$V$507,U$1,0)</f>
        <v>2025-12-12</v>
      </c>
      <c r="V12" t="str">
        <f>VLOOKUP($A12,'Plan de acci�n consolidado 2025'!$A$3:$V$507,V$1,0)</f>
        <v>20-OFICINA DE TECNOLOGÍA E INFORMÁTICA</v>
      </c>
      <c r="W12"/>
      <c r="X12"/>
    </row>
    <row r="13" spans="1:24" x14ac:dyDescent="0.25">
      <c r="A13" s="31" t="s">
        <v>531</v>
      </c>
      <c r="B13" t="str">
        <f>VLOOKUP($A13,'Plan de acci�n consolidado 2025'!$A$3:$V$507,B$1,0)</f>
        <v>20-OFICINA DE TECNOLOGÍA E INFORMÁTICA</v>
      </c>
      <c r="C13">
        <f>VLOOKUP($A13,'Plan de acci�n consolidado 2025'!$A$3:$V$507,C$1,0)</f>
        <v>0</v>
      </c>
      <c r="D13" t="str">
        <f>VLOOKUP($A13,'Plan de acci�n consolidado 2025'!$A$3:$V$507,D$1,0)</f>
        <v>Producto</v>
      </c>
      <c r="E13" t="str">
        <f>VLOOKUP($A13,'Plan de acci�n consolidado 2025'!$A$3:$V$507,E$1,0)</f>
        <v>20.4</v>
      </c>
      <c r="F13" t="str">
        <f>VLOOKUP($A13,'Plan de acci�n consolidado 2025'!$A$3:$V$507,F$1,0)</f>
        <v>Operativo</v>
      </c>
      <c r="G13" t="str">
        <f>VLOOKUP($A13,'Plan de acci�n consolidado 2025'!$A$3:$V$507,G$1,0)</f>
        <v>Fortalecer el Sistema Integral de Gestión Institucional en el marco del Modelo Integrado de Planeación y gestión para mejorar la prestación del servicio.</v>
      </c>
      <c r="H13" t="str">
        <f>VLOOKUP($A13,'Plan de acci�n consolidado 2025'!$A$3:$V$507,H$1,0)</f>
        <v xml:space="preserve">Cumplimiento de productos del PAI asociados a Fortacer el Sistema Integral de Gestión Institucional para mejorar la prestación del servicio. 
</v>
      </c>
      <c r="I13" t="str">
        <f>VLOOKUP($A13,'Plan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13" t="str">
        <f>VLOOKUP(E13,'Plantilla publicacion'!$A$3:$Q$490,17,0)</f>
        <v>PND - 5-31-5-b- Convergencia regional - Entidades públicas territoriales y nacionales fortalecidas / PES - Transformación Institucional</v>
      </c>
      <c r="K13" t="str">
        <f>VLOOKUP($A13,'Plan de acci�n consolidado 2025'!$A$3:$V$507,K$1,0)</f>
        <v>No</v>
      </c>
      <c r="L13" t="str">
        <f>VLOOKUP($A13,'Plan de acci�n consolidado 2025'!$A$3:$V$507,L$1,0)</f>
        <v>C-3599-0200-0006-53105d</v>
      </c>
      <c r="M13" t="str">
        <f>VLOOKUP($A13,'Plan de acci�n consolidado 2025'!$A$3:$V$507,M$1,0)</f>
        <v>Política Seguridad Digital _DIMENSIÓN Gestión con Valores para Resultados</v>
      </c>
      <c r="N13" t="str">
        <f>VLOOKUP($A13,'Plan de acci�n consolidado 2025'!$A$3:$V$507,N$1,0)</f>
        <v>DECRETO 612</v>
      </c>
      <c r="O13" t="str">
        <f>VLOOKUP($A13,'Plan de acci�n consolidado 2025'!$A$3:$V$507,O$1,0)</f>
        <v>Plan de tratamiento de riesgos de Seguridad y Privacidad de la información, monitoreado (Informes de seguimiento y avance trimestrales con soportes documentales del cumplimiento)</v>
      </c>
      <c r="P13">
        <f>VLOOKUP($A13,'Plan de acci�n consolidado 2025'!$A$3:$V$507,P$1,0)</f>
        <v>20</v>
      </c>
      <c r="Q13">
        <f>VLOOKUP($A13,'Plan de acci�n consolidado 2025'!$A$3:$V$507,Q$1,0)</f>
        <v>100</v>
      </c>
      <c r="R13" t="str">
        <f>VLOOKUP($A13,'Plan de acci�n consolidado 2025'!$A$3:$V$507,R$1,0)</f>
        <v>Porcentual</v>
      </c>
      <c r="S13" t="str">
        <f>VLOOKUP($A13,'Plan de acci�n consolidado 2025'!$A$3:$V$507,S$1,0)</f>
        <v>% de plan de tratamiento de riesgos monitoreado / 100% de plan de riesgos a monitorear</v>
      </c>
      <c r="T13" s="196" t="str">
        <f>VLOOKUP($A13,'Plan de acci�n consolidado 2025'!$A$3:$V$507,T$1,0)</f>
        <v>2025-01-27</v>
      </c>
      <c r="U13" s="196" t="str">
        <f>VLOOKUP($A13,'Plan de acci�n consolidado 2025'!$A$3:$V$507,U$1,0)</f>
        <v>2025-12-12</v>
      </c>
      <c r="V13" t="str">
        <f>VLOOKUP($A13,'Plan de acci�n consolidado 2025'!$A$3:$V$507,V$1,0)</f>
        <v>20-OFICINA DE TECNOLOGÍA E INFORMÁTICA</v>
      </c>
      <c r="W13"/>
      <c r="X13"/>
    </row>
    <row r="14" spans="1:24" x14ac:dyDescent="0.25">
      <c r="A14" s="31" t="s">
        <v>533</v>
      </c>
      <c r="B14" t="str">
        <f>VLOOKUP($A14,'Plan de acci�n consolidado 2025'!$A$3:$V$507,B$1,0)</f>
        <v>20-OFICINA DE TECNOLOGÍA E INFORMÁTICA</v>
      </c>
      <c r="C14">
        <f>VLOOKUP($A14,'Plan de acci�n consolidado 2025'!$A$3:$V$507,C$1,0)</f>
        <v>0</v>
      </c>
      <c r="D14" t="str">
        <f>VLOOKUP($A14,'Plan de acci�n consolidado 2025'!$A$3:$V$507,D$1,0)</f>
        <v>Actividad propia</v>
      </c>
      <c r="E14" t="str">
        <f>VLOOKUP($A14,'Plan de acci�n consolidado 2025'!$A$3:$V$507,E$1,0)</f>
        <v>20.4.1</v>
      </c>
      <c r="F14" t="str">
        <f>VLOOKUP($A14,'Plan de acci�n consolidado 2025'!$A$3:$V$507,F$1,0)</f>
        <v>N/A</v>
      </c>
      <c r="G14" t="str">
        <f>VLOOKUP($A14,'Plan de acci�n consolidado 2025'!$A$3:$V$507,G$1,0)</f>
        <v>N/A</v>
      </c>
      <c r="H14" t="str">
        <f>VLOOKUP($A14,'Plan de acci�n consolidado 2025'!$A$3:$V$507,H$1,0)</f>
        <v>N/A</v>
      </c>
      <c r="I14" t="str">
        <f>VLOOKUP($A14,'Plan de acci�n consolidado 2025'!$A$3:$V$507,I$1,0)</f>
        <v>N/A</v>
      </c>
      <c r="J14">
        <f>VLOOKUP(E14,'Plantilla publicacion'!$A$3:$Q$490,17,0)</f>
        <v>0</v>
      </c>
      <c r="K14" t="str">
        <f>VLOOKUP($A14,'Plan de acci�n consolidado 2025'!$A$3:$V$507,K$1,0)</f>
        <v>N/A</v>
      </c>
      <c r="L14" t="str">
        <f>VLOOKUP($A14,'Plan de acci�n consolidado 2025'!$A$3:$V$507,L$1,0)</f>
        <v>N/A</v>
      </c>
      <c r="M14" t="str">
        <f>VLOOKUP($A14,'Plan de acci�n consolidado 2025'!$A$3:$V$507,M$1,0)</f>
        <v>N/A</v>
      </c>
      <c r="N14" t="str">
        <f>VLOOKUP($A14,'Plan de acci�n consolidado 2025'!$A$3:$V$507,N$1,0)</f>
        <v>N/A</v>
      </c>
      <c r="O14" t="str">
        <f>VLOOKUP($A14,'Plan de acci�n consolidado 2025'!$A$3:$V$507,O$1,0)</f>
        <v>Consolidar los riesgos de seguridad de la información con sus respectivos tratamientos, fechas y responsables  (Excel del plan de tratamiento de riesgos de seguridad y privacidad de la información/ único entregable)</v>
      </c>
      <c r="P14">
        <f>VLOOKUP($A14,'Plan de acci�n consolidado 2025'!$A$3:$V$507,P$1,0)</f>
        <v>40</v>
      </c>
      <c r="Q14">
        <f>VLOOKUP($A14,'Plan de acci�n consolidado 2025'!$A$3:$V$507,Q$1,0)</f>
        <v>1</v>
      </c>
      <c r="R14" t="str">
        <f>VLOOKUP($A14,'Plan de acci�n consolidado 2025'!$A$3:$V$507,R$1,0)</f>
        <v>Númerica</v>
      </c>
      <c r="S14" t="str">
        <f>VLOOKUP($A14,'Plan de acci�n consolidado 2025'!$A$3:$V$507,S$1,0)</f>
        <v># de consolidaciones de riesgos realizadas / 1 consolidaciones de riesgos a realizar</v>
      </c>
      <c r="T14" s="196" t="str">
        <f>VLOOKUP($A14,'Plan de acci�n consolidado 2025'!$A$3:$V$507,T$1,0)</f>
        <v>2025-01-27</v>
      </c>
      <c r="U14" s="196" t="str">
        <f>VLOOKUP($A14,'Plan de acci�n consolidado 2025'!$A$3:$V$507,U$1,0)</f>
        <v>2025-04-30</v>
      </c>
      <c r="V14" t="str">
        <f>VLOOKUP($A14,'Plan de acci�n consolidado 2025'!$A$3:$V$507,V$1,0)</f>
        <v>20-OFICINA DE TECNOLOGÍA E INFORMÁTICA</v>
      </c>
      <c r="W14"/>
      <c r="X14"/>
    </row>
    <row r="15" spans="1:24" x14ac:dyDescent="0.25">
      <c r="A15" s="31" t="s">
        <v>535</v>
      </c>
      <c r="B15" t="str">
        <f>VLOOKUP($A15,'Plan de acci�n consolidado 2025'!$A$3:$V$507,B$1,0)</f>
        <v>20-OFICINA DE TECNOLOGÍA E INFORMÁTICA</v>
      </c>
      <c r="C15">
        <f>VLOOKUP($A15,'Plan de acci�n consolidado 2025'!$A$3:$V$507,C$1,0)</f>
        <v>0</v>
      </c>
      <c r="D15" t="str">
        <f>VLOOKUP($A15,'Plan de acci�n consolidado 2025'!$A$3:$V$507,D$1,0)</f>
        <v>Actividad propia</v>
      </c>
      <c r="E15" t="str">
        <f>VLOOKUP($A15,'Plan de acci�n consolidado 2025'!$A$3:$V$507,E$1,0)</f>
        <v>20.4.2</v>
      </c>
      <c r="F15" t="str">
        <f>VLOOKUP($A15,'Plan de acci�n consolidado 2025'!$A$3:$V$507,F$1,0)</f>
        <v>N/A</v>
      </c>
      <c r="G15" t="str">
        <f>VLOOKUP($A15,'Plan de acci�n consolidado 2025'!$A$3:$V$507,G$1,0)</f>
        <v>N/A</v>
      </c>
      <c r="H15" t="str">
        <f>VLOOKUP($A15,'Plan de acci�n consolidado 2025'!$A$3:$V$507,H$1,0)</f>
        <v>N/A</v>
      </c>
      <c r="I15" t="str">
        <f>VLOOKUP($A15,'Plan de acci�n consolidado 2025'!$A$3:$V$507,I$1,0)</f>
        <v>N/A</v>
      </c>
      <c r="J15">
        <f>VLOOKUP(E15,'Plantilla publicacion'!$A$3:$Q$490,17,0)</f>
        <v>0</v>
      </c>
      <c r="K15" t="str">
        <f>VLOOKUP($A15,'Plan de acci�n consolidado 2025'!$A$3:$V$507,K$1,0)</f>
        <v>N/A</v>
      </c>
      <c r="L15" t="str">
        <f>VLOOKUP($A15,'Plan de acci�n consolidado 2025'!$A$3:$V$507,L$1,0)</f>
        <v>N/A</v>
      </c>
      <c r="M15" t="str">
        <f>VLOOKUP($A15,'Plan de acci�n consolidado 2025'!$A$3:$V$507,M$1,0)</f>
        <v>N/A</v>
      </c>
      <c r="N15" t="str">
        <f>VLOOKUP($A15,'Plan de acci�n consolidado 2025'!$A$3:$V$507,N$1,0)</f>
        <v>N/A</v>
      </c>
      <c r="O15" t="str">
        <f>VLOOKUP($A15,'Plan de acci�n consolidado 2025'!$A$3:$V$507,O$1,0)</f>
        <v>Realizar el monitoreo al plan de tratamiento de los riesgos de seguridad y privacidad de la información trimestralmente (Informes de seguimiento y avance trimestrales con soportes documentales del cumplimiento con corte  junio, septiembre, diciembre)</v>
      </c>
      <c r="P15">
        <f>VLOOKUP($A15,'Plan de acci�n consolidado 2025'!$A$3:$V$507,P$1,0)</f>
        <v>60</v>
      </c>
      <c r="Q15">
        <f>VLOOKUP($A15,'Plan de acci�n consolidado 2025'!$A$3:$V$507,Q$1,0)</f>
        <v>100</v>
      </c>
      <c r="R15" t="str">
        <f>VLOOKUP($A15,'Plan de acci�n consolidado 2025'!$A$3:$V$507,R$1,0)</f>
        <v>Porcentual</v>
      </c>
      <c r="S15" t="str">
        <f>VLOOKUP($A15,'Plan de acci�n consolidado 2025'!$A$3:$V$507,S$1,0)</f>
        <v>% de plan de tratamiento de riesgos monitoreado / 100% de plan de riesgos a monitorear</v>
      </c>
      <c r="T15" s="196" t="str">
        <f>VLOOKUP($A15,'Plan de acci�n consolidado 2025'!$A$3:$V$507,T$1,0)</f>
        <v>2025-04-01</v>
      </c>
      <c r="U15" s="196" t="str">
        <f>VLOOKUP($A15,'Plan de acci�n consolidado 2025'!$A$3:$V$507,U$1,0)</f>
        <v>2025-12-12</v>
      </c>
      <c r="V15" t="str">
        <f>VLOOKUP($A15,'Plan de acci�n consolidado 2025'!$A$3:$V$507,V$1,0)</f>
        <v>20-OFICINA DE TECNOLOGÍA E INFORMÁTICA</v>
      </c>
      <c r="W15"/>
      <c r="X15"/>
    </row>
    <row r="16" spans="1:24" x14ac:dyDescent="0.25">
      <c r="A16" s="31" t="s">
        <v>536</v>
      </c>
      <c r="B16" t="str">
        <f>VLOOKUP($A16,'Plan de acci�n consolidado 2025'!$A$3:$V$507,B$1,0)</f>
        <v>20-OFICINA DE TECNOLOGÍA E INFORMÁTICA</v>
      </c>
      <c r="C16">
        <f>VLOOKUP($A16,'Plan de acci�n consolidado 2025'!$A$3:$V$507,C$1,0)</f>
        <v>0</v>
      </c>
      <c r="D16" t="str">
        <f>VLOOKUP($A16,'Plan de acci�n consolidado 2025'!$A$3:$V$507,D$1,0)</f>
        <v>Producto</v>
      </c>
      <c r="E16" t="str">
        <f>VLOOKUP($A16,'Plan de acci�n consolidado 2025'!$A$3:$V$507,E$1,0)</f>
        <v>20.5</v>
      </c>
      <c r="F16" t="str">
        <f>VLOOKUP($A16,'Plan de acci�n consolidado 2025'!$A$3:$V$507,F$1,0)</f>
        <v>Innovador</v>
      </c>
      <c r="G16" t="str">
        <f>VLOOKUP($A16,'Plan de acci�n consolidado 2025'!$A$3:$V$507,G$1,0)</f>
        <v xml:space="preserve">Fortalecer la infraestructura, uso y aprovechamiento de las tecnologías de la información, para optimizar la capacidad institucional
</v>
      </c>
      <c r="H16" t="str">
        <f>VLOOKUP($A16,'Plan de acci�n consolidado 2025'!$A$3:$V$507,H$1,0)</f>
        <v xml:space="preserve">Cumplimiento de productos del PAI asociados a Fortalecer la infraestructura, uso y aprovechamiento de las tecnologías de la información, para optimizar la capacidad institucional
</v>
      </c>
      <c r="I16" t="str">
        <f>VLOOKUP($A16,'Plan de acci�n consolidado 2025'!$A$3:$V$507,I$1,0)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16" t="str">
        <f>VLOOKUP(E16,'Plantilla publicacion'!$A$3:$Q$490,17,0)</f>
        <v>PND - 5-31-5-d- Convergencia regional - Gobierno digital para la gente / PES - Transformación Institucional</v>
      </c>
      <c r="K16" t="str">
        <f>VLOOKUP($A16,'Plan de acci�n consolidado 2025'!$A$3:$V$507,K$1,0)</f>
        <v>No</v>
      </c>
      <c r="L16" t="str">
        <f>VLOOKUP($A16,'Plan de acci�n consolidado 2025'!$A$3:$V$507,L$1,0)</f>
        <v>C-3599-0200-0006-53105d</v>
      </c>
      <c r="M16" t="str">
        <f>VLOOKUP($A16,'Plan de acci�n consolidado 2025'!$A$3:$V$507,M$1,0)</f>
        <v>Política Gobierno Digital _DIMENSIÓN Gestión con Valores para Resultados</v>
      </c>
      <c r="N16" t="str">
        <f>VLOOKUP($A16,'Plan de acci�n consolidado 2025'!$A$3:$V$507,N$1,0)</f>
        <v>DECRETO 612</v>
      </c>
      <c r="O16" t="str">
        <f>VLOOKUP($A16,'Plan de acci�n consolidado 2025'!$A$3:$V$507,O$1,0)</f>
        <v>Plan estratégico de tecnologías de información, ejecutado (Informes de seguimiento y avance trimestrales con soportes documentales del cumplimiento)</v>
      </c>
      <c r="P16">
        <f>VLOOKUP($A16,'Plan de acci�n consolidado 2025'!$A$3:$V$507,P$1,0)</f>
        <v>20</v>
      </c>
      <c r="Q16">
        <f>VLOOKUP($A16,'Plan de acci�n consolidado 2025'!$A$3:$V$507,Q$1,0)</f>
        <v>100</v>
      </c>
      <c r="R16" t="str">
        <f>VLOOKUP($A16,'Plan de acci�n consolidado 2025'!$A$3:$V$507,R$1,0)</f>
        <v>Porcentual</v>
      </c>
      <c r="S16" t="str">
        <f>VLOOKUP($A16,'Plan de acci�n consolidado 2025'!$A$3:$V$507,S$1,0)</f>
        <v>% de plan ejecutado / 100% de plan a ejecutar</v>
      </c>
      <c r="T16" s="196" t="str">
        <f>VLOOKUP($A16,'Plan de acci�n consolidado 2025'!$A$3:$V$507,T$1,0)</f>
        <v>2025-01-13</v>
      </c>
      <c r="U16" s="196" t="str">
        <f>VLOOKUP($A16,'Plan de acci�n consolidado 2025'!$A$3:$V$507,U$1,0)</f>
        <v>2025-12-12</v>
      </c>
      <c r="V16" t="str">
        <f>VLOOKUP($A16,'Plan de acci�n consolidado 2025'!$A$3:$V$507,V$1,0)</f>
        <v>20-OFICINA DE TECNOLOGÍA E INFORMÁTICA</v>
      </c>
      <c r="W16"/>
      <c r="X16"/>
    </row>
    <row r="17" spans="1:24" x14ac:dyDescent="0.25">
      <c r="A17" s="31" t="s">
        <v>538</v>
      </c>
      <c r="B17" t="str">
        <f>VLOOKUP($A17,'Plan de acci�n consolidado 2025'!$A$3:$V$507,B$1,0)</f>
        <v>20-OFICINA DE TECNOLOGÍA E INFORMÁTICA</v>
      </c>
      <c r="C17">
        <f>VLOOKUP($A17,'Plan de acci�n consolidado 2025'!$A$3:$V$507,C$1,0)</f>
        <v>0</v>
      </c>
      <c r="D17" t="str">
        <f>VLOOKUP($A17,'Plan de acci�n consolidado 2025'!$A$3:$V$507,D$1,0)</f>
        <v>Actividad propia</v>
      </c>
      <c r="E17" t="str">
        <f>VLOOKUP($A17,'Plan de acci�n consolidado 2025'!$A$3:$V$507,E$1,0)</f>
        <v>20.5.1</v>
      </c>
      <c r="F17" t="str">
        <f>VLOOKUP($A17,'Plan de acci�n consolidado 2025'!$A$3:$V$507,F$1,0)</f>
        <v>N/A</v>
      </c>
      <c r="G17" t="str">
        <f>VLOOKUP($A17,'Plan de acci�n consolidado 2025'!$A$3:$V$507,G$1,0)</f>
        <v>N/A</v>
      </c>
      <c r="H17" t="str">
        <f>VLOOKUP($A17,'Plan de acci�n consolidado 2025'!$A$3:$V$507,H$1,0)</f>
        <v>N/A</v>
      </c>
      <c r="I17" t="str">
        <f>VLOOKUP($A17,'Plan de acci�n consolidado 2025'!$A$3:$V$507,I$1,0)</f>
        <v>N/A</v>
      </c>
      <c r="J17">
        <f>VLOOKUP(E17,'Plantilla publicacion'!$A$3:$Q$490,17,0)</f>
        <v>0</v>
      </c>
      <c r="K17" t="str">
        <f>VLOOKUP($A17,'Plan de acci�n consolidado 2025'!$A$3:$V$507,K$1,0)</f>
        <v>N/A</v>
      </c>
      <c r="L17" t="str">
        <f>VLOOKUP($A17,'Plan de acci�n consolidado 2025'!$A$3:$V$507,L$1,0)</f>
        <v>N/A</v>
      </c>
      <c r="M17" t="str">
        <f>VLOOKUP($A17,'Plan de acci�n consolidado 2025'!$A$3:$V$507,M$1,0)</f>
        <v>N/A</v>
      </c>
      <c r="N17" t="str">
        <f>VLOOKUP($A17,'Plan de acci�n consolidado 2025'!$A$3:$V$507,N$1,0)</f>
        <v>N/A</v>
      </c>
      <c r="O17" t="str">
        <f>VLOOKUP($A17,'Plan de acci�n consolidado 2025'!$A$3:$V$507,O$1,0)</f>
        <v>Formular plan estratégico de tecnologías de información PETI incluyendo hoja de ruta para la vigencia   (Hoja de ruta del PETI actualizada/ único entregable)</v>
      </c>
      <c r="P17">
        <f>VLOOKUP($A17,'Plan de acci�n consolidado 2025'!$A$3:$V$507,P$1,0)</f>
        <v>20</v>
      </c>
      <c r="Q17">
        <f>VLOOKUP($A17,'Plan de acci�n consolidado 2025'!$A$3:$V$507,Q$1,0)</f>
        <v>1</v>
      </c>
      <c r="R17" t="str">
        <f>VLOOKUP($A17,'Plan de acci�n consolidado 2025'!$A$3:$V$507,R$1,0)</f>
        <v>Númerica</v>
      </c>
      <c r="S17" t="str">
        <f>VLOOKUP($A17,'Plan de acci�n consolidado 2025'!$A$3:$V$507,S$1,0)</f>
        <v># de plan formulado / 1 plan a formular</v>
      </c>
      <c r="T17" s="196" t="str">
        <f>VLOOKUP($A17,'Plan de acci�n consolidado 2025'!$A$3:$V$507,T$1,0)</f>
        <v>2025-01-13</v>
      </c>
      <c r="U17" s="196" t="str">
        <f>VLOOKUP($A17,'Plan de acci�n consolidado 2025'!$A$3:$V$507,U$1,0)</f>
        <v>2025-01-31</v>
      </c>
      <c r="V17" t="str">
        <f>VLOOKUP($A17,'Plan de acci�n consolidado 2025'!$A$3:$V$507,V$1,0)</f>
        <v>20-OFICINA DE TECNOLOGÍA E INFORMÁTICA</v>
      </c>
      <c r="W17"/>
      <c r="X17"/>
    </row>
    <row r="18" spans="1:24" x14ac:dyDescent="0.25">
      <c r="A18" s="31" t="s">
        <v>539</v>
      </c>
      <c r="B18" t="str">
        <f>VLOOKUP($A18,'Plan de acci�n consolidado 2025'!$A$3:$V$507,B$1,0)</f>
        <v>20-OFICINA DE TECNOLOGÍA E INFORMÁTICA</v>
      </c>
      <c r="C18">
        <f>VLOOKUP($A18,'Plan de acci�n consolidado 2025'!$A$3:$V$507,C$1,0)</f>
        <v>0</v>
      </c>
      <c r="D18" t="str">
        <f>VLOOKUP($A18,'Plan de acci�n consolidado 2025'!$A$3:$V$507,D$1,0)</f>
        <v>Actividad propia</v>
      </c>
      <c r="E18" t="str">
        <f>VLOOKUP($A18,'Plan de acci�n consolidado 2025'!$A$3:$V$507,E$1,0)</f>
        <v>20.5.2</v>
      </c>
      <c r="F18" t="str">
        <f>VLOOKUP($A18,'Plan de acci�n consolidado 2025'!$A$3:$V$507,F$1,0)</f>
        <v>N/A</v>
      </c>
      <c r="G18" t="str">
        <f>VLOOKUP($A18,'Plan de acci�n consolidado 2025'!$A$3:$V$507,G$1,0)</f>
        <v>N/A</v>
      </c>
      <c r="H18" t="str">
        <f>VLOOKUP($A18,'Plan de acci�n consolidado 2025'!$A$3:$V$507,H$1,0)</f>
        <v>N/A</v>
      </c>
      <c r="I18" t="str">
        <f>VLOOKUP($A18,'Plan de acci�n consolidado 2025'!$A$3:$V$507,I$1,0)</f>
        <v>N/A</v>
      </c>
      <c r="J18">
        <f>VLOOKUP(E18,'Plantilla publicacion'!$A$3:$Q$490,17,0)</f>
        <v>0</v>
      </c>
      <c r="K18" t="str">
        <f>VLOOKUP($A18,'Plan de acci�n consolidado 2025'!$A$3:$V$507,K$1,0)</f>
        <v>N/A</v>
      </c>
      <c r="L18" t="str">
        <f>VLOOKUP($A18,'Plan de acci�n consolidado 2025'!$A$3:$V$507,L$1,0)</f>
        <v>N/A</v>
      </c>
      <c r="M18" t="str">
        <f>VLOOKUP($A18,'Plan de acci�n consolidado 2025'!$A$3:$V$507,M$1,0)</f>
        <v>N/A</v>
      </c>
      <c r="N18" t="str">
        <f>VLOOKUP($A18,'Plan de acci�n consolidado 2025'!$A$3:$V$507,N$1,0)</f>
        <v>N/A</v>
      </c>
      <c r="O18" t="str">
        <f>VLOOKUP($A18,'Plan de acci�n consolidado 2025'!$A$3:$V$507,O$1,0)</f>
        <v>Realizar seguimiento trimestral a la ejecución del PETI. (Informes de seguimiento y avance trimestrales con soportes documentales del cumplimiento con corte  marzo, junio, septiembre, diciembre)</v>
      </c>
      <c r="P18">
        <f>VLOOKUP($A18,'Plan de acci�n consolidado 2025'!$A$3:$V$507,P$1,0)</f>
        <v>80</v>
      </c>
      <c r="Q18">
        <f>VLOOKUP($A18,'Plan de acci�n consolidado 2025'!$A$3:$V$507,Q$1,0)</f>
        <v>100</v>
      </c>
      <c r="R18" t="str">
        <f>VLOOKUP($A18,'Plan de acci�n consolidado 2025'!$A$3:$V$507,R$1,0)</f>
        <v>Porcentual</v>
      </c>
      <c r="S18" t="str">
        <f>VLOOKUP($A18,'Plan de acci�n consolidado 2025'!$A$3:$V$507,S$1,0)</f>
        <v>% de plan ejecutado / 100% de plan a ejecutar</v>
      </c>
      <c r="T18" s="196" t="str">
        <f>VLOOKUP($A18,'Plan de acci�n consolidado 2025'!$A$3:$V$507,T$1,0)</f>
        <v>2025-02-03</v>
      </c>
      <c r="U18" s="196" t="str">
        <f>VLOOKUP($A18,'Plan de acci�n consolidado 2025'!$A$3:$V$507,U$1,0)</f>
        <v>2025-12-12</v>
      </c>
      <c r="V18" t="str">
        <f>VLOOKUP($A18,'Plan de acci�n consolidado 2025'!$A$3:$V$507,V$1,0)</f>
        <v>20-OFICINA DE TECNOLOGÍA E INFORMÁTICA</v>
      </c>
      <c r="W18"/>
      <c r="X18"/>
    </row>
    <row r="19" spans="1:24" x14ac:dyDescent="0.25">
      <c r="A19" s="31" t="s">
        <v>541</v>
      </c>
      <c r="B19" t="str">
        <f>VLOOKUP($A19,'Plan de acci�n consolidado 2025'!$A$3:$V$507,B$1,0)</f>
        <v>117-GRUPO DE TRABAJO DE DESARROLLO DE TALENTO HUMANO</v>
      </c>
      <c r="C19">
        <f>VLOOKUP($A19,'Plan de acci�n consolidado 2025'!$A$3:$V$507,C$1,0)</f>
        <v>0</v>
      </c>
      <c r="D19" t="str">
        <f>VLOOKUP($A19,'Plan de acci�n consolidado 2025'!$A$3:$V$507,D$1,0)</f>
        <v>Producto</v>
      </c>
      <c r="E19" t="str">
        <f>VLOOKUP($A19,'Plan de acci�n consolidado 2025'!$A$3:$V$507,E$1,0)</f>
        <v>117.1</v>
      </c>
      <c r="F19" t="str">
        <f>VLOOKUP($A19,'Plan de acci�n consolidado 2025'!$A$3:$V$507,F$1,0)</f>
        <v>Innovador</v>
      </c>
      <c r="G19" t="str">
        <f>VLOOKUP($A19,'Plan de acci�n consolidado 2025'!$A$3:$V$507,G$1,0)</f>
        <v xml:space="preserve">Fortalecer la gestión de la información, el conocimiento y la innovación para optimizar la capacidad institucional 
</v>
      </c>
      <c r="H19" t="str">
        <f>VLOOKUP($A19,'Plan de acci�n consolidado 2025'!$A$3:$V$507,H$1,0)</f>
        <v xml:space="preserve">Cumplimiento de productos del PAI asociados a Fortalecer la gestión de la información, el conocimiento y la innovación para optimizar la capacidad institucional 
</v>
      </c>
      <c r="I19" t="str">
        <f>VLOOKUP($A19,'Plan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19" t="str">
        <f>VLOOKUP(E19,'Plantilla publicacion'!$A$3:$Q$490,17,0)</f>
        <v>PND - 5-31-5-b- Convergencia regional - Entidades públicas territoriales y nacionales fortalecidas / PES - Transformación Institucional</v>
      </c>
      <c r="K19" t="str">
        <f>VLOOKUP($A19,'Plan de acci�n consolidado 2025'!$A$3:$V$507,K$1,0)</f>
        <v>No</v>
      </c>
      <c r="L19" t="str">
        <f>VLOOKUP($A19,'Plan de acci�n consolidado 2025'!$A$3:$V$507,L$1,0)</f>
        <v>N/A</v>
      </c>
      <c r="M19" t="str">
        <f>VLOOKUP($A19,'Plan de acci�n consolidado 2025'!$A$3:$V$507,M$1,0)</f>
        <v>Política de Gestión Estratégica del Talento Humano _DIMENSIÓN Talento humano</v>
      </c>
      <c r="N19" t="str">
        <f>VLOOKUP($A19,'Plan de acci�n consolidado 2025'!$A$3:$V$507,N$1,0)</f>
        <v>N/A</v>
      </c>
      <c r="O19" t="str">
        <f>VLOOKUP($A19,'Plan de acci�n consolidado 2025'!$A$3:$V$507,O$1,0)</f>
        <v>Estrategia de ingreso efectivo de nuevos funcionarios que conduzca a la garantía del bienestar integral implementada. (Informe final de la implementación de la estrategia)</v>
      </c>
      <c r="P19">
        <f>VLOOKUP($A19,'Plan de acci�n consolidado 2025'!$A$3:$V$507,P$1,0)</f>
        <v>15</v>
      </c>
      <c r="Q19">
        <f>VLOOKUP($A19,'Plan de acci�n consolidado 2025'!$A$3:$V$507,Q$1,0)</f>
        <v>100</v>
      </c>
      <c r="R19" t="str">
        <f>VLOOKUP($A19,'Plan de acci�n consolidado 2025'!$A$3:$V$507,R$1,0)</f>
        <v>Porcentual</v>
      </c>
      <c r="S19" t="str">
        <f>VLOOKUP($A19,'Plan de acci�n consolidado 2025'!$A$3:$V$507,S$1,0)</f>
        <v>% de estrategias de ingreso efectivo de nuevos funcionarios realizada / 100% de estrategias de ingreso efectivo de nuevos funcionarios a realizar</v>
      </c>
      <c r="T19" s="196" t="str">
        <f>VLOOKUP($A19,'Plan de acci�n consolidado 2025'!$A$3:$V$507,T$1,0)</f>
        <v>2025-02-03</v>
      </c>
      <c r="U19" s="196" t="str">
        <f>VLOOKUP($A19,'Plan de acci�n consolidado 2025'!$A$3:$V$507,U$1,0)</f>
        <v>2025-11-28</v>
      </c>
      <c r="V19" t="str">
        <f>VLOOKUP($A19,'Plan de acci�n consolidado 2025'!$A$3:$V$507,V$1,0)</f>
        <v>117-GRUPO DE TRABAJO DE DESARROLLO DE TALENTO HUMANO</v>
      </c>
      <c r="W19"/>
      <c r="X19"/>
    </row>
    <row r="20" spans="1:24" x14ac:dyDescent="0.25">
      <c r="A20" s="31" t="s">
        <v>543</v>
      </c>
      <c r="B20" t="str">
        <f>VLOOKUP($A20,'Plan de acci�n consolidado 2025'!$A$3:$V$507,B$1,0)</f>
        <v>117-GRUPO DE TRABAJO DE DESARROLLO DE TALENTO HUMANO</v>
      </c>
      <c r="C20">
        <f>VLOOKUP($A20,'Plan de acci�n consolidado 2025'!$A$3:$V$507,C$1,0)</f>
        <v>0</v>
      </c>
      <c r="D20" t="str">
        <f>VLOOKUP($A20,'Plan de acci�n consolidado 2025'!$A$3:$V$507,D$1,0)</f>
        <v>Actividad propia</v>
      </c>
      <c r="E20" t="str">
        <f>VLOOKUP($A20,'Plan de acci�n consolidado 2025'!$A$3:$V$507,E$1,0)</f>
        <v>117.1.1</v>
      </c>
      <c r="F20" t="str">
        <f>VLOOKUP($A20,'Plan de acci�n consolidado 2025'!$A$3:$V$507,F$1,0)</f>
        <v>N/A</v>
      </c>
      <c r="G20" t="str">
        <f>VLOOKUP($A20,'Plan de acci�n consolidado 2025'!$A$3:$V$507,G$1,0)</f>
        <v>N/A</v>
      </c>
      <c r="H20" t="str">
        <f>VLOOKUP($A20,'Plan de acci�n consolidado 2025'!$A$3:$V$507,H$1,0)</f>
        <v>N/A</v>
      </c>
      <c r="I20" t="str">
        <f>VLOOKUP($A20,'Plan de acci�n consolidado 2025'!$A$3:$V$507,I$1,0)</f>
        <v>N/A</v>
      </c>
      <c r="J20">
        <f>VLOOKUP(E20,'Plantilla publicacion'!$A$3:$Q$490,17,0)</f>
        <v>0</v>
      </c>
      <c r="K20" t="str">
        <f>VLOOKUP($A20,'Plan de acci�n consolidado 2025'!$A$3:$V$507,K$1,0)</f>
        <v>N/A</v>
      </c>
      <c r="L20" t="str">
        <f>VLOOKUP($A20,'Plan de acci�n consolidado 2025'!$A$3:$V$507,L$1,0)</f>
        <v>N/A</v>
      </c>
      <c r="M20" t="str">
        <f>VLOOKUP($A20,'Plan de acci�n consolidado 2025'!$A$3:$V$507,M$1,0)</f>
        <v>N/A</v>
      </c>
      <c r="N20" t="str">
        <f>VLOOKUP($A20,'Plan de acci�n consolidado 2025'!$A$3:$V$507,N$1,0)</f>
        <v>N/A</v>
      </c>
      <c r="O20" t="str">
        <f>VLOOKUP($A20,'Plan de acci�n consolidado 2025'!$A$3:$V$507,O$1,0)</f>
        <v>Diseñar y ejecutar la campaña "Bienvenido a la SIC", dirigida a los nuevos funcionarios, que incluya como mínimo: Correo de bienvenida, tour virtual y explicación de los beneficios de la entidad (Documento del diseño de la campaña, informe semestral de seguimiento y evidencias de su cumplimiento)</v>
      </c>
      <c r="P20">
        <f>VLOOKUP($A20,'Plan de acci�n consolidado 2025'!$A$3:$V$507,P$1,0)</f>
        <v>25</v>
      </c>
      <c r="Q20">
        <f>VLOOKUP($A20,'Plan de acci�n consolidado 2025'!$A$3:$V$507,Q$1,0)</f>
        <v>100</v>
      </c>
      <c r="R20" t="str">
        <f>VLOOKUP($A20,'Plan de acci�n consolidado 2025'!$A$3:$V$507,R$1,0)</f>
        <v>Porcentual</v>
      </c>
      <c r="S20" t="str">
        <f>VLOOKUP($A20,'Plan de acci�n consolidado 2025'!$A$3:$V$507,S$1,0)</f>
        <v>% de nuevos servidores impactados con la campaña / 100% de nuevos servidores</v>
      </c>
      <c r="T20" s="196" t="str">
        <f>VLOOKUP($A20,'Plan de acci�n consolidado 2025'!$A$3:$V$507,T$1,0)</f>
        <v>2025-02-03</v>
      </c>
      <c r="U20" s="196" t="str">
        <f>VLOOKUP($A20,'Plan de acci�n consolidado 2025'!$A$3:$V$507,U$1,0)</f>
        <v>2025-11-28</v>
      </c>
      <c r="V20" t="str">
        <f>VLOOKUP($A20,'Plan de acci�n consolidado 2025'!$A$3:$V$507,V$1,0)</f>
        <v>117-GRUPO DE TRABAJO DE DESARROLLO DE TALENTO HUMANO</v>
      </c>
      <c r="W20"/>
      <c r="X20"/>
    </row>
    <row r="21" spans="1:24" x14ac:dyDescent="0.25">
      <c r="A21" s="31" t="s">
        <v>545</v>
      </c>
      <c r="B21" t="str">
        <f>VLOOKUP($A21,'Plan de acci�n consolidado 2025'!$A$3:$V$507,B$1,0)</f>
        <v>117-GRUPO DE TRABAJO DE DESARROLLO DE TALENTO HUMANO</v>
      </c>
      <c r="C21">
        <f>VLOOKUP($A21,'Plan de acci�n consolidado 2025'!$A$3:$V$507,C$1,0)</f>
        <v>0</v>
      </c>
      <c r="D21" t="str">
        <f>VLOOKUP($A21,'Plan de acci�n consolidado 2025'!$A$3:$V$507,D$1,0)</f>
        <v>Actividad propia</v>
      </c>
      <c r="E21" t="str">
        <f>VLOOKUP($A21,'Plan de acci�n consolidado 2025'!$A$3:$V$507,E$1,0)</f>
        <v>117.1.2</v>
      </c>
      <c r="F21" t="str">
        <f>VLOOKUP($A21,'Plan de acci�n consolidado 2025'!$A$3:$V$507,F$1,0)</f>
        <v>N/A</v>
      </c>
      <c r="G21" t="str">
        <f>VLOOKUP($A21,'Plan de acci�n consolidado 2025'!$A$3:$V$507,G$1,0)</f>
        <v>N/A</v>
      </c>
      <c r="H21" t="str">
        <f>VLOOKUP($A21,'Plan de acci�n consolidado 2025'!$A$3:$V$507,H$1,0)</f>
        <v>N/A</v>
      </c>
      <c r="I21" t="str">
        <f>VLOOKUP($A21,'Plan de acci�n consolidado 2025'!$A$3:$V$507,I$1,0)</f>
        <v>N/A</v>
      </c>
      <c r="J21">
        <f>VLOOKUP(E21,'Plantilla publicacion'!$A$3:$Q$490,17,0)</f>
        <v>0</v>
      </c>
      <c r="K21" t="str">
        <f>VLOOKUP($A21,'Plan de acci�n consolidado 2025'!$A$3:$V$507,K$1,0)</f>
        <v>N/A</v>
      </c>
      <c r="L21" t="str">
        <f>VLOOKUP($A21,'Plan de acci�n consolidado 2025'!$A$3:$V$507,L$1,0)</f>
        <v>N/A</v>
      </c>
      <c r="M21" t="str">
        <f>VLOOKUP($A21,'Plan de acci�n consolidado 2025'!$A$3:$V$507,M$1,0)</f>
        <v>N/A</v>
      </c>
      <c r="N21" t="str">
        <f>VLOOKUP($A21,'Plan de acci�n consolidado 2025'!$A$3:$V$507,N$1,0)</f>
        <v>N/A</v>
      </c>
      <c r="O21" t="str">
        <f>VLOOKUP($A21,'Plan de acci�n consolidado 2025'!$A$3:$V$507,O$1,0)</f>
        <v>Realizar un Taller de adaptación al cambio dirigido a los líderes de las área (Listado de asistencia del taller)</v>
      </c>
      <c r="P21">
        <f>VLOOKUP($A21,'Plan de acci�n consolidado 2025'!$A$3:$V$507,P$1,0)</f>
        <v>25</v>
      </c>
      <c r="Q21">
        <f>VLOOKUP($A21,'Plan de acci�n consolidado 2025'!$A$3:$V$507,Q$1,0)</f>
        <v>1</v>
      </c>
      <c r="R21" t="str">
        <f>VLOOKUP($A21,'Plan de acci�n consolidado 2025'!$A$3:$V$507,R$1,0)</f>
        <v>Númerica</v>
      </c>
      <c r="S21" t="str">
        <f>VLOOKUP($A21,'Plan de acci�n consolidado 2025'!$A$3:$V$507,S$1,0)</f>
        <v># de taller de adaptación al cambio dirigido a los líderes realizado / 1 taller de adaptación al cambio dirigido a los líderes a realizar</v>
      </c>
      <c r="T21" s="196" t="str">
        <f>VLOOKUP($A21,'Plan de acci�n consolidado 2025'!$A$3:$V$507,T$1,0)</f>
        <v>2025-04-01</v>
      </c>
      <c r="U21" s="196" t="str">
        <f>VLOOKUP($A21,'Plan de acci�n consolidado 2025'!$A$3:$V$507,U$1,0)</f>
        <v>2025-04-30</v>
      </c>
      <c r="V21" t="str">
        <f>VLOOKUP($A21,'Plan de acci�n consolidado 2025'!$A$3:$V$507,V$1,0)</f>
        <v>117-GRUPO DE TRABAJO DE DESARROLLO DE TALENTO HUMANO</v>
      </c>
      <c r="W21"/>
      <c r="X21"/>
    </row>
    <row r="22" spans="1:24" x14ac:dyDescent="0.25">
      <c r="A22" s="31" t="s">
        <v>547</v>
      </c>
      <c r="B22" t="str">
        <f>VLOOKUP($A22,'Plan de acci�n consolidado 2025'!$A$3:$V$507,B$1,0)</f>
        <v>117-GRUPO DE TRABAJO DE DESARROLLO DE TALENTO HUMANO</v>
      </c>
      <c r="C22">
        <f>VLOOKUP($A22,'Plan de acci�n consolidado 2025'!$A$3:$V$507,C$1,0)</f>
        <v>0</v>
      </c>
      <c r="D22" t="str">
        <f>VLOOKUP($A22,'Plan de acci�n consolidado 2025'!$A$3:$V$507,D$1,0)</f>
        <v>Actividad propia</v>
      </c>
      <c r="E22" t="str">
        <f>VLOOKUP($A22,'Plan de acci�n consolidado 2025'!$A$3:$V$507,E$1,0)</f>
        <v>117.1.3</v>
      </c>
      <c r="F22" t="str">
        <f>VLOOKUP($A22,'Plan de acci�n consolidado 2025'!$A$3:$V$507,F$1,0)</f>
        <v>N/A</v>
      </c>
      <c r="G22" t="str">
        <f>VLOOKUP($A22,'Plan de acci�n consolidado 2025'!$A$3:$V$507,G$1,0)</f>
        <v>N/A</v>
      </c>
      <c r="H22" t="str">
        <f>VLOOKUP($A22,'Plan de acci�n consolidado 2025'!$A$3:$V$507,H$1,0)</f>
        <v>N/A</v>
      </c>
      <c r="I22" t="str">
        <f>VLOOKUP($A22,'Plan de acci�n consolidado 2025'!$A$3:$V$507,I$1,0)</f>
        <v>N/A</v>
      </c>
      <c r="J22">
        <f>VLOOKUP(E22,'Plantilla publicacion'!$A$3:$Q$490,17,0)</f>
        <v>0</v>
      </c>
      <c r="K22" t="str">
        <f>VLOOKUP($A22,'Plan de acci�n consolidado 2025'!$A$3:$V$507,K$1,0)</f>
        <v>N/A</v>
      </c>
      <c r="L22" t="str">
        <f>VLOOKUP($A22,'Plan de acci�n consolidado 2025'!$A$3:$V$507,L$1,0)</f>
        <v>N/A</v>
      </c>
      <c r="M22" t="str">
        <f>VLOOKUP($A22,'Plan de acci�n consolidado 2025'!$A$3:$V$507,M$1,0)</f>
        <v>N/A</v>
      </c>
      <c r="N22" t="str">
        <f>VLOOKUP($A22,'Plan de acci�n consolidado 2025'!$A$3:$V$507,N$1,0)</f>
        <v>N/A</v>
      </c>
      <c r="O22" t="str">
        <f>VLOOKUP($A22,'Plan de acci�n consolidado 2025'!$A$3:$V$507,O$1,0)</f>
        <v>Realizar encuesta sociodemográfica con el fin de caracterizar a los servidores e identificar acciones de mejora en pro de la felicidad de los servidores.  (Informe de los resultados de la encuesta / Documento que defina las acciones de mejora a implementar.)</v>
      </c>
      <c r="P22">
        <f>VLOOKUP($A22,'Plan de acci�n consolidado 2025'!$A$3:$V$507,P$1,0)</f>
        <v>25</v>
      </c>
      <c r="Q22">
        <f>VLOOKUP($A22,'Plan de acci�n consolidado 2025'!$A$3:$V$507,Q$1,0)</f>
        <v>1</v>
      </c>
      <c r="R22" t="str">
        <f>VLOOKUP($A22,'Plan de acci�n consolidado 2025'!$A$3:$V$507,R$1,0)</f>
        <v>Númerica</v>
      </c>
      <c r="S22" t="str">
        <f>VLOOKUP($A22,'Plan de acci�n consolidado 2025'!$A$3:$V$507,S$1,0)</f>
        <v># de informe realizado / 1 informe programado</v>
      </c>
      <c r="T22" s="196" t="str">
        <f>VLOOKUP($A22,'Plan de acci�n consolidado 2025'!$A$3:$V$507,T$1,0)</f>
        <v>2025-06-03</v>
      </c>
      <c r="U22" s="196" t="str">
        <f>VLOOKUP($A22,'Plan de acci�n consolidado 2025'!$A$3:$V$507,U$1,0)</f>
        <v>2025-07-01</v>
      </c>
      <c r="V22" t="str">
        <f>VLOOKUP($A22,'Plan de acci�n consolidado 2025'!$A$3:$V$507,V$1,0)</f>
        <v>117-GRUPO DE TRABAJO DE DESARROLLO DE TALENTO HUMANO</v>
      </c>
      <c r="W22"/>
      <c r="X22"/>
    </row>
    <row r="23" spans="1:24" x14ac:dyDescent="0.25">
      <c r="A23" s="31" t="s">
        <v>549</v>
      </c>
      <c r="B23" t="str">
        <f>VLOOKUP($A23,'Plan de acci�n consolidado 2025'!$A$3:$V$507,B$1,0)</f>
        <v>117-GRUPO DE TRABAJO DE DESARROLLO DE TALENTO HUMANO</v>
      </c>
      <c r="C23">
        <f>VLOOKUP($A23,'Plan de acci�n consolidado 2025'!$A$3:$V$507,C$1,0)</f>
        <v>0</v>
      </c>
      <c r="D23" t="str">
        <f>VLOOKUP($A23,'Plan de acci�n consolidado 2025'!$A$3:$V$507,D$1,0)</f>
        <v>Actividad propia</v>
      </c>
      <c r="E23" t="str">
        <f>VLOOKUP($A23,'Plan de acci�n consolidado 2025'!$A$3:$V$507,E$1,0)</f>
        <v>117.1.4</v>
      </c>
      <c r="F23" t="str">
        <f>VLOOKUP($A23,'Plan de acci�n consolidado 2025'!$A$3:$V$507,F$1,0)</f>
        <v>N/A</v>
      </c>
      <c r="G23" t="str">
        <f>VLOOKUP($A23,'Plan de acci�n consolidado 2025'!$A$3:$V$507,G$1,0)</f>
        <v>N/A</v>
      </c>
      <c r="H23" t="str">
        <f>VLOOKUP($A23,'Plan de acci�n consolidado 2025'!$A$3:$V$507,H$1,0)</f>
        <v>N/A</v>
      </c>
      <c r="I23" t="str">
        <f>VLOOKUP($A23,'Plan de acci�n consolidado 2025'!$A$3:$V$507,I$1,0)</f>
        <v>N/A</v>
      </c>
      <c r="J23">
        <f>VLOOKUP(E23,'Plantilla publicacion'!$A$3:$Q$490,17,0)</f>
        <v>0</v>
      </c>
      <c r="K23" t="str">
        <f>VLOOKUP($A23,'Plan de acci�n consolidado 2025'!$A$3:$V$507,K$1,0)</f>
        <v>N/A</v>
      </c>
      <c r="L23" t="str">
        <f>VLOOKUP($A23,'Plan de acci�n consolidado 2025'!$A$3:$V$507,L$1,0)</f>
        <v>N/A</v>
      </c>
      <c r="M23" t="str">
        <f>VLOOKUP($A23,'Plan de acci�n consolidado 2025'!$A$3:$V$507,M$1,0)</f>
        <v>N/A</v>
      </c>
      <c r="N23" t="str">
        <f>VLOOKUP($A23,'Plan de acci�n consolidado 2025'!$A$3:$V$507,N$1,0)</f>
        <v>N/A</v>
      </c>
      <c r="O23" t="str">
        <f>VLOOKUP($A23,'Plan de acci�n consolidado 2025'!$A$3:$V$507,O$1,0)</f>
        <v>Realizar campañas "escuchando tus emociones" (Informe con estadísticas de las personas que participaron de la campaña)</v>
      </c>
      <c r="P23">
        <f>VLOOKUP($A23,'Plan de acci�n consolidado 2025'!$A$3:$V$507,P$1,0)</f>
        <v>25</v>
      </c>
      <c r="Q23">
        <f>VLOOKUP($A23,'Plan de acci�n consolidado 2025'!$A$3:$V$507,Q$1,0)</f>
        <v>6</v>
      </c>
      <c r="R23" t="str">
        <f>VLOOKUP($A23,'Plan de acci�n consolidado 2025'!$A$3:$V$507,R$1,0)</f>
        <v>Númerica</v>
      </c>
      <c r="S23" t="str">
        <f>VLOOKUP($A23,'Plan de acci�n consolidado 2025'!$A$3:$V$507,S$1,0)</f>
        <v># de campaña escuchando tus emociones a realizada / 6 campaña escuchando tus emociones a realizar</v>
      </c>
      <c r="T23" s="196" t="str">
        <f>VLOOKUP($A23,'Plan de acci�n consolidado 2025'!$A$3:$V$507,T$1,0)</f>
        <v>2025-06-03</v>
      </c>
      <c r="U23" s="196" t="str">
        <f>VLOOKUP($A23,'Plan de acci�n consolidado 2025'!$A$3:$V$507,U$1,0)</f>
        <v>2025-11-28</v>
      </c>
      <c r="V23" t="str">
        <f>VLOOKUP($A23,'Plan de acci�n consolidado 2025'!$A$3:$V$507,V$1,0)</f>
        <v>117-GRUPO DE TRABAJO DE DESARROLLO DE TALENTO HUMANO</v>
      </c>
      <c r="W23"/>
      <c r="X23"/>
    </row>
    <row r="24" spans="1:24" x14ac:dyDescent="0.25">
      <c r="A24" s="31" t="s">
        <v>551</v>
      </c>
      <c r="B24" t="str">
        <f>VLOOKUP($A24,'Plan de acci�n consolidado 2025'!$A$3:$V$507,B$1,0)</f>
        <v>117-GRUPO DE TRABAJO DE DESARROLLO DE TALENTO HUMANO</v>
      </c>
      <c r="C24">
        <f>VLOOKUP($A24,'Plan de acci�n consolidado 2025'!$A$3:$V$507,C$1,0)</f>
        <v>0</v>
      </c>
      <c r="D24" t="str">
        <f>VLOOKUP($A24,'Plan de acci�n consolidado 2025'!$A$3:$V$507,D$1,0)</f>
        <v>Producto</v>
      </c>
      <c r="E24" t="str">
        <f>VLOOKUP($A24,'Plan de acci�n consolidado 2025'!$A$3:$V$507,E$1,0)</f>
        <v>117.2</v>
      </c>
      <c r="F24" t="str">
        <f>VLOOKUP($A24,'Plan de acci�n consolidado 2025'!$A$3:$V$507,F$1,0)</f>
        <v>Operativo</v>
      </c>
      <c r="G24" t="str">
        <f>VLOOKUP($A24,'Plan de acci�n consolidado 2025'!$A$3:$V$507,G$1,0)</f>
        <v>Fortalecer el Sistema Integral de Gestión Institucional en el marco del Modelo Integrado de Planeación y gestión para mejorar la prestación del servicio.</v>
      </c>
      <c r="H24" t="str">
        <f>VLOOKUP($A24,'Plan de acci�n consolidado 2025'!$A$3:$V$507,H$1,0)</f>
        <v xml:space="preserve">Cumplimiento de productos del PAI asociados a Fortacer el Sistema Integral de Gestión Institucional para mejorar la prestación del servicio. 
</v>
      </c>
      <c r="I24" t="str">
        <f>VLOOKUP($A24,'Plan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24" t="str">
        <f>VLOOKUP(E24,'Plantilla publicacion'!$A$3:$Q$490,17,0)</f>
        <v>PND - 5-31-5-b- Convergencia regional - Entidades públicas territoriales y nacionales fortalecidas / PES - Transformación Institucional</v>
      </c>
      <c r="K24" t="str">
        <f>VLOOKUP($A24,'Plan de acci�n consolidado 2025'!$A$3:$V$507,K$1,0)</f>
        <v>No</v>
      </c>
      <c r="L24" t="str">
        <f>VLOOKUP($A24,'Plan de acci�n consolidado 2025'!$A$3:$V$507,L$1,0)</f>
        <v>N/A</v>
      </c>
      <c r="M24" t="str">
        <f>VLOOKUP($A24,'Plan de acci�n consolidado 2025'!$A$3:$V$507,M$1,0)</f>
        <v>Política de Gestión Estratégica del Talento Humano _DIMENSIÓN Talento humano</v>
      </c>
      <c r="N24" t="str">
        <f>VLOOKUP($A24,'Plan de acci�n consolidado 2025'!$A$3:$V$507,N$1,0)</f>
        <v>DECRETO 612;
PES_20240073</v>
      </c>
      <c r="O24" t="str">
        <f>VLOOKUP($A24,'Plan de acci�n consolidado 2025'!$A$3:$V$507,O$1,0)</f>
        <v>Documento del Plan Estratégico de Talento Humano, elaborado y publicado  (Plan elaborado y captura de pantalla de la publicación en página web de la SIC e Intrasic)</v>
      </c>
      <c r="P24">
        <f>VLOOKUP($A24,'Plan de acci�n consolidado 2025'!$A$3:$V$507,P$1,0)</f>
        <v>17</v>
      </c>
      <c r="Q24">
        <f>VLOOKUP($A24,'Plan de acci�n consolidado 2025'!$A$3:$V$507,Q$1,0)</f>
        <v>1</v>
      </c>
      <c r="R24" t="str">
        <f>VLOOKUP($A24,'Plan de acci�n consolidado 2025'!$A$3:$V$507,R$1,0)</f>
        <v>Númerica</v>
      </c>
      <c r="S24" t="str">
        <f>VLOOKUP($A24,'Plan de acci�n consolidado 2025'!$A$3:$V$507,S$1,0)</f>
        <v># de planes estratégicos de talento humano elaborados y publicados / 1 planes estratégicos de talento humano a elaborar y publicar</v>
      </c>
      <c r="T24" s="196" t="str">
        <f>VLOOKUP($A24,'Plan de acci�n consolidado 2025'!$A$3:$V$507,T$1,0)</f>
        <v>2025-01-20</v>
      </c>
      <c r="U24" s="196" t="str">
        <f>VLOOKUP($A24,'Plan de acci�n consolidado 2025'!$A$3:$V$507,U$1,0)</f>
        <v>2025-02-28</v>
      </c>
      <c r="V24" t="str">
        <f>VLOOKUP($A24,'Plan de acci�n consolidado 2025'!$A$3:$V$507,V$1,0)</f>
        <v>117-GRUPO DE TRABAJO DE DESARROLLO DE TALENTO HUMANO</v>
      </c>
      <c r="W24"/>
      <c r="X24"/>
    </row>
    <row r="25" spans="1:24" x14ac:dyDescent="0.25">
      <c r="A25" s="31" t="s">
        <v>553</v>
      </c>
      <c r="B25" t="str">
        <f>VLOOKUP($A25,'Plan de acci�n consolidado 2025'!$A$3:$V$507,B$1,0)</f>
        <v>117-GRUPO DE TRABAJO DE DESARROLLO DE TALENTO HUMANO</v>
      </c>
      <c r="C25">
        <f>VLOOKUP($A25,'Plan de acci�n consolidado 2025'!$A$3:$V$507,C$1,0)</f>
        <v>0</v>
      </c>
      <c r="D25" t="str">
        <f>VLOOKUP($A25,'Plan de acci�n consolidado 2025'!$A$3:$V$507,D$1,0)</f>
        <v>Actividad propia</v>
      </c>
      <c r="E25" t="str">
        <f>VLOOKUP($A25,'Plan de acci�n consolidado 2025'!$A$3:$V$507,E$1,0)</f>
        <v>117.2.1</v>
      </c>
      <c r="F25" t="str">
        <f>VLOOKUP($A25,'Plan de acci�n consolidado 2025'!$A$3:$V$507,F$1,0)</f>
        <v>N/A</v>
      </c>
      <c r="G25" t="str">
        <f>VLOOKUP($A25,'Plan de acci�n consolidado 2025'!$A$3:$V$507,G$1,0)</f>
        <v>N/A</v>
      </c>
      <c r="H25" t="str">
        <f>VLOOKUP($A25,'Plan de acci�n consolidado 2025'!$A$3:$V$507,H$1,0)</f>
        <v>N/A</v>
      </c>
      <c r="I25" t="str">
        <f>VLOOKUP($A25,'Plan de acci�n consolidado 2025'!$A$3:$V$507,I$1,0)</f>
        <v>N/A</v>
      </c>
      <c r="J25">
        <f>VLOOKUP(E25,'Plantilla publicacion'!$A$3:$Q$490,17,0)</f>
        <v>0</v>
      </c>
      <c r="K25" t="str">
        <f>VLOOKUP($A25,'Plan de acci�n consolidado 2025'!$A$3:$V$507,K$1,0)</f>
        <v>N/A</v>
      </c>
      <c r="L25" t="str">
        <f>VLOOKUP($A25,'Plan de acci�n consolidado 2025'!$A$3:$V$507,L$1,0)</f>
        <v>N/A</v>
      </c>
      <c r="M25" t="str">
        <f>VLOOKUP($A25,'Plan de acci�n consolidado 2025'!$A$3:$V$507,M$1,0)</f>
        <v>N/A</v>
      </c>
      <c r="N25" t="str">
        <f>VLOOKUP($A25,'Plan de acci�n consolidado 2025'!$A$3:$V$507,N$1,0)</f>
        <v>N/A</v>
      </c>
      <c r="O25" t="str">
        <f>VLOOKUP($A25,'Plan de acci�n consolidado 2025'!$A$3:$V$507,O$1,0)</f>
        <v>Elaborar el documento del Plan Estratégico de Talento Humano (Documento del plan/único entregable)</v>
      </c>
      <c r="P25">
        <f>VLOOKUP($A25,'Plan de acci�n consolidado 2025'!$A$3:$V$507,P$1,0)</f>
        <v>60</v>
      </c>
      <c r="Q25">
        <f>VLOOKUP($A25,'Plan de acci�n consolidado 2025'!$A$3:$V$507,Q$1,0)</f>
        <v>1</v>
      </c>
      <c r="R25" t="str">
        <f>VLOOKUP($A25,'Plan de acci�n consolidado 2025'!$A$3:$V$507,R$1,0)</f>
        <v>Númerica</v>
      </c>
      <c r="S25" t="str">
        <f>VLOOKUP($A25,'Plan de acci�n consolidado 2025'!$A$3:$V$507,S$1,0)</f>
        <v># de planes estratégicos elaborados / 1 planes estratégico a elaborar</v>
      </c>
      <c r="T25" s="196" t="str">
        <f>VLOOKUP($A25,'Plan de acci�n consolidado 2025'!$A$3:$V$507,T$1,0)</f>
        <v>2025-01-20</v>
      </c>
      <c r="U25" s="196" t="str">
        <f>VLOOKUP($A25,'Plan de acci�n consolidado 2025'!$A$3:$V$507,U$1,0)</f>
        <v>2025-01-31</v>
      </c>
      <c r="V25" t="str">
        <f>VLOOKUP($A25,'Plan de acci�n consolidado 2025'!$A$3:$V$507,V$1,0)</f>
        <v>117-GRUPO DE TRABAJO DE DESARROLLO DE TALENTO HUMANO</v>
      </c>
      <c r="W25"/>
      <c r="X25"/>
    </row>
    <row r="26" spans="1:24" x14ac:dyDescent="0.25">
      <c r="A26" s="31" t="s">
        <v>555</v>
      </c>
      <c r="B26" t="str">
        <f>VLOOKUP($A26,'Plan de acci�n consolidado 2025'!$A$3:$V$507,B$1,0)</f>
        <v>117-GRUPO DE TRABAJO DE DESARROLLO DE TALENTO HUMANO</v>
      </c>
      <c r="C26">
        <f>VLOOKUP($A26,'Plan de acci�n consolidado 2025'!$A$3:$V$507,C$1,0)</f>
        <v>0</v>
      </c>
      <c r="D26" t="str">
        <f>VLOOKUP($A26,'Plan de acci�n consolidado 2025'!$A$3:$V$507,D$1,0)</f>
        <v>Actividad propia</v>
      </c>
      <c r="E26" t="str">
        <f>VLOOKUP($A26,'Plan de acci�n consolidado 2025'!$A$3:$V$507,E$1,0)</f>
        <v>117.2.2</v>
      </c>
      <c r="F26" t="str">
        <f>VLOOKUP($A26,'Plan de acci�n consolidado 2025'!$A$3:$V$507,F$1,0)</f>
        <v>N/A</v>
      </c>
      <c r="G26" t="str">
        <f>VLOOKUP($A26,'Plan de acci�n consolidado 2025'!$A$3:$V$507,G$1,0)</f>
        <v>N/A</v>
      </c>
      <c r="H26" t="str">
        <f>VLOOKUP($A26,'Plan de acci�n consolidado 2025'!$A$3:$V$507,H$1,0)</f>
        <v>N/A</v>
      </c>
      <c r="I26" t="str">
        <f>VLOOKUP($A26,'Plan de acci�n consolidado 2025'!$A$3:$V$507,I$1,0)</f>
        <v>N/A</v>
      </c>
      <c r="J26">
        <f>VLOOKUP(E26,'Plantilla publicacion'!$A$3:$Q$490,17,0)</f>
        <v>0</v>
      </c>
      <c r="K26" t="str">
        <f>VLOOKUP($A26,'Plan de acci�n consolidado 2025'!$A$3:$V$507,K$1,0)</f>
        <v>N/A</v>
      </c>
      <c r="L26" t="str">
        <f>VLOOKUP($A26,'Plan de acci�n consolidado 2025'!$A$3:$V$507,L$1,0)</f>
        <v>N/A</v>
      </c>
      <c r="M26" t="str">
        <f>VLOOKUP($A26,'Plan de acci�n consolidado 2025'!$A$3:$V$507,M$1,0)</f>
        <v>N/A</v>
      </c>
      <c r="N26" t="str">
        <f>VLOOKUP($A26,'Plan de acci�n consolidado 2025'!$A$3:$V$507,N$1,0)</f>
        <v>N/A</v>
      </c>
      <c r="O26" t="str">
        <f>VLOOKUP($A26,'Plan de acci�n consolidado 2025'!$A$3:$V$507,O$1,0)</f>
        <v>Publicar el Plan Estratégico de Talento Humano  (Captura de pantalla de la publicación en página web de la SIC e Intrasic)</v>
      </c>
      <c r="P26">
        <f>VLOOKUP($A26,'Plan de acci�n consolidado 2025'!$A$3:$V$507,P$1,0)</f>
        <v>40</v>
      </c>
      <c r="Q26">
        <f>VLOOKUP($A26,'Plan de acci�n consolidado 2025'!$A$3:$V$507,Q$1,0)</f>
        <v>1</v>
      </c>
      <c r="R26" t="str">
        <f>VLOOKUP($A26,'Plan de acci�n consolidado 2025'!$A$3:$V$507,R$1,0)</f>
        <v>Númerica</v>
      </c>
      <c r="S26" t="str">
        <f>VLOOKUP($A26,'Plan de acci�n consolidado 2025'!$A$3:$V$507,S$1,0)</f>
        <v># de planes estratégicos publicados / 1 Planes estratégicos a publicar</v>
      </c>
      <c r="T26" s="196" t="str">
        <f>VLOOKUP($A26,'Plan de acci�n consolidado 2025'!$A$3:$V$507,T$1,0)</f>
        <v>2025-02-03</v>
      </c>
      <c r="U26" s="196" t="str">
        <f>VLOOKUP($A26,'Plan de acci�n consolidado 2025'!$A$3:$V$507,U$1,0)</f>
        <v>2025-02-28</v>
      </c>
      <c r="V26" t="str">
        <f>VLOOKUP($A26,'Plan de acci�n consolidado 2025'!$A$3:$V$507,V$1,0)</f>
        <v>117-GRUPO DE TRABAJO DE DESARROLLO DE TALENTO HUMANO</v>
      </c>
      <c r="W26"/>
      <c r="X26"/>
    </row>
    <row r="27" spans="1:24" x14ac:dyDescent="0.25">
      <c r="A27" s="31" t="s">
        <v>557</v>
      </c>
      <c r="B27" t="str">
        <f>VLOOKUP($A27,'Plan de acci�n consolidado 2025'!$A$3:$V$507,B$1,0)</f>
        <v>117-GRUPO DE TRABAJO DE DESARROLLO DE TALENTO HUMANO</v>
      </c>
      <c r="C27">
        <f>VLOOKUP($A27,'Plan de acci�n consolidado 2025'!$A$3:$V$507,C$1,0)</f>
        <v>0</v>
      </c>
      <c r="D27" t="str">
        <f>VLOOKUP($A27,'Plan de acci�n consolidado 2025'!$A$3:$V$507,D$1,0)</f>
        <v>Producto</v>
      </c>
      <c r="E27" t="str">
        <f>VLOOKUP($A27,'Plan de acci�n consolidado 2025'!$A$3:$V$507,E$1,0)</f>
        <v>117.3</v>
      </c>
      <c r="F27" t="str">
        <f>VLOOKUP($A27,'Plan de acci�n consolidado 2025'!$A$3:$V$507,F$1,0)</f>
        <v>Operativo</v>
      </c>
      <c r="G27" t="str">
        <f>VLOOKUP($A27,'Plan de acci�n consolidado 2025'!$A$3:$V$507,G$1,0)</f>
        <v>Fortalecer el Sistema Integral de Gestión Institucional en el marco del Modelo Integrado de Planeación y gestión para mejorar la prestación del servicio.</v>
      </c>
      <c r="H27" t="str">
        <f>VLOOKUP($A27,'Plan de acci�n consolidado 2025'!$A$3:$V$507,H$1,0)</f>
        <v xml:space="preserve">Cumplimiento de productos del PAI asociados a Fortacer el Sistema Integral de Gestión Institucional para mejorar la prestación del servicio. 
</v>
      </c>
      <c r="I27" t="str">
        <f>VLOOKUP($A27,'Plan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27" t="str">
        <f>VLOOKUP(E27,'Plantilla publicacion'!$A$3:$Q$490,17,0)</f>
        <v>PND - 5-31-5-b- Convergencia regional - Entidades públicas territoriales y nacionales fortalecidas / PES - Transformación Institucional</v>
      </c>
      <c r="K27" t="str">
        <f>VLOOKUP($A27,'Plan de acci�n consolidado 2025'!$A$3:$V$507,K$1,0)</f>
        <v>No</v>
      </c>
      <c r="L27" t="str">
        <f>VLOOKUP($A27,'Plan de acci�n consolidado 2025'!$A$3:$V$507,L$1,0)</f>
        <v>N/A</v>
      </c>
      <c r="M27" t="str">
        <f>VLOOKUP($A27,'Plan de acci�n consolidado 2025'!$A$3:$V$507,M$1,0)</f>
        <v>Política de Gestión Estratégica del Talento Humano _DIMENSIÓN Talento humano</v>
      </c>
      <c r="N27" t="str">
        <f>VLOOKUP($A27,'Plan de acci�n consolidado 2025'!$A$3:$V$507,N$1,0)</f>
        <v>N/A</v>
      </c>
      <c r="O27" t="str">
        <f>VLOOKUP($A27,'Plan de acci�n consolidado 2025'!$A$3:$V$507,O$1,0)</f>
        <v>Objetivo de mejora Empresas Familiarmente responsables efr, cumplidos (Informe consolidado de cumplimiento de objetivos de mejora, único entregable)</v>
      </c>
      <c r="P27">
        <f>VLOOKUP($A27,'Plan de acci�n consolidado 2025'!$A$3:$V$507,P$1,0)</f>
        <v>17</v>
      </c>
      <c r="Q27">
        <f>VLOOKUP($A27,'Plan de acci�n consolidado 2025'!$A$3:$V$507,Q$1,0)</f>
        <v>1</v>
      </c>
      <c r="R27" t="str">
        <f>VLOOKUP($A27,'Plan de acci�n consolidado 2025'!$A$3:$V$507,R$1,0)</f>
        <v>Númerica</v>
      </c>
      <c r="S27" t="str">
        <f>VLOOKUP($A27,'Plan de acci�n consolidado 2025'!$A$3:$V$507,S$1,0)</f>
        <v># de Objetivos de mejora efr cumplidos / 1 objetivos de mejora a cumplir</v>
      </c>
      <c r="T27" s="196" t="str">
        <f>VLOOKUP($A27,'Plan de acci�n consolidado 2025'!$A$3:$V$507,T$1,0)</f>
        <v>2025-01-20</v>
      </c>
      <c r="U27" s="196" t="str">
        <f>VLOOKUP($A27,'Plan de acci�n consolidado 2025'!$A$3:$V$507,U$1,0)</f>
        <v>2025-12-22</v>
      </c>
      <c r="V27" t="str">
        <f>VLOOKUP($A27,'Plan de acci�n consolidado 2025'!$A$3:$V$507,V$1,0)</f>
        <v>117-GRUPO DE TRABAJO DE DESARROLLO DE TALENTO HUMANO</v>
      </c>
      <c r="W27"/>
      <c r="X27"/>
    </row>
    <row r="28" spans="1:24" x14ac:dyDescent="0.25">
      <c r="A28" s="31" t="s">
        <v>559</v>
      </c>
      <c r="B28" t="str">
        <f>VLOOKUP($A28,'Plan de acci�n consolidado 2025'!$A$3:$V$507,B$1,0)</f>
        <v>117-GRUPO DE TRABAJO DE DESARROLLO DE TALENTO HUMANO</v>
      </c>
      <c r="C28">
        <f>VLOOKUP($A28,'Plan de acci�n consolidado 2025'!$A$3:$V$507,C$1,0)</f>
        <v>0</v>
      </c>
      <c r="D28" t="str">
        <f>VLOOKUP($A28,'Plan de acci�n consolidado 2025'!$A$3:$V$507,D$1,0)</f>
        <v>Actividad propia</v>
      </c>
      <c r="E28" t="str">
        <f>VLOOKUP($A28,'Plan de acci�n consolidado 2025'!$A$3:$V$507,E$1,0)</f>
        <v>117.3.1</v>
      </c>
      <c r="F28" t="str">
        <f>VLOOKUP($A28,'Plan de acci�n consolidado 2025'!$A$3:$V$507,F$1,0)</f>
        <v>N/A</v>
      </c>
      <c r="G28" t="str">
        <f>VLOOKUP($A28,'Plan de acci�n consolidado 2025'!$A$3:$V$507,G$1,0)</f>
        <v>N/A</v>
      </c>
      <c r="H28" t="str">
        <f>VLOOKUP($A28,'Plan de acci�n consolidado 2025'!$A$3:$V$507,H$1,0)</f>
        <v>N/A</v>
      </c>
      <c r="I28" t="str">
        <f>VLOOKUP($A28,'Plan de acci�n consolidado 2025'!$A$3:$V$507,I$1,0)</f>
        <v>N/A</v>
      </c>
      <c r="J28">
        <f>VLOOKUP(E28,'Plantilla publicacion'!$A$3:$Q$490,17,0)</f>
        <v>0</v>
      </c>
      <c r="K28" t="str">
        <f>VLOOKUP($A28,'Plan de acci�n consolidado 2025'!$A$3:$V$507,K$1,0)</f>
        <v>N/A</v>
      </c>
      <c r="L28" t="str">
        <f>VLOOKUP($A28,'Plan de acci�n consolidado 2025'!$A$3:$V$507,L$1,0)</f>
        <v>N/A</v>
      </c>
      <c r="M28" t="str">
        <f>VLOOKUP($A28,'Plan de acci�n consolidado 2025'!$A$3:$V$507,M$1,0)</f>
        <v>N/A</v>
      </c>
      <c r="N28" t="str">
        <f>VLOOKUP($A28,'Plan de acci�n consolidado 2025'!$A$3:$V$507,N$1,0)</f>
        <v>N/A</v>
      </c>
      <c r="O28" t="str">
        <f>VLOOKUP($A28,'Plan de acci�n consolidado 2025'!$A$3:$V$507,O$1,0)</f>
        <v>Establecer plan de trabajo con acciones, fechas y responsables, para el cumplimiento de los objetivos de mejora efr   (Plan de trabajo / único entregable)</v>
      </c>
      <c r="P28">
        <f>VLOOKUP($A28,'Plan de acci�n consolidado 2025'!$A$3:$V$507,P$1,0)</f>
        <v>80</v>
      </c>
      <c r="Q28">
        <f>VLOOKUP($A28,'Plan de acci�n consolidado 2025'!$A$3:$V$507,Q$1,0)</f>
        <v>1</v>
      </c>
      <c r="R28" t="str">
        <f>VLOOKUP($A28,'Plan de acci�n consolidado 2025'!$A$3:$V$507,R$1,0)</f>
        <v>Númerica</v>
      </c>
      <c r="S28" t="str">
        <f>VLOOKUP($A28,'Plan de acci�n consolidado 2025'!$A$3:$V$507,S$1,0)</f>
        <v># de Objetivos de mejora efr cumplidos / 1 objetivos de mejora a cumplir</v>
      </c>
      <c r="T28" s="196" t="str">
        <f>VLOOKUP($A28,'Plan de acci�n consolidado 2025'!$A$3:$V$507,T$1,0)</f>
        <v>2025-01-20</v>
      </c>
      <c r="U28" s="196" t="str">
        <f>VLOOKUP($A28,'Plan de acci�n consolidado 2025'!$A$3:$V$507,U$1,0)</f>
        <v>2025-01-31</v>
      </c>
      <c r="V28" t="str">
        <f>VLOOKUP($A28,'Plan de acci�n consolidado 2025'!$A$3:$V$507,V$1,0)</f>
        <v>117-GRUPO DE TRABAJO DE DESARROLLO DE TALENTO HUMANO</v>
      </c>
      <c r="W28"/>
      <c r="X28"/>
    </row>
    <row r="29" spans="1:24" x14ac:dyDescent="0.25">
      <c r="A29" s="31" t="s">
        <v>560</v>
      </c>
      <c r="B29" t="str">
        <f>VLOOKUP($A29,'Plan de acci�n consolidado 2025'!$A$3:$V$507,B$1,0)</f>
        <v>117-GRUPO DE TRABAJO DE DESARROLLO DE TALENTO HUMANO</v>
      </c>
      <c r="C29">
        <f>VLOOKUP($A29,'Plan de acci�n consolidado 2025'!$A$3:$V$507,C$1,0)</f>
        <v>0</v>
      </c>
      <c r="D29" t="str">
        <f>VLOOKUP($A29,'Plan de acci�n consolidado 2025'!$A$3:$V$507,D$1,0)</f>
        <v>Actividad propia</v>
      </c>
      <c r="E29" t="str">
        <f>VLOOKUP($A29,'Plan de acci�n consolidado 2025'!$A$3:$V$507,E$1,0)</f>
        <v>117.3.2</v>
      </c>
      <c r="F29" t="str">
        <f>VLOOKUP($A29,'Plan de acci�n consolidado 2025'!$A$3:$V$507,F$1,0)</f>
        <v>N/A</v>
      </c>
      <c r="G29" t="str">
        <f>VLOOKUP($A29,'Plan de acci�n consolidado 2025'!$A$3:$V$507,G$1,0)</f>
        <v>N/A</v>
      </c>
      <c r="H29" t="str">
        <f>VLOOKUP($A29,'Plan de acci�n consolidado 2025'!$A$3:$V$507,H$1,0)</f>
        <v>N/A</v>
      </c>
      <c r="I29" t="str">
        <f>VLOOKUP($A29,'Plan de acci�n consolidado 2025'!$A$3:$V$507,I$1,0)</f>
        <v>N/A</v>
      </c>
      <c r="J29">
        <f>VLOOKUP(E29,'Plantilla publicacion'!$A$3:$Q$490,17,0)</f>
        <v>0</v>
      </c>
      <c r="K29" t="str">
        <f>VLOOKUP($A29,'Plan de acci�n consolidado 2025'!$A$3:$V$507,K$1,0)</f>
        <v>N/A</v>
      </c>
      <c r="L29" t="str">
        <f>VLOOKUP($A29,'Plan de acci�n consolidado 2025'!$A$3:$V$507,L$1,0)</f>
        <v>N/A</v>
      </c>
      <c r="M29" t="str">
        <f>VLOOKUP($A29,'Plan de acci�n consolidado 2025'!$A$3:$V$507,M$1,0)</f>
        <v>N/A</v>
      </c>
      <c r="N29" t="str">
        <f>VLOOKUP($A29,'Plan de acci�n consolidado 2025'!$A$3:$V$507,N$1,0)</f>
        <v>N/A</v>
      </c>
      <c r="O29" t="str">
        <f>VLOOKUP($A29,'Plan de acci�n consolidado 2025'!$A$3:$V$507,O$1,0)</f>
        <v>Ejecutar el plan de trabajo para el cumplimiento de los objetivos de mejora efr  (Informes trimestrales (4) de seguimiento y soportes documentales de cumplimiento)</v>
      </c>
      <c r="P29">
        <f>VLOOKUP($A29,'Plan de acci�n consolidado 2025'!$A$3:$V$507,P$1,0)</f>
        <v>20</v>
      </c>
      <c r="Q29">
        <f>VLOOKUP($A29,'Plan de acci�n consolidado 2025'!$A$3:$V$507,Q$1,0)</f>
        <v>100</v>
      </c>
      <c r="R29" t="str">
        <f>VLOOKUP($A29,'Plan de acci�n consolidado 2025'!$A$3:$V$507,R$1,0)</f>
        <v>Porcentual</v>
      </c>
      <c r="S29" t="str">
        <f>VLOOKUP($A29,'Plan de acci�n consolidado 2025'!$A$3:$V$507,S$1,0)</f>
        <v>% de Plan ejecutado / 100% de Plan a ejecutar</v>
      </c>
      <c r="T29" s="196" t="str">
        <f>VLOOKUP($A29,'Plan de acci�n consolidado 2025'!$A$3:$V$507,T$1,0)</f>
        <v>2025-02-03</v>
      </c>
      <c r="U29" s="196" t="str">
        <f>VLOOKUP($A29,'Plan de acci�n consolidado 2025'!$A$3:$V$507,U$1,0)</f>
        <v>2025-12-22</v>
      </c>
      <c r="V29" t="str">
        <f>VLOOKUP($A29,'Plan de acci�n consolidado 2025'!$A$3:$V$507,V$1,0)</f>
        <v>117-GRUPO DE TRABAJO DE DESARROLLO DE TALENTO HUMANO</v>
      </c>
      <c r="W29"/>
      <c r="X29"/>
    </row>
    <row r="30" spans="1:24" x14ac:dyDescent="0.25">
      <c r="A30" s="31" t="s">
        <v>562</v>
      </c>
      <c r="B30" t="str">
        <f>VLOOKUP($A30,'Plan de acci�n consolidado 2025'!$A$3:$V$507,B$1,0)</f>
        <v>117-GRUPO DE TRABAJO DE DESARROLLO DE TALENTO HUMANO</v>
      </c>
      <c r="C30">
        <f>VLOOKUP($A30,'Plan de acci�n consolidado 2025'!$A$3:$V$507,C$1,0)</f>
        <v>0</v>
      </c>
      <c r="D30" t="str">
        <f>VLOOKUP($A30,'Plan de acci�n consolidado 2025'!$A$3:$V$507,D$1,0)</f>
        <v>Producto</v>
      </c>
      <c r="E30" t="str">
        <f>VLOOKUP($A30,'Plan de acci�n consolidado 2025'!$A$3:$V$507,E$1,0)</f>
        <v>117.4</v>
      </c>
      <c r="F30" t="str">
        <f>VLOOKUP($A30,'Plan de acci�n consolidado 2025'!$A$3:$V$507,F$1,0)</f>
        <v>Operativo</v>
      </c>
      <c r="G30" t="str">
        <f>VLOOKUP($A30,'Plan de acci�n consolidado 2025'!$A$3:$V$507,G$1,0)</f>
        <v>Fortalecer el Sistema Integral de Gestión Institucional en el marco del Modelo Integrado de Planeación y gestión para mejorar la prestación del servicio.</v>
      </c>
      <c r="H30" t="str">
        <f>VLOOKUP($A30,'Plan de acci�n consolidado 2025'!$A$3:$V$507,H$1,0)</f>
        <v xml:space="preserve">Cumplimiento de productos del PAI asociados a Fortacer el Sistema Integral de Gestión Institucional para mejorar la prestación del servicio. 
</v>
      </c>
      <c r="I30" t="str">
        <f>VLOOKUP($A30,'Plan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0" t="str">
        <f>VLOOKUP(E30,'Plantilla publicacion'!$A$3:$Q$490,17,0)</f>
        <v>PND - 5-31-5-b- Convergencia regional - Entidades públicas territoriales y nacionales fortalecidas / PES - Transformación Institucional</v>
      </c>
      <c r="K30" t="str">
        <f>VLOOKUP($A30,'Plan de acci�n consolidado 2025'!$A$3:$V$507,K$1,0)</f>
        <v>No</v>
      </c>
      <c r="L30" t="str">
        <f>VLOOKUP($A30,'Plan de acci�n consolidado 2025'!$A$3:$V$507,L$1,0)</f>
        <v>FUNCIONAMIENTO</v>
      </c>
      <c r="M30" t="str">
        <f>VLOOKUP($A30,'Plan de acci�n consolidado 2025'!$A$3:$V$507,M$1,0)</f>
        <v>Política de Gestión Estratégica del Talento Humano _DIMENSIÓN Talento humano</v>
      </c>
      <c r="N30" t="str">
        <f>VLOOKUP($A30,'Plan de acci�n consolidado 2025'!$A$3:$V$507,N$1,0)</f>
        <v>DECRETO 612</v>
      </c>
      <c r="O30" t="str">
        <f>VLOOKUP($A30,'Plan de acci�n consolidado 2025'!$A$3:$V$507,O$1,0)</f>
        <v>Plan de Bienestar Social y Estímulos, elaborado y ejecutado (Informe semestral de la ejecución del plan / único entregable)</v>
      </c>
      <c r="P30">
        <f>VLOOKUP($A30,'Plan de acci�n consolidado 2025'!$A$3:$V$507,P$1,0)</f>
        <v>17</v>
      </c>
      <c r="Q30">
        <f>VLOOKUP($A30,'Plan de acci�n consolidado 2025'!$A$3:$V$507,Q$1,0)</f>
        <v>100</v>
      </c>
      <c r="R30" t="str">
        <f>VLOOKUP($A30,'Plan de acci�n consolidado 2025'!$A$3:$V$507,R$1,0)</f>
        <v>Porcentual</v>
      </c>
      <c r="S30" t="str">
        <f>VLOOKUP($A30,'Plan de acci�n consolidado 2025'!$A$3:$V$507,S$1,0)</f>
        <v>% de Plan de bienestar elaborado y ejecutado / 100% de plan de bienestar social y estímulos a elaborar y ejecutar</v>
      </c>
      <c r="T30" s="196" t="str">
        <f>VLOOKUP($A30,'Plan de acci�n consolidado 2025'!$A$3:$V$507,T$1,0)</f>
        <v>2025-01-13</v>
      </c>
      <c r="U30" s="196" t="str">
        <f>VLOOKUP($A30,'Plan de acci�n consolidado 2025'!$A$3:$V$507,U$1,0)</f>
        <v>2025-12-22</v>
      </c>
      <c r="V30" t="str">
        <f>VLOOKUP($A30,'Plan de acci�n consolidado 2025'!$A$3:$V$507,V$1,0)</f>
        <v>117-GRUPO DE TRABAJO DE DESARROLLO DE TALENTO HUMANO</v>
      </c>
      <c r="W30"/>
      <c r="X30"/>
    </row>
    <row r="31" spans="1:24" x14ac:dyDescent="0.25">
      <c r="A31" s="31" t="s">
        <v>564</v>
      </c>
      <c r="B31" t="str">
        <f>VLOOKUP($A31,'Plan de acci�n consolidado 2025'!$A$3:$V$507,B$1,0)</f>
        <v>117-GRUPO DE TRABAJO DE DESARROLLO DE TALENTO HUMANO</v>
      </c>
      <c r="C31">
        <f>VLOOKUP($A31,'Plan de acci�n consolidado 2025'!$A$3:$V$507,C$1,0)</f>
        <v>0</v>
      </c>
      <c r="D31" t="str">
        <f>VLOOKUP($A31,'Plan de acci�n consolidado 2025'!$A$3:$V$507,D$1,0)</f>
        <v>Actividad propia</v>
      </c>
      <c r="E31" t="str">
        <f>VLOOKUP($A31,'Plan de acci�n consolidado 2025'!$A$3:$V$507,E$1,0)</f>
        <v>117.4.1</v>
      </c>
      <c r="F31" t="str">
        <f>VLOOKUP($A31,'Plan de acci�n consolidado 2025'!$A$3:$V$507,F$1,0)</f>
        <v>N/A</v>
      </c>
      <c r="G31" t="str">
        <f>VLOOKUP($A31,'Plan de acci�n consolidado 2025'!$A$3:$V$507,G$1,0)</f>
        <v>N/A</v>
      </c>
      <c r="H31" t="str">
        <f>VLOOKUP($A31,'Plan de acci�n consolidado 2025'!$A$3:$V$507,H$1,0)</f>
        <v>N/A</v>
      </c>
      <c r="I31" t="str">
        <f>VLOOKUP($A31,'Plan de acci�n consolidado 2025'!$A$3:$V$507,I$1,0)</f>
        <v>N/A</v>
      </c>
      <c r="J31">
        <f>VLOOKUP(E31,'Plantilla publicacion'!$A$3:$Q$490,17,0)</f>
        <v>0</v>
      </c>
      <c r="K31" t="str">
        <f>VLOOKUP($A31,'Plan de acci�n consolidado 2025'!$A$3:$V$507,K$1,0)</f>
        <v>N/A</v>
      </c>
      <c r="L31" t="str">
        <f>VLOOKUP($A31,'Plan de acci�n consolidado 2025'!$A$3:$V$507,L$1,0)</f>
        <v>N/A</v>
      </c>
      <c r="M31" t="str">
        <f>VLOOKUP($A31,'Plan de acci�n consolidado 2025'!$A$3:$V$507,M$1,0)</f>
        <v>N/A</v>
      </c>
      <c r="N31" t="str">
        <f>VLOOKUP($A31,'Plan de acci�n consolidado 2025'!$A$3:$V$507,N$1,0)</f>
        <v>N/A</v>
      </c>
      <c r="O31" t="str">
        <f>VLOOKUP($A31,'Plan de acci�n consolidado 2025'!$A$3:$V$507,O$1,0)</f>
        <v>Elaborar y presentar para aprobación del Comité Institucional de Gestión y desempeño la propuesta de plan de bienestar social y estímulos (Acta de Comité Institucional de Gestión y Desempeño aprobando el Plan de Bienestar Social y Estímulos-único entregable)</v>
      </c>
      <c r="P31">
        <f>VLOOKUP($A31,'Plan de acci�n consolidado 2025'!$A$3:$V$507,P$1,0)</f>
        <v>15</v>
      </c>
      <c r="Q31">
        <f>VLOOKUP($A31,'Plan de acci�n consolidado 2025'!$A$3:$V$507,Q$1,0)</f>
        <v>1</v>
      </c>
      <c r="R31" t="str">
        <f>VLOOKUP($A31,'Plan de acci�n consolidado 2025'!$A$3:$V$507,R$1,0)</f>
        <v>Númerica</v>
      </c>
      <c r="S31" t="str">
        <f>VLOOKUP($A31,'Plan de acci�n consolidado 2025'!$A$3:$V$507,S$1,0)</f>
        <v># de planes de bienestar social y estímulos aprobado / 1 planes de bienestar social y estímulos a aprobar</v>
      </c>
      <c r="T31" s="196" t="str">
        <f>VLOOKUP($A31,'Plan de acci�n consolidado 2025'!$A$3:$V$507,T$1,0)</f>
        <v>2025-01-13</v>
      </c>
      <c r="U31" s="196" t="str">
        <f>VLOOKUP($A31,'Plan de acci�n consolidado 2025'!$A$3:$V$507,U$1,0)</f>
        <v>2025-01-31</v>
      </c>
      <c r="V31" t="str">
        <f>VLOOKUP($A31,'Plan de acci�n consolidado 2025'!$A$3:$V$507,V$1,0)</f>
        <v>117-GRUPO DE TRABAJO DE DESARROLLO DE TALENTO HUMANO</v>
      </c>
      <c r="W31"/>
      <c r="X31"/>
    </row>
    <row r="32" spans="1:24" x14ac:dyDescent="0.25">
      <c r="A32" s="31" t="s">
        <v>566</v>
      </c>
      <c r="B32" t="str">
        <f>VLOOKUP($A32,'Plan de acci�n consolidado 2025'!$A$3:$V$507,B$1,0)</f>
        <v>117-GRUPO DE TRABAJO DE DESARROLLO DE TALENTO HUMANO</v>
      </c>
      <c r="C32">
        <f>VLOOKUP($A32,'Plan de acci�n consolidado 2025'!$A$3:$V$507,C$1,0)</f>
        <v>0</v>
      </c>
      <c r="D32" t="str">
        <f>VLOOKUP($A32,'Plan de acci�n consolidado 2025'!$A$3:$V$507,D$1,0)</f>
        <v>Actividad propia</v>
      </c>
      <c r="E32" t="str">
        <f>VLOOKUP($A32,'Plan de acci�n consolidado 2025'!$A$3:$V$507,E$1,0)</f>
        <v>117.4.2</v>
      </c>
      <c r="F32" t="str">
        <f>VLOOKUP($A32,'Plan de acci�n consolidado 2025'!$A$3:$V$507,F$1,0)</f>
        <v>N/A</v>
      </c>
      <c r="G32" t="str">
        <f>VLOOKUP($A32,'Plan de acci�n consolidado 2025'!$A$3:$V$507,G$1,0)</f>
        <v>N/A</v>
      </c>
      <c r="H32" t="str">
        <f>VLOOKUP($A32,'Plan de acci�n consolidado 2025'!$A$3:$V$507,H$1,0)</f>
        <v>N/A</v>
      </c>
      <c r="I32" t="str">
        <f>VLOOKUP($A32,'Plan de acci�n consolidado 2025'!$A$3:$V$507,I$1,0)</f>
        <v>N/A</v>
      </c>
      <c r="J32">
        <f>VLOOKUP(E32,'Plantilla publicacion'!$A$3:$Q$490,17,0)</f>
        <v>0</v>
      </c>
      <c r="K32" t="str">
        <f>VLOOKUP($A32,'Plan de acci�n consolidado 2025'!$A$3:$V$507,K$1,0)</f>
        <v>N/A</v>
      </c>
      <c r="L32" t="str">
        <f>VLOOKUP($A32,'Plan de acci�n consolidado 2025'!$A$3:$V$507,L$1,0)</f>
        <v>N/A</v>
      </c>
      <c r="M32" t="str">
        <f>VLOOKUP($A32,'Plan de acci�n consolidado 2025'!$A$3:$V$507,M$1,0)</f>
        <v>N/A</v>
      </c>
      <c r="N32" t="str">
        <f>VLOOKUP($A32,'Plan de acci�n consolidado 2025'!$A$3:$V$507,N$1,0)</f>
        <v>N/A</v>
      </c>
      <c r="O32" t="str">
        <f>VLOOKUP($A32,'Plan de acci�n consolidado 2025'!$A$3:$V$507,O$1,0)</f>
        <v>Realizar la Resolución de adopción del plan de bienestar social y Estímulos  y publicar el plan aprobado en la página web e intrasic (Resolución adoptando el Plan de Bienestar Social y Estímulos y  Soporte de publicación del plan)</v>
      </c>
      <c r="P32">
        <f>VLOOKUP($A32,'Plan de acci�n consolidado 2025'!$A$3:$V$507,P$1,0)</f>
        <v>15</v>
      </c>
      <c r="Q32">
        <f>VLOOKUP($A32,'Plan de acci�n consolidado 2025'!$A$3:$V$507,Q$1,0)</f>
        <v>1</v>
      </c>
      <c r="R32" t="str">
        <f>VLOOKUP($A32,'Plan de acci�n consolidado 2025'!$A$3:$V$507,R$1,0)</f>
        <v>Númerica</v>
      </c>
      <c r="S32" t="str">
        <f>VLOOKUP($A32,'Plan de acci�n consolidado 2025'!$A$3:$V$507,S$1,0)</f>
        <v># de resoluciones adoptando el plan de bienestar social y estímulos realizadas / 1 resoluciones adoptando el plan de bienestar social y estímulos a realizar</v>
      </c>
      <c r="T32" s="196" t="str">
        <f>VLOOKUP($A32,'Plan de acci�n consolidado 2025'!$A$3:$V$507,T$1,0)</f>
        <v>2025-01-13</v>
      </c>
      <c r="U32" s="196" t="str">
        <f>VLOOKUP($A32,'Plan de acci�n consolidado 2025'!$A$3:$V$507,U$1,0)</f>
        <v>2025-01-31</v>
      </c>
      <c r="V32" t="str">
        <f>VLOOKUP($A32,'Plan de acci�n consolidado 2025'!$A$3:$V$507,V$1,0)</f>
        <v>117-GRUPO DE TRABAJO DE DESARROLLO DE TALENTO HUMANO</v>
      </c>
      <c r="W32"/>
      <c r="X32"/>
    </row>
    <row r="33" spans="1:24" x14ac:dyDescent="0.25">
      <c r="A33" s="31" t="s">
        <v>568</v>
      </c>
      <c r="B33" t="str">
        <f>VLOOKUP($A33,'Plan de acci�n consolidado 2025'!$A$3:$V$507,B$1,0)</f>
        <v>117-GRUPO DE TRABAJO DE DESARROLLO DE TALENTO HUMANO</v>
      </c>
      <c r="C33">
        <f>VLOOKUP($A33,'Plan de acci�n consolidado 2025'!$A$3:$V$507,C$1,0)</f>
        <v>0</v>
      </c>
      <c r="D33" t="str">
        <f>VLOOKUP($A33,'Plan de acci�n consolidado 2025'!$A$3:$V$507,D$1,0)</f>
        <v>Actividad propia</v>
      </c>
      <c r="E33" t="str">
        <f>VLOOKUP($A33,'Plan de acci�n consolidado 2025'!$A$3:$V$507,E$1,0)</f>
        <v>117.4.3</v>
      </c>
      <c r="F33" t="str">
        <f>VLOOKUP($A33,'Plan de acci�n consolidado 2025'!$A$3:$V$507,F$1,0)</f>
        <v>N/A</v>
      </c>
      <c r="G33" t="str">
        <f>VLOOKUP($A33,'Plan de acci�n consolidado 2025'!$A$3:$V$507,G$1,0)</f>
        <v>N/A</v>
      </c>
      <c r="H33" t="str">
        <f>VLOOKUP($A33,'Plan de acci�n consolidado 2025'!$A$3:$V$507,H$1,0)</f>
        <v>N/A</v>
      </c>
      <c r="I33" t="str">
        <f>VLOOKUP($A33,'Plan de acci�n consolidado 2025'!$A$3:$V$507,I$1,0)</f>
        <v>N/A</v>
      </c>
      <c r="J33">
        <f>VLOOKUP(E33,'Plantilla publicacion'!$A$3:$Q$490,17,0)</f>
        <v>0</v>
      </c>
      <c r="K33" t="str">
        <f>VLOOKUP($A33,'Plan de acci�n consolidado 2025'!$A$3:$V$507,K$1,0)</f>
        <v>N/A</v>
      </c>
      <c r="L33" t="str">
        <f>VLOOKUP($A33,'Plan de acci�n consolidado 2025'!$A$3:$V$507,L$1,0)</f>
        <v>N/A</v>
      </c>
      <c r="M33" t="str">
        <f>VLOOKUP($A33,'Plan de acci�n consolidado 2025'!$A$3:$V$507,M$1,0)</f>
        <v>N/A</v>
      </c>
      <c r="N33" t="str">
        <f>VLOOKUP($A33,'Plan de acci�n consolidado 2025'!$A$3:$V$507,N$1,0)</f>
        <v>N/A</v>
      </c>
      <c r="O33" t="str">
        <f>VLOOKUP($A33,'Plan de acci�n consolidado 2025'!$A$3:$V$507,O$1,0)</f>
        <v>Ejecutar el  plan de Bienestar Social y Estímulos (Captura de pantalla de publicación de actividades de bienestar y Estímulos cuando aplique/ Listas de asistencia a actividades de Bienestar social y Estímulos, cuando aplique e informe semestral de las actividades realizadas)</v>
      </c>
      <c r="P33">
        <f>VLOOKUP($A33,'Plan de acci�n consolidado 2025'!$A$3:$V$507,P$1,0)</f>
        <v>70</v>
      </c>
      <c r="Q33">
        <f>VLOOKUP($A33,'Plan de acci�n consolidado 2025'!$A$3:$V$507,Q$1,0)</f>
        <v>100</v>
      </c>
      <c r="R33" t="str">
        <f>VLOOKUP($A33,'Plan de acci�n consolidado 2025'!$A$3:$V$507,R$1,0)</f>
        <v>Porcentual</v>
      </c>
      <c r="S33" t="str">
        <f>VLOOKUP($A33,'Plan de acci�n consolidado 2025'!$A$3:$V$507,S$1,0)</f>
        <v>% de Plan ejecutado / 100% de Plan a ejecutar</v>
      </c>
      <c r="T33" s="196" t="str">
        <f>VLOOKUP($A33,'Plan de acci�n consolidado 2025'!$A$3:$V$507,T$1,0)</f>
        <v>2025-02-03</v>
      </c>
      <c r="U33" s="196" t="str">
        <f>VLOOKUP($A33,'Plan de acci�n consolidado 2025'!$A$3:$V$507,U$1,0)</f>
        <v>2025-12-22</v>
      </c>
      <c r="V33" t="str">
        <f>VLOOKUP($A33,'Plan de acci�n consolidado 2025'!$A$3:$V$507,V$1,0)</f>
        <v>117-GRUPO DE TRABAJO DE DESARROLLO DE TALENTO HUMANO</v>
      </c>
      <c r="W33"/>
      <c r="X33"/>
    </row>
    <row r="34" spans="1:24" x14ac:dyDescent="0.25">
      <c r="A34" s="31" t="s">
        <v>569</v>
      </c>
      <c r="B34" t="str">
        <f>VLOOKUP($A34,'Plan de acci�n consolidado 2025'!$A$3:$V$507,B$1,0)</f>
        <v>117-GRUPO DE TRABAJO DE DESARROLLO DE TALENTO HUMANO</v>
      </c>
      <c r="C34">
        <f>VLOOKUP($A34,'Plan de acci�n consolidado 2025'!$A$3:$V$507,C$1,0)</f>
        <v>0</v>
      </c>
      <c r="D34" t="str">
        <f>VLOOKUP($A34,'Plan de acci�n consolidado 2025'!$A$3:$V$507,D$1,0)</f>
        <v>Producto</v>
      </c>
      <c r="E34" t="str">
        <f>VLOOKUP($A34,'Plan de acci�n consolidado 2025'!$A$3:$V$507,E$1,0)</f>
        <v>117.5</v>
      </c>
      <c r="F34" t="str">
        <f>VLOOKUP($A34,'Plan de acci�n consolidado 2025'!$A$3:$V$507,F$1,0)</f>
        <v>Operativo</v>
      </c>
      <c r="G34" t="str">
        <f>VLOOKUP($A34,'Plan de acci�n consolidado 2025'!$A$3:$V$507,G$1,0)</f>
        <v>Fortalecer el Sistema Integral de Gestión Institucional en el marco del Modelo Integrado de Planeación y gestión para mejorar la prestación del servicio.</v>
      </c>
      <c r="H34" t="str">
        <f>VLOOKUP($A34,'Plan de acci�n consolidado 2025'!$A$3:$V$507,H$1,0)</f>
        <v xml:space="preserve">Cumplimiento de productos del PAI asociados a Fortacer el Sistema Integral de Gestión Institucional para mejorar la prestación del servicio. 
</v>
      </c>
      <c r="I34" t="str">
        <f>VLOOKUP($A34,'Plan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4" t="str">
        <f>VLOOKUP(E34,'Plantilla publicacion'!$A$3:$Q$490,17,0)</f>
        <v>PND - 5-31-5-b- Convergencia regional - Entidades públicas territoriales y nacionales fortalecidas / PES - Transformación Institucional</v>
      </c>
      <c r="K34" t="str">
        <f>VLOOKUP($A34,'Plan de acci�n consolidado 2025'!$A$3:$V$507,K$1,0)</f>
        <v>No</v>
      </c>
      <c r="L34" t="str">
        <f>VLOOKUP($A34,'Plan de acci�n consolidado 2025'!$A$3:$V$507,L$1,0)</f>
        <v>FUNCIONAMIENTO</v>
      </c>
      <c r="M34" t="str">
        <f>VLOOKUP($A34,'Plan de acci�n consolidado 2025'!$A$3:$V$507,M$1,0)</f>
        <v>Política de Gestión Estratégica del Talento Humano _DIMENSIÓN Talento humano</v>
      </c>
      <c r="N34" t="str">
        <f>VLOOKUP($A34,'Plan de acci�n consolidado 2025'!$A$3:$V$507,N$1,0)</f>
        <v>DECRETO 612</v>
      </c>
      <c r="O34" t="str">
        <f>VLOOKUP($A34,'Plan de acci�n consolidado 2025'!$A$3:$V$507,O$1,0)</f>
        <v>Plan de Capacitación, elaborado y ejecutado  (Informe semestral de la ejecución del plan)</v>
      </c>
      <c r="P34">
        <f>VLOOKUP($A34,'Plan de acci�n consolidado 2025'!$A$3:$V$507,P$1,0)</f>
        <v>17</v>
      </c>
      <c r="Q34">
        <f>VLOOKUP($A34,'Plan de acci�n consolidado 2025'!$A$3:$V$507,Q$1,0)</f>
        <v>100</v>
      </c>
      <c r="R34" t="str">
        <f>VLOOKUP($A34,'Plan de acci�n consolidado 2025'!$A$3:$V$507,R$1,0)</f>
        <v>Porcentual</v>
      </c>
      <c r="S34" t="str">
        <f>VLOOKUP($A34,'Plan de acci�n consolidado 2025'!$A$3:$V$507,S$1,0)</f>
        <v>% de Plan de capacitación elaborado y  ejecutado / 100% de plan de capacitación  a elaborar y ejecutar</v>
      </c>
      <c r="T34" s="196" t="str">
        <f>VLOOKUP($A34,'Plan de acci�n consolidado 2025'!$A$3:$V$507,T$1,0)</f>
        <v>2025-01-13</v>
      </c>
      <c r="U34" s="196" t="str">
        <f>VLOOKUP($A34,'Plan de acci�n consolidado 2025'!$A$3:$V$507,U$1,0)</f>
        <v>2025-12-22</v>
      </c>
      <c r="V34" t="str">
        <f>VLOOKUP($A34,'Plan de acci�n consolidado 2025'!$A$3:$V$507,V$1,0)</f>
        <v>117-GRUPO DE TRABAJO DE DESARROLLO DE TALENTO HUMANO</v>
      </c>
      <c r="W34"/>
      <c r="X34"/>
    </row>
    <row r="35" spans="1:24" x14ac:dyDescent="0.25">
      <c r="A35" s="31" t="s">
        <v>571</v>
      </c>
      <c r="B35" t="str">
        <f>VLOOKUP($A35,'Plan de acci�n consolidado 2025'!$A$3:$V$507,B$1,0)</f>
        <v>117-GRUPO DE TRABAJO DE DESARROLLO DE TALENTO HUMANO</v>
      </c>
      <c r="C35">
        <f>VLOOKUP($A35,'Plan de acci�n consolidado 2025'!$A$3:$V$507,C$1,0)</f>
        <v>0</v>
      </c>
      <c r="D35" t="str">
        <f>VLOOKUP($A35,'Plan de acci�n consolidado 2025'!$A$3:$V$507,D$1,0)</f>
        <v>Actividad propia</v>
      </c>
      <c r="E35" t="str">
        <f>VLOOKUP($A35,'Plan de acci�n consolidado 2025'!$A$3:$V$507,E$1,0)</f>
        <v>117.5.1</v>
      </c>
      <c r="F35" t="str">
        <f>VLOOKUP($A35,'Plan de acci�n consolidado 2025'!$A$3:$V$507,F$1,0)</f>
        <v>N/A</v>
      </c>
      <c r="G35" t="str">
        <f>VLOOKUP($A35,'Plan de acci�n consolidado 2025'!$A$3:$V$507,G$1,0)</f>
        <v>N/A</v>
      </c>
      <c r="H35" t="str">
        <f>VLOOKUP($A35,'Plan de acci�n consolidado 2025'!$A$3:$V$507,H$1,0)</f>
        <v>N/A</v>
      </c>
      <c r="I35" t="str">
        <f>VLOOKUP($A35,'Plan de acci�n consolidado 2025'!$A$3:$V$507,I$1,0)</f>
        <v>N/A</v>
      </c>
      <c r="J35">
        <f>VLOOKUP(E35,'Plantilla publicacion'!$A$3:$Q$490,17,0)</f>
        <v>0</v>
      </c>
      <c r="K35" t="str">
        <f>VLOOKUP($A35,'Plan de acci�n consolidado 2025'!$A$3:$V$507,K$1,0)</f>
        <v>N/A</v>
      </c>
      <c r="L35" t="str">
        <f>VLOOKUP($A35,'Plan de acci�n consolidado 2025'!$A$3:$V$507,L$1,0)</f>
        <v>N/A</v>
      </c>
      <c r="M35" t="str">
        <f>VLOOKUP($A35,'Plan de acci�n consolidado 2025'!$A$3:$V$507,M$1,0)</f>
        <v>N/A</v>
      </c>
      <c r="N35" t="str">
        <f>VLOOKUP($A35,'Plan de acci�n consolidado 2025'!$A$3:$V$507,N$1,0)</f>
        <v>N/A</v>
      </c>
      <c r="O35" t="str">
        <f>VLOOKUP($A35,'Plan de acci�n consolidado 2025'!$A$3:$V$507,O$1,0)</f>
        <v>Elaborar y presentar para aprobación del Comité Institucional de Gestión y desempeño la propuesta de plan de capacitación (Acta de Comité Institucional de Gestión y Desempeño aprobando el Plan de Capacitación único entregable)</v>
      </c>
      <c r="P35">
        <f>VLOOKUP($A35,'Plan de acci�n consolidado 2025'!$A$3:$V$507,P$1,0)</f>
        <v>15</v>
      </c>
      <c r="Q35">
        <f>VLOOKUP($A35,'Plan de acci�n consolidado 2025'!$A$3:$V$507,Q$1,0)</f>
        <v>1</v>
      </c>
      <c r="R35" t="str">
        <f>VLOOKUP($A35,'Plan de acci�n consolidado 2025'!$A$3:$V$507,R$1,0)</f>
        <v>Númerica</v>
      </c>
      <c r="S35" t="str">
        <f>VLOOKUP($A35,'Plan de acci�n consolidado 2025'!$A$3:$V$507,S$1,0)</f>
        <v># de planes de capacitación  aprobado / 1 planes de capacitación  a aprobar</v>
      </c>
      <c r="T35" s="196" t="str">
        <f>VLOOKUP($A35,'Plan de acci�n consolidado 2025'!$A$3:$V$507,T$1,0)</f>
        <v>2025-01-13</v>
      </c>
      <c r="U35" s="196" t="str">
        <f>VLOOKUP($A35,'Plan de acci�n consolidado 2025'!$A$3:$V$507,U$1,0)</f>
        <v>2025-01-31</v>
      </c>
      <c r="V35" t="str">
        <f>VLOOKUP($A35,'Plan de acci�n consolidado 2025'!$A$3:$V$507,V$1,0)</f>
        <v>117-GRUPO DE TRABAJO DE DESARROLLO DE TALENTO HUMANO</v>
      </c>
      <c r="W35"/>
      <c r="X35"/>
    </row>
    <row r="36" spans="1:24" x14ac:dyDescent="0.25">
      <c r="A36" s="31" t="s">
        <v>573</v>
      </c>
      <c r="B36" t="str">
        <f>VLOOKUP($A36,'Plan de acci�n consolidado 2025'!$A$3:$V$507,B$1,0)</f>
        <v>117-GRUPO DE TRABAJO DE DESARROLLO DE TALENTO HUMANO</v>
      </c>
      <c r="C36">
        <f>VLOOKUP($A36,'Plan de acci�n consolidado 2025'!$A$3:$V$507,C$1,0)</f>
        <v>0</v>
      </c>
      <c r="D36" t="str">
        <f>VLOOKUP($A36,'Plan de acci�n consolidado 2025'!$A$3:$V$507,D$1,0)</f>
        <v>Actividad propia</v>
      </c>
      <c r="E36" t="str">
        <f>VLOOKUP($A36,'Plan de acci�n consolidado 2025'!$A$3:$V$507,E$1,0)</f>
        <v>117.5.2</v>
      </c>
      <c r="F36" t="str">
        <f>VLOOKUP($A36,'Plan de acci�n consolidado 2025'!$A$3:$V$507,F$1,0)</f>
        <v>N/A</v>
      </c>
      <c r="G36" t="str">
        <f>VLOOKUP($A36,'Plan de acci�n consolidado 2025'!$A$3:$V$507,G$1,0)</f>
        <v>N/A</v>
      </c>
      <c r="H36" t="str">
        <f>VLOOKUP($A36,'Plan de acci�n consolidado 2025'!$A$3:$V$507,H$1,0)</f>
        <v>N/A</v>
      </c>
      <c r="I36" t="str">
        <f>VLOOKUP($A36,'Plan de acci�n consolidado 2025'!$A$3:$V$507,I$1,0)</f>
        <v>N/A</v>
      </c>
      <c r="J36">
        <f>VLOOKUP(E36,'Plantilla publicacion'!$A$3:$Q$490,17,0)</f>
        <v>0</v>
      </c>
      <c r="K36" t="str">
        <f>VLOOKUP($A36,'Plan de acci�n consolidado 2025'!$A$3:$V$507,K$1,0)</f>
        <v>N/A</v>
      </c>
      <c r="L36" t="str">
        <f>VLOOKUP($A36,'Plan de acci�n consolidado 2025'!$A$3:$V$507,L$1,0)</f>
        <v>N/A</v>
      </c>
      <c r="M36" t="str">
        <f>VLOOKUP($A36,'Plan de acci�n consolidado 2025'!$A$3:$V$507,M$1,0)</f>
        <v>N/A</v>
      </c>
      <c r="N36" t="str">
        <f>VLOOKUP($A36,'Plan de acci�n consolidado 2025'!$A$3:$V$507,N$1,0)</f>
        <v>N/A</v>
      </c>
      <c r="O36" t="str">
        <f>VLOOKUP($A36,'Plan de acci�n consolidado 2025'!$A$3:$V$507,O$1,0)</f>
        <v>Realizar la Resolución de adopción del plan de capacitación y publicar el plan aprobado en la página web e intrasic (Resolución adoptando el Plan de Capacitación-único entregable)</v>
      </c>
      <c r="P36">
        <f>VLOOKUP($A36,'Plan de acci�n consolidado 2025'!$A$3:$V$507,P$1,0)</f>
        <v>15</v>
      </c>
      <c r="Q36">
        <f>VLOOKUP($A36,'Plan de acci�n consolidado 2025'!$A$3:$V$507,Q$1,0)</f>
        <v>1</v>
      </c>
      <c r="R36" t="str">
        <f>VLOOKUP($A36,'Plan de acci�n consolidado 2025'!$A$3:$V$507,R$1,0)</f>
        <v>Númerica</v>
      </c>
      <c r="S36" t="str">
        <f>VLOOKUP($A36,'Plan de acci�n consolidado 2025'!$A$3:$V$507,S$1,0)</f>
        <v># de resoluciones adoptando el plan de capacitación realizada / 1 resoluciones adoptando el plan de capacitación a realizar</v>
      </c>
      <c r="T36" s="196" t="str">
        <f>VLOOKUP($A36,'Plan de acci�n consolidado 2025'!$A$3:$V$507,T$1,0)</f>
        <v>2025-01-13</v>
      </c>
      <c r="U36" s="196" t="str">
        <f>VLOOKUP($A36,'Plan de acci�n consolidado 2025'!$A$3:$V$507,U$1,0)</f>
        <v>2025-01-31</v>
      </c>
      <c r="V36" t="str">
        <f>VLOOKUP($A36,'Plan de acci�n consolidado 2025'!$A$3:$V$507,V$1,0)</f>
        <v>117-GRUPO DE TRABAJO DE DESARROLLO DE TALENTO HUMANO</v>
      </c>
      <c r="W36"/>
      <c r="X36"/>
    </row>
    <row r="37" spans="1:24" x14ac:dyDescent="0.25">
      <c r="A37" s="31" t="s">
        <v>575</v>
      </c>
      <c r="B37" t="str">
        <f>VLOOKUP($A37,'Plan de acci�n consolidado 2025'!$A$3:$V$507,B$1,0)</f>
        <v>117-GRUPO DE TRABAJO DE DESARROLLO DE TALENTO HUMANO</v>
      </c>
      <c r="C37">
        <f>VLOOKUP($A37,'Plan de acci�n consolidado 2025'!$A$3:$V$507,C$1,0)</f>
        <v>0</v>
      </c>
      <c r="D37" t="str">
        <f>VLOOKUP($A37,'Plan de acci�n consolidado 2025'!$A$3:$V$507,D$1,0)</f>
        <v>Actividad propia</v>
      </c>
      <c r="E37" t="str">
        <f>VLOOKUP($A37,'Plan de acci�n consolidado 2025'!$A$3:$V$507,E$1,0)</f>
        <v>117.5.3</v>
      </c>
      <c r="F37" t="str">
        <f>VLOOKUP($A37,'Plan de acci�n consolidado 2025'!$A$3:$V$507,F$1,0)</f>
        <v>N/A</v>
      </c>
      <c r="G37" t="str">
        <f>VLOOKUP($A37,'Plan de acci�n consolidado 2025'!$A$3:$V$507,G$1,0)</f>
        <v>N/A</v>
      </c>
      <c r="H37" t="str">
        <f>VLOOKUP($A37,'Plan de acci�n consolidado 2025'!$A$3:$V$507,H$1,0)</f>
        <v>N/A</v>
      </c>
      <c r="I37" t="str">
        <f>VLOOKUP($A37,'Plan de acci�n consolidado 2025'!$A$3:$V$507,I$1,0)</f>
        <v>N/A</v>
      </c>
      <c r="J37">
        <f>VLOOKUP(E37,'Plantilla publicacion'!$A$3:$Q$490,17,0)</f>
        <v>0</v>
      </c>
      <c r="K37" t="str">
        <f>VLOOKUP($A37,'Plan de acci�n consolidado 2025'!$A$3:$V$507,K$1,0)</f>
        <v>N/A</v>
      </c>
      <c r="L37" t="str">
        <f>VLOOKUP($A37,'Plan de acci�n consolidado 2025'!$A$3:$V$507,L$1,0)</f>
        <v>N/A</v>
      </c>
      <c r="M37" t="str">
        <f>VLOOKUP($A37,'Plan de acci�n consolidado 2025'!$A$3:$V$507,M$1,0)</f>
        <v>N/A</v>
      </c>
      <c r="N37" t="str">
        <f>VLOOKUP($A37,'Plan de acci�n consolidado 2025'!$A$3:$V$507,N$1,0)</f>
        <v>N/A</v>
      </c>
      <c r="O37" t="str">
        <f>VLOOKUP($A37,'Plan de acci�n consolidado 2025'!$A$3:$V$507,O$1,0)</f>
        <v>Ejecutar el  plan de Capacitación (Listas de asistencia cuando aplique, captura de pantalla de la reunión de capacitaciones cuando aplique e informe semestral de las actividades realizadas)</v>
      </c>
      <c r="P37">
        <f>VLOOKUP($A37,'Plan de acci�n consolidado 2025'!$A$3:$V$507,P$1,0)</f>
        <v>70</v>
      </c>
      <c r="Q37">
        <f>VLOOKUP($A37,'Plan de acci�n consolidado 2025'!$A$3:$V$507,Q$1,0)</f>
        <v>100</v>
      </c>
      <c r="R37" t="str">
        <f>VLOOKUP($A37,'Plan de acci�n consolidado 2025'!$A$3:$V$507,R$1,0)</f>
        <v>Porcentual</v>
      </c>
      <c r="S37" t="str">
        <f>VLOOKUP($A37,'Plan de acci�n consolidado 2025'!$A$3:$V$507,S$1,0)</f>
        <v>% de Plan ejecutado / 100% de Plan a ejecutar</v>
      </c>
      <c r="T37" s="196" t="str">
        <f>VLOOKUP($A37,'Plan de acci�n consolidado 2025'!$A$3:$V$507,T$1,0)</f>
        <v>2025-02-03</v>
      </c>
      <c r="U37" s="196" t="str">
        <f>VLOOKUP($A37,'Plan de acci�n consolidado 2025'!$A$3:$V$507,U$1,0)</f>
        <v>2025-12-22</v>
      </c>
      <c r="V37" t="str">
        <f>VLOOKUP($A37,'Plan de acci�n consolidado 2025'!$A$3:$V$507,V$1,0)</f>
        <v>117-GRUPO DE TRABAJO DE DESARROLLO DE TALENTO HUMANO</v>
      </c>
      <c r="W37"/>
      <c r="X37"/>
    </row>
    <row r="38" spans="1:24" x14ac:dyDescent="0.25">
      <c r="A38" s="31" t="s">
        <v>576</v>
      </c>
      <c r="B38" t="str">
        <f>VLOOKUP($A38,'Plan de acci�n consolidado 2025'!$A$3:$V$507,B$1,0)</f>
        <v>117-GRUPO DE TRABAJO DE DESARROLLO DE TALENTO HUMANO</v>
      </c>
      <c r="C38">
        <f>VLOOKUP($A38,'Plan de acci�n consolidado 2025'!$A$3:$V$507,C$1,0)</f>
        <v>0</v>
      </c>
      <c r="D38" t="str">
        <f>VLOOKUP($A38,'Plan de acci�n consolidado 2025'!$A$3:$V$507,D$1,0)</f>
        <v>Producto</v>
      </c>
      <c r="E38" t="str">
        <f>VLOOKUP($A38,'Plan de acci�n consolidado 2025'!$A$3:$V$507,E$1,0)</f>
        <v>117.6</v>
      </c>
      <c r="F38" t="str">
        <f>VLOOKUP($A38,'Plan de acci�n consolidado 2025'!$A$3:$V$507,F$1,0)</f>
        <v>Operativo</v>
      </c>
      <c r="G38" t="str">
        <f>VLOOKUP($A38,'Plan de acci�n consolidado 2025'!$A$3:$V$507,G$1,0)</f>
        <v>Fortalecer el Sistema Integral de Gestión Institucional en el marco del Modelo Integrado de Planeación y gestión para mejorar la prestación del servicio.</v>
      </c>
      <c r="H38" t="str">
        <f>VLOOKUP($A38,'Plan de acci�n consolidado 2025'!$A$3:$V$507,H$1,0)</f>
        <v xml:space="preserve">Cumplimiento de productos del PAI asociados a Fortacer el Sistema Integral de Gestión Institucional para mejorar la prestación del servicio. 
</v>
      </c>
      <c r="I38" t="str">
        <f>VLOOKUP($A38,'Plan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8" t="str">
        <f>VLOOKUP(E38,'Plantilla publicacion'!$A$3:$Q$490,17,0)</f>
        <v>PND - 5-31-5-b- Convergencia regional - Entidades públicas territoriales y nacionales fortalecidas / PES - Transformación Institucional</v>
      </c>
      <c r="K38" t="str">
        <f>VLOOKUP($A38,'Plan de acci�n consolidado 2025'!$A$3:$V$507,K$1,0)</f>
        <v>No</v>
      </c>
      <c r="L38" t="str">
        <f>VLOOKUP($A38,'Plan de acci�n consolidado 2025'!$A$3:$V$507,L$1,0)</f>
        <v>FUNCIONAMIENTO</v>
      </c>
      <c r="M38" t="str">
        <f>VLOOKUP($A38,'Plan de acci�n consolidado 2025'!$A$3:$V$507,M$1,0)</f>
        <v>Política de Gestión Estratégica del Talento Humano _DIMENSIÓN Talento humano</v>
      </c>
      <c r="N38" t="str">
        <f>VLOOKUP($A38,'Plan de acci�n consolidado 2025'!$A$3:$V$507,N$1,0)</f>
        <v>DECRETO 612</v>
      </c>
      <c r="O38" t="str">
        <f>VLOOKUP($A38,'Plan de acci�n consolidado 2025'!$A$3:$V$507,O$1,0)</f>
        <v>Plan de Seguridad y salud en el Trabajo SST, elaborado y ejecutado  (Informe semestral de la ejecución del plan)</v>
      </c>
      <c r="P38">
        <f>VLOOKUP($A38,'Plan de acci�n consolidado 2025'!$A$3:$V$507,P$1,0)</f>
        <v>17</v>
      </c>
      <c r="Q38">
        <f>VLOOKUP($A38,'Plan de acci�n consolidado 2025'!$A$3:$V$507,Q$1,0)</f>
        <v>100</v>
      </c>
      <c r="R38" t="str">
        <f>VLOOKUP($A38,'Plan de acci�n consolidado 2025'!$A$3:$V$507,R$1,0)</f>
        <v>Porcentual</v>
      </c>
      <c r="S38" t="str">
        <f>VLOOKUP($A38,'Plan de acci�n consolidado 2025'!$A$3:$V$507,S$1,0)</f>
        <v>% de Plan de  SST elaborado y ejecutado / 100% de plan de SST a elaborar y ejecutar</v>
      </c>
      <c r="T38" s="196" t="str">
        <f>VLOOKUP($A38,'Plan de acci�n consolidado 2025'!$A$3:$V$507,T$1,0)</f>
        <v>2025-01-13</v>
      </c>
      <c r="U38" s="196" t="str">
        <f>VLOOKUP($A38,'Plan de acci�n consolidado 2025'!$A$3:$V$507,U$1,0)</f>
        <v>2025-12-22</v>
      </c>
      <c r="V38" t="str">
        <f>VLOOKUP($A38,'Plan de acci�n consolidado 2025'!$A$3:$V$507,V$1,0)</f>
        <v>117-GRUPO DE TRABAJO DE DESARROLLO DE TALENTO HUMANO</v>
      </c>
      <c r="W38"/>
      <c r="X38"/>
    </row>
    <row r="39" spans="1:24" x14ac:dyDescent="0.25">
      <c r="A39" s="31" t="s">
        <v>578</v>
      </c>
      <c r="B39" t="str">
        <f>VLOOKUP($A39,'Plan de acci�n consolidado 2025'!$A$3:$V$507,B$1,0)</f>
        <v>117-GRUPO DE TRABAJO DE DESARROLLO DE TALENTO HUMANO</v>
      </c>
      <c r="C39">
        <f>VLOOKUP($A39,'Plan de acci�n consolidado 2025'!$A$3:$V$507,C$1,0)</f>
        <v>0</v>
      </c>
      <c r="D39" t="str">
        <f>VLOOKUP($A39,'Plan de acci�n consolidado 2025'!$A$3:$V$507,D$1,0)</f>
        <v>Actividad propia</v>
      </c>
      <c r="E39" t="str">
        <f>VLOOKUP($A39,'Plan de acci�n consolidado 2025'!$A$3:$V$507,E$1,0)</f>
        <v>117.6.1</v>
      </c>
      <c r="F39" t="str">
        <f>VLOOKUP($A39,'Plan de acci�n consolidado 2025'!$A$3:$V$507,F$1,0)</f>
        <v>N/A</v>
      </c>
      <c r="G39" t="str">
        <f>VLOOKUP($A39,'Plan de acci�n consolidado 2025'!$A$3:$V$507,G$1,0)</f>
        <v>N/A</v>
      </c>
      <c r="H39" t="str">
        <f>VLOOKUP($A39,'Plan de acci�n consolidado 2025'!$A$3:$V$507,H$1,0)</f>
        <v>N/A</v>
      </c>
      <c r="I39" t="str">
        <f>VLOOKUP($A39,'Plan de acci�n consolidado 2025'!$A$3:$V$507,I$1,0)</f>
        <v>N/A</v>
      </c>
      <c r="J39">
        <f>VLOOKUP(E39,'Plantilla publicacion'!$A$3:$Q$490,17,0)</f>
        <v>0</v>
      </c>
      <c r="K39" t="str">
        <f>VLOOKUP($A39,'Plan de acci�n consolidado 2025'!$A$3:$V$507,K$1,0)</f>
        <v>N/A</v>
      </c>
      <c r="L39" t="str">
        <f>VLOOKUP($A39,'Plan de acci�n consolidado 2025'!$A$3:$V$507,L$1,0)</f>
        <v>N/A</v>
      </c>
      <c r="M39" t="str">
        <f>VLOOKUP($A39,'Plan de acci�n consolidado 2025'!$A$3:$V$507,M$1,0)</f>
        <v>N/A</v>
      </c>
      <c r="N39" t="str">
        <f>VLOOKUP($A39,'Plan de acci�n consolidado 2025'!$A$3:$V$507,N$1,0)</f>
        <v>N/A</v>
      </c>
      <c r="O39" t="str">
        <f>VLOOKUP($A39,'Plan de acci�n consolidado 2025'!$A$3:$V$507,O$1,0)</f>
        <v>Realizar la resolución de adopción del Plan de SST  (Resolución adoptando el Plan de SST-único entregable)</v>
      </c>
      <c r="P39">
        <f>VLOOKUP($A39,'Plan de acci�n consolidado 2025'!$A$3:$V$507,P$1,0)</f>
        <v>30</v>
      </c>
      <c r="Q39">
        <f>VLOOKUP($A39,'Plan de acci�n consolidado 2025'!$A$3:$V$507,Q$1,0)</f>
        <v>1</v>
      </c>
      <c r="R39" t="str">
        <f>VLOOKUP($A39,'Plan de acci�n consolidado 2025'!$A$3:$V$507,R$1,0)</f>
        <v>Porcentual</v>
      </c>
      <c r="S39" t="str">
        <f>VLOOKUP($A39,'Plan de acci�n consolidado 2025'!$A$3:$V$507,S$1,0)</f>
        <v>% de resoluciones de adopción SST  realizadas / 1% de resoluciones de adopción SST a realizar</v>
      </c>
      <c r="T39" s="196" t="str">
        <f>VLOOKUP($A39,'Plan de acci�n consolidado 2025'!$A$3:$V$507,T$1,0)</f>
        <v>2025-01-13</v>
      </c>
      <c r="U39" s="196" t="str">
        <f>VLOOKUP($A39,'Plan de acci�n consolidado 2025'!$A$3:$V$507,U$1,0)</f>
        <v>2025-01-31</v>
      </c>
      <c r="V39" t="str">
        <f>VLOOKUP($A39,'Plan de acci�n consolidado 2025'!$A$3:$V$507,V$1,0)</f>
        <v>117-GRUPO DE TRABAJO DE DESARROLLO DE TALENTO HUMANO</v>
      </c>
      <c r="W39"/>
      <c r="X39"/>
    </row>
    <row r="40" spans="1:24" x14ac:dyDescent="0.25">
      <c r="A40" s="31" t="s">
        <v>580</v>
      </c>
      <c r="B40" t="str">
        <f>VLOOKUP($A40,'Plan de acci�n consolidado 2025'!$A$3:$V$507,B$1,0)</f>
        <v>117-GRUPO DE TRABAJO DE DESARROLLO DE TALENTO HUMANO</v>
      </c>
      <c r="C40">
        <f>VLOOKUP($A40,'Plan de acci�n consolidado 2025'!$A$3:$V$507,C$1,0)</f>
        <v>0</v>
      </c>
      <c r="D40" t="str">
        <f>VLOOKUP($A40,'Plan de acci�n consolidado 2025'!$A$3:$V$507,D$1,0)</f>
        <v>Actividad propia</v>
      </c>
      <c r="E40" t="str">
        <f>VLOOKUP($A40,'Plan de acci�n consolidado 2025'!$A$3:$V$507,E$1,0)</f>
        <v>117.6.2</v>
      </c>
      <c r="F40" t="str">
        <f>VLOOKUP($A40,'Plan de acci�n consolidado 2025'!$A$3:$V$507,F$1,0)</f>
        <v>N/A</v>
      </c>
      <c r="G40" t="str">
        <f>VLOOKUP($A40,'Plan de acci�n consolidado 2025'!$A$3:$V$507,G$1,0)</f>
        <v>N/A</v>
      </c>
      <c r="H40" t="str">
        <f>VLOOKUP($A40,'Plan de acci�n consolidado 2025'!$A$3:$V$507,H$1,0)</f>
        <v>N/A</v>
      </c>
      <c r="I40" t="str">
        <f>VLOOKUP($A40,'Plan de acci�n consolidado 2025'!$A$3:$V$507,I$1,0)</f>
        <v>N/A</v>
      </c>
      <c r="J40">
        <f>VLOOKUP(E40,'Plantilla publicacion'!$A$3:$Q$490,17,0)</f>
        <v>0</v>
      </c>
      <c r="K40" t="str">
        <f>VLOOKUP($A40,'Plan de acci�n consolidado 2025'!$A$3:$V$507,K$1,0)</f>
        <v>N/A</v>
      </c>
      <c r="L40" t="str">
        <f>VLOOKUP($A40,'Plan de acci�n consolidado 2025'!$A$3:$V$507,L$1,0)</f>
        <v>N/A</v>
      </c>
      <c r="M40" t="str">
        <f>VLOOKUP($A40,'Plan de acci�n consolidado 2025'!$A$3:$V$507,M$1,0)</f>
        <v>N/A</v>
      </c>
      <c r="N40" t="str">
        <f>VLOOKUP($A40,'Plan de acci�n consolidado 2025'!$A$3:$V$507,N$1,0)</f>
        <v>N/A</v>
      </c>
      <c r="O40" t="str">
        <f>VLOOKUP($A40,'Plan de acci�n consolidado 2025'!$A$3:$V$507,O$1,0)</f>
        <v>Cumplir con la ejecución del plan de SST   (Captura  de publicación de actividades de Seguridad y Salud en el Trabajo, cuando aplique/ Listas de asistencia a actividades de Seguridad y Salud en el Trabajo, cuando aplique y informe semestral de las actividades realizadas)</v>
      </c>
      <c r="P40">
        <f>VLOOKUP($A40,'Plan de acci�n consolidado 2025'!$A$3:$V$507,P$1,0)</f>
        <v>70</v>
      </c>
      <c r="Q40">
        <f>VLOOKUP($A40,'Plan de acci�n consolidado 2025'!$A$3:$V$507,Q$1,0)</f>
        <v>100</v>
      </c>
      <c r="R40" t="str">
        <f>VLOOKUP($A40,'Plan de acci�n consolidado 2025'!$A$3:$V$507,R$1,0)</f>
        <v>Porcentual</v>
      </c>
      <c r="S40" t="str">
        <f>VLOOKUP($A40,'Plan de acci�n consolidado 2025'!$A$3:$V$507,S$1,0)</f>
        <v>% de ejecución del plan de SST cumplido / 100% de plan de SST a cumplir</v>
      </c>
      <c r="T40" s="196" t="str">
        <f>VLOOKUP($A40,'Plan de acci�n consolidado 2025'!$A$3:$V$507,T$1,0)</f>
        <v>2025-02-03</v>
      </c>
      <c r="U40" s="196" t="str">
        <f>VLOOKUP($A40,'Plan de acci�n consolidado 2025'!$A$3:$V$507,U$1,0)</f>
        <v>2025-12-22</v>
      </c>
      <c r="V40" t="str">
        <f>VLOOKUP($A40,'Plan de acci�n consolidado 2025'!$A$3:$V$507,V$1,0)</f>
        <v>117-GRUPO DE TRABAJO DE DESARROLLO DE TALENTO HUMANO</v>
      </c>
      <c r="W40"/>
      <c r="X40"/>
    </row>
    <row r="41" spans="1:24" x14ac:dyDescent="0.25">
      <c r="A41" s="31" t="s">
        <v>583</v>
      </c>
      <c r="B41" t="str">
        <f>VLOOKUP($A41,'Plan de acci�n consolidado 2025'!$A$3:$V$507,B$1,0)</f>
        <v>142-GRUPO DE TRABAJO DE SERVICIOS ADMINISTRATIVOS Y RECURSOS FÍSICOS</v>
      </c>
      <c r="C41">
        <f>VLOOKUP($A41,'Plan de acci�n consolidado 2025'!$A$3:$V$507,C$1,0)</f>
        <v>1</v>
      </c>
      <c r="D41" t="str">
        <f>VLOOKUP($A41,'Plan de acci�n consolidado 2025'!$A$3:$V$507,D$1,0)</f>
        <v>Producto</v>
      </c>
      <c r="E41" t="str">
        <f>VLOOKUP($A41,'Plan de acci�n consolidado 2025'!$A$3:$V$507,E$1,0)</f>
        <v>142.1</v>
      </c>
      <c r="F41" t="str">
        <f>VLOOKUP($A41,'Plan de acci�n consolidado 2025'!$A$3:$V$507,F$1,0)</f>
        <v>Innovador</v>
      </c>
      <c r="G41" t="str">
        <f>VLOOKUP($A41,'Plan de acci�n consolidado 2025'!$A$3:$V$507,G$1,0)</f>
        <v>Fortalecer el Sistema Integral de Gestión Institucional en el marco del Modelo Integrado de Planeación y gestión para mejorar la prestación del servicio.</v>
      </c>
      <c r="H41" t="str">
        <f>VLOOKUP($A41,'Plan de acci�n consolidado 2025'!$A$3:$V$507,H$1,0)</f>
        <v xml:space="preserve">Cumplimiento de productos del PAI asociados a Fortacer el Sistema Integral de Gestión Institucional para mejorar la prestación del servicio. 
</v>
      </c>
      <c r="I41" t="str">
        <f>VLOOKUP($A41,'Plan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41" t="str">
        <f>VLOOKUP(E41,'Plantilla publicacion'!$A$3:$Q$490,17,0)</f>
        <v>PND - 5-31-5-b- Convergencia regional - Entidades públicas territoriales y nacionales fortalecidas / PES - Transformación Institucional</v>
      </c>
      <c r="K41" t="str">
        <f>VLOOKUP($A41,'Plan de acci�n consolidado 2025'!$A$3:$V$507,K$1,0)</f>
        <v>No</v>
      </c>
      <c r="L41" t="str">
        <f>VLOOKUP($A41,'Plan de acci�n consolidado 2025'!$A$3:$V$507,L$1,0)</f>
        <v>FUNCIONAMIENTO</v>
      </c>
      <c r="M41" t="str">
        <f>VLOOKUP($A41,'Plan de acci�n consolidado 2025'!$A$3:$V$507,M$1,0)</f>
        <v>Política Fortalecimiento Organizacional y Simplificación de Procesos _DIMENSIÓN Gestión con Valores para Resultados</v>
      </c>
      <c r="N41" t="str">
        <f>VLOOKUP($A41,'Plan de acci�n consolidado 2025'!$A$3:$V$507,N$1,0)</f>
        <v>N/A</v>
      </c>
      <c r="O41" t="str">
        <f>VLOOKUP($A41,'Plan de acci�n consolidado 2025'!$A$3:$V$507,O$1,0)</f>
        <v>Estrategia para la reducción de emisiones, adaptación al cambio climático y la transición energética y la protección del medio ambiente, ejecutada (Informe final)</v>
      </c>
      <c r="P41">
        <f>VLOOKUP($A41,'Plan de acci�n consolidado 2025'!$A$3:$V$507,P$1,0)</f>
        <v>100</v>
      </c>
      <c r="Q41">
        <f>VLOOKUP($A41,'Plan de acci�n consolidado 2025'!$A$3:$V$507,Q$1,0)</f>
        <v>100</v>
      </c>
      <c r="R41" t="str">
        <f>VLOOKUP($A41,'Plan de acci�n consolidado 2025'!$A$3:$V$507,R$1,0)</f>
        <v>Porcentual</v>
      </c>
      <c r="S41" t="str">
        <f>VLOOKUP($A41,'Plan de acci�n consolidado 2025'!$A$3:$V$507,S$1,0)</f>
        <v>% de la estrategia ejecutada / 100% de la estrategia a ejecutar</v>
      </c>
      <c r="T41" s="196" t="str">
        <f>VLOOKUP($A41,'Plan de acci�n consolidado 2025'!$A$3:$V$507,T$1,0)</f>
        <v>2025-01-02</v>
      </c>
      <c r="U41" s="196" t="str">
        <f>VLOOKUP($A41,'Plan de acci�n consolidado 2025'!$A$3:$V$507,U$1,0)</f>
        <v>2025-12-22</v>
      </c>
      <c r="V41" t="str">
        <f>VLOOKUP($A41,'Plan de acci�n consolidado 2025'!$A$3:$V$507,V$1,0)</f>
        <v>142-GRUPO DE TRABAJO DE SERVICIOS ADMINISTRATIVOS Y RECURSOS FÍSICOS</v>
      </c>
      <c r="W41"/>
      <c r="X41"/>
    </row>
    <row r="42" spans="1:24" x14ac:dyDescent="0.25">
      <c r="A42" s="31" t="s">
        <v>587</v>
      </c>
      <c r="B42" t="str">
        <f>VLOOKUP($A42,'Plan de acci�n consolidado 2025'!$A$3:$V$507,B$1,0)</f>
        <v>142-GRUPO DE TRABAJO DE SERVICIOS ADMINISTRATIVOS Y RECURSOS FÍSICOS</v>
      </c>
      <c r="C42">
        <f>VLOOKUP($A42,'Plan de acci�n consolidado 2025'!$A$3:$V$507,C$1,0)</f>
        <v>1</v>
      </c>
      <c r="D42" t="str">
        <f>VLOOKUP($A42,'Plan de acci�n consolidado 2025'!$A$3:$V$507,D$1,0)</f>
        <v>Actividad propia</v>
      </c>
      <c r="E42" t="str">
        <f>VLOOKUP($A42,'Plan de acci�n consolidado 2025'!$A$3:$V$507,E$1,0)</f>
        <v>142.1.1</v>
      </c>
      <c r="F42" t="str">
        <f>VLOOKUP($A42,'Plan de acci�n consolidado 2025'!$A$3:$V$507,F$1,0)</f>
        <v>N/A</v>
      </c>
      <c r="G42" t="str">
        <f>VLOOKUP($A42,'Plan de acci�n consolidado 2025'!$A$3:$V$507,G$1,0)</f>
        <v>N/A</v>
      </c>
      <c r="H42" t="str">
        <f>VLOOKUP($A42,'Plan de acci�n consolidado 2025'!$A$3:$V$507,H$1,0)</f>
        <v>N/A</v>
      </c>
      <c r="I42" t="str">
        <f>VLOOKUP($A42,'Plan de acci�n consolidado 2025'!$A$3:$V$507,I$1,0)</f>
        <v>N/A</v>
      </c>
      <c r="J42">
        <f>VLOOKUP(E42,'Plantilla publicacion'!$A$3:$Q$490,17,0)</f>
        <v>0</v>
      </c>
      <c r="K42" t="str">
        <f>VLOOKUP($A42,'Plan de acci�n consolidado 2025'!$A$3:$V$507,K$1,0)</f>
        <v>N/A</v>
      </c>
      <c r="L42" t="str">
        <f>VLOOKUP($A42,'Plan de acci�n consolidado 2025'!$A$3:$V$507,L$1,0)</f>
        <v>N/A</v>
      </c>
      <c r="M42" t="str">
        <f>VLOOKUP($A42,'Plan de acci�n consolidado 2025'!$A$3:$V$507,M$1,0)</f>
        <v>N/A</v>
      </c>
      <c r="N42" t="str">
        <f>VLOOKUP($A42,'Plan de acci�n consolidado 2025'!$A$3:$V$507,N$1,0)</f>
        <v>N/A</v>
      </c>
      <c r="O42" t="str">
        <f>VLOOKUP($A42,'Plan de acci�n consolidado 2025'!$A$3:$V$507,O$1,0)</f>
        <v>Ejecutar las campañas ambientales  (a.  Cero Papel; b. Día cero impresiones; c.agua y energía; d. Jornada de siembra de árboles, e. Concurso de ahorro energético. f. Boletines energéticos, que faciliten y/o permitan aumentar la efectividad de la sensibilización ambiental ) articuladas con los resultados de la cuantificación de la emisión de gases efecto invernadero y los resultados de la matriz ambiental (Cronograma e informes de evidencias de acuerdo al cronograma)</v>
      </c>
      <c r="P42">
        <f>VLOOKUP($A42,'Plan de acci�n consolidado 2025'!$A$3:$V$507,P$1,0)</f>
        <v>25</v>
      </c>
      <c r="Q42">
        <f>VLOOKUP($A42,'Plan de acci�n consolidado 2025'!$A$3:$V$507,Q$1,0)</f>
        <v>100</v>
      </c>
      <c r="R42" t="str">
        <f>VLOOKUP($A42,'Plan de acci�n consolidado 2025'!$A$3:$V$507,R$1,0)</f>
        <v>Porcentual</v>
      </c>
      <c r="S42" t="str">
        <f>VLOOKUP($A42,'Plan de acci�n consolidado 2025'!$A$3:$V$507,S$1,0)</f>
        <v>% de campañas de sensibilización ejecutadas / 100% de campañas  a ejecutar</v>
      </c>
      <c r="T42" s="196" t="str">
        <f>VLOOKUP($A42,'Plan de acci�n consolidado 2025'!$A$3:$V$507,T$1,0)</f>
        <v>2025-01-02</v>
      </c>
      <c r="U42" s="196" t="str">
        <f>VLOOKUP($A42,'Plan de acci�n consolidado 2025'!$A$3:$V$507,U$1,0)</f>
        <v>2025-12-22</v>
      </c>
      <c r="V42" t="str">
        <f>VLOOKUP($A42,'Plan de acci�n consolidado 2025'!$A$3:$V$507,V$1,0)</f>
        <v>142-GRUPO DE TRABAJO DE SERVICIOS ADMINISTRATIVOS Y RECURSOS FÍSICOS</v>
      </c>
      <c r="W42"/>
      <c r="X42"/>
    </row>
    <row r="43" spans="1:24" x14ac:dyDescent="0.25">
      <c r="A43" s="31" t="s">
        <v>589</v>
      </c>
      <c r="B43" t="str">
        <f>VLOOKUP($A43,'Plan de acci�n consolidado 2025'!$A$3:$V$507,B$1,0)</f>
        <v>142-GRUPO DE TRABAJO DE SERVICIOS ADMINISTRATIVOS Y RECURSOS FÍSICOS</v>
      </c>
      <c r="C43">
        <f>VLOOKUP($A43,'Plan de acci�n consolidado 2025'!$A$3:$V$507,C$1,0)</f>
        <v>1</v>
      </c>
      <c r="D43" t="str">
        <f>VLOOKUP($A43,'Plan de acci�n consolidado 2025'!$A$3:$V$507,D$1,0)</f>
        <v>Actividad propia</v>
      </c>
      <c r="E43" t="str">
        <f>VLOOKUP($A43,'Plan de acci�n consolidado 2025'!$A$3:$V$507,E$1,0)</f>
        <v>142.1.2</v>
      </c>
      <c r="F43" t="str">
        <f>VLOOKUP($A43,'Plan de acci�n consolidado 2025'!$A$3:$V$507,F$1,0)</f>
        <v>N/A</v>
      </c>
      <c r="G43" t="str">
        <f>VLOOKUP($A43,'Plan de acci�n consolidado 2025'!$A$3:$V$507,G$1,0)</f>
        <v>N/A</v>
      </c>
      <c r="H43" t="str">
        <f>VLOOKUP($A43,'Plan de acci�n consolidado 2025'!$A$3:$V$507,H$1,0)</f>
        <v>N/A</v>
      </c>
      <c r="I43" t="str">
        <f>VLOOKUP($A43,'Plan de acci�n consolidado 2025'!$A$3:$V$507,I$1,0)</f>
        <v>N/A</v>
      </c>
      <c r="J43">
        <f>VLOOKUP(E43,'Plantilla publicacion'!$A$3:$Q$490,17,0)</f>
        <v>0</v>
      </c>
      <c r="K43" t="str">
        <f>VLOOKUP($A43,'Plan de acci�n consolidado 2025'!$A$3:$V$507,K$1,0)</f>
        <v>N/A</v>
      </c>
      <c r="L43" t="str">
        <f>VLOOKUP($A43,'Plan de acci�n consolidado 2025'!$A$3:$V$507,L$1,0)</f>
        <v>N/A</v>
      </c>
      <c r="M43" t="str">
        <f>VLOOKUP($A43,'Plan de acci�n consolidado 2025'!$A$3:$V$507,M$1,0)</f>
        <v>N/A</v>
      </c>
      <c r="N43" t="str">
        <f>VLOOKUP($A43,'Plan de acci�n consolidado 2025'!$A$3:$V$507,N$1,0)</f>
        <v>N/A</v>
      </c>
      <c r="O43" t="str">
        <f>VLOOKUP($A43,'Plan de acci�n consolidado 2025'!$A$3:$V$507,O$1,0)</f>
        <v>Implementar medidas de transición energética que permitan la eficiencia y garanticen la reducción del impacto ambiental (a. transición al papel ecológico; b.Implementación de iluminación LED, c. Sustitución de productos desechables por reutilizables, d. Sustitución a Tóner y tintas ecológicas) articuladas con los resultados de la cuantificación de la emisión de gases efecto invernadero y los resultados de la matriz ambiental (Cronograma e informes de evidencias de acuerdo al cronograma)</v>
      </c>
      <c r="P43">
        <f>VLOOKUP($A43,'Plan de acci�n consolidado 2025'!$A$3:$V$507,P$1,0)</f>
        <v>25</v>
      </c>
      <c r="Q43">
        <f>VLOOKUP($A43,'Plan de acci�n consolidado 2025'!$A$3:$V$507,Q$1,0)</f>
        <v>100</v>
      </c>
      <c r="R43" t="str">
        <f>VLOOKUP($A43,'Plan de acci�n consolidado 2025'!$A$3:$V$507,R$1,0)</f>
        <v>Porcentual</v>
      </c>
      <c r="S43" t="str">
        <f>VLOOKUP($A43,'Plan de acci�n consolidado 2025'!$A$3:$V$507,S$1,0)</f>
        <v>% de actividades para implementar las medidas ejecutadas / 100% de actividades para implementar las medidas  a ejecutar</v>
      </c>
      <c r="T43" s="196" t="str">
        <f>VLOOKUP($A43,'Plan de acci�n consolidado 2025'!$A$3:$V$507,T$1,0)</f>
        <v>2025-01-02</v>
      </c>
      <c r="U43" s="196" t="str">
        <f>VLOOKUP($A43,'Plan de acci�n consolidado 2025'!$A$3:$V$507,U$1,0)</f>
        <v>2025-12-22</v>
      </c>
      <c r="V43" t="str">
        <f>VLOOKUP($A43,'Plan de acci�n consolidado 2025'!$A$3:$V$507,V$1,0)</f>
        <v>142-GRUPO DE TRABAJO DE SERVICIOS ADMINISTRATIVOS Y RECURSOS FÍSICOS</v>
      </c>
      <c r="W43"/>
      <c r="X43"/>
    </row>
    <row r="44" spans="1:24" x14ac:dyDescent="0.25">
      <c r="A44" s="31" t="s">
        <v>591</v>
      </c>
      <c r="B44" t="str">
        <f>VLOOKUP($A44,'Plan de acci�n consolidado 2025'!$A$3:$V$507,B$1,0)</f>
        <v>142-GRUPO DE TRABAJO DE SERVICIOS ADMINISTRATIVOS Y RECURSOS FÍSICOS</v>
      </c>
      <c r="C44">
        <f>VLOOKUP($A44,'Plan de acci�n consolidado 2025'!$A$3:$V$507,C$1,0)</f>
        <v>1</v>
      </c>
      <c r="D44" t="str">
        <f>VLOOKUP($A44,'Plan de acci�n consolidado 2025'!$A$3:$V$507,D$1,0)</f>
        <v>Actividad propia</v>
      </c>
      <c r="E44" t="str">
        <f>VLOOKUP($A44,'Plan de acci�n consolidado 2025'!$A$3:$V$507,E$1,0)</f>
        <v>142.1.3</v>
      </c>
      <c r="F44" t="str">
        <f>VLOOKUP($A44,'Plan de acci�n consolidado 2025'!$A$3:$V$507,F$1,0)</f>
        <v>N/A</v>
      </c>
      <c r="G44" t="str">
        <f>VLOOKUP($A44,'Plan de acci�n consolidado 2025'!$A$3:$V$507,G$1,0)</f>
        <v>N/A</v>
      </c>
      <c r="H44" t="str">
        <f>VLOOKUP($A44,'Plan de acci�n consolidado 2025'!$A$3:$V$507,H$1,0)</f>
        <v>N/A</v>
      </c>
      <c r="I44" t="str">
        <f>VLOOKUP($A44,'Plan de acci�n consolidado 2025'!$A$3:$V$507,I$1,0)</f>
        <v>N/A</v>
      </c>
      <c r="J44">
        <f>VLOOKUP(E44,'Plantilla publicacion'!$A$3:$Q$490,17,0)</f>
        <v>0</v>
      </c>
      <c r="K44" t="str">
        <f>VLOOKUP($A44,'Plan de acci�n consolidado 2025'!$A$3:$V$507,K$1,0)</f>
        <v>N/A</v>
      </c>
      <c r="L44" t="str">
        <f>VLOOKUP($A44,'Plan de acci�n consolidado 2025'!$A$3:$V$507,L$1,0)</f>
        <v>N/A</v>
      </c>
      <c r="M44" t="str">
        <f>VLOOKUP($A44,'Plan de acci�n consolidado 2025'!$A$3:$V$507,M$1,0)</f>
        <v>N/A</v>
      </c>
      <c r="N44" t="str">
        <f>VLOOKUP($A44,'Plan de acci�n consolidado 2025'!$A$3:$V$507,N$1,0)</f>
        <v>N/A</v>
      </c>
      <c r="O44" t="str">
        <f>VLOOKUP($A44,'Plan de acci�n consolidado 2025'!$A$3:$V$507,O$1,0)</f>
        <v>Cuantificar las emisiones de gases efecto invernadero  para las actividades de operación de la Entidad en su sede Principal, definir las acciones de compensación requeridas y ejecutar las priorizadas en la vigencia 2025 (Informe de inventario de las fuentes de emisión de GEI de la sede principal)</v>
      </c>
      <c r="P44">
        <f>VLOOKUP($A44,'Plan de acci�n consolidado 2025'!$A$3:$V$507,P$1,0)</f>
        <v>10</v>
      </c>
      <c r="Q44">
        <f>VLOOKUP($A44,'Plan de acci�n consolidado 2025'!$A$3:$V$507,Q$1,0)</f>
        <v>1</v>
      </c>
      <c r="R44" t="str">
        <f>VLOOKUP($A44,'Plan de acci�n consolidado 2025'!$A$3:$V$507,R$1,0)</f>
        <v>Númerica</v>
      </c>
      <c r="S44" t="str">
        <f>VLOOKUP($A44,'Plan de acci�n consolidado 2025'!$A$3:$V$507,S$1,0)</f>
        <v># de Infome elaborado / 1 Informe a elaborar</v>
      </c>
      <c r="T44" s="196" t="str">
        <f>VLOOKUP($A44,'Plan de acci�n consolidado 2025'!$A$3:$V$507,T$1,0)</f>
        <v>2025-03-01</v>
      </c>
      <c r="U44" s="196" t="str">
        <f>VLOOKUP($A44,'Plan de acci�n consolidado 2025'!$A$3:$V$507,U$1,0)</f>
        <v>2025-07-01</v>
      </c>
      <c r="V44" t="str">
        <f>VLOOKUP($A44,'Plan de acci�n consolidado 2025'!$A$3:$V$507,V$1,0)</f>
        <v>142-GRUPO DE TRABAJO DE SERVICIOS ADMINISTRATIVOS Y RECURSOS FÍSICOS</v>
      </c>
      <c r="W44"/>
      <c r="X44"/>
    </row>
    <row r="45" spans="1:24" x14ac:dyDescent="0.25">
      <c r="A45" s="31" t="s">
        <v>593</v>
      </c>
      <c r="B45" t="str">
        <f>VLOOKUP($A45,'Plan de acci�n consolidado 2025'!$A$3:$V$507,B$1,0)</f>
        <v>142-GRUPO DE TRABAJO DE SERVICIOS ADMINISTRATIVOS Y RECURSOS FÍSICOS</v>
      </c>
      <c r="C45">
        <f>VLOOKUP($A45,'Plan de acci�n consolidado 2025'!$A$3:$V$507,C$1,0)</f>
        <v>1</v>
      </c>
      <c r="D45" t="str">
        <f>VLOOKUP($A45,'Plan de acci�n consolidado 2025'!$A$3:$V$507,D$1,0)</f>
        <v>Actividad propia</v>
      </c>
      <c r="E45" t="str">
        <f>VLOOKUP($A45,'Plan de acci�n consolidado 2025'!$A$3:$V$507,E$1,0)</f>
        <v>142.1.4</v>
      </c>
      <c r="F45" t="str">
        <f>VLOOKUP($A45,'Plan de acci�n consolidado 2025'!$A$3:$V$507,F$1,0)</f>
        <v>N/A</v>
      </c>
      <c r="G45" t="str">
        <f>VLOOKUP($A45,'Plan de acci�n consolidado 2025'!$A$3:$V$507,G$1,0)</f>
        <v>N/A</v>
      </c>
      <c r="H45" t="str">
        <f>VLOOKUP($A45,'Plan de acci�n consolidado 2025'!$A$3:$V$507,H$1,0)</f>
        <v>N/A</v>
      </c>
      <c r="I45" t="str">
        <f>VLOOKUP($A45,'Plan de acci�n consolidado 2025'!$A$3:$V$507,I$1,0)</f>
        <v>N/A</v>
      </c>
      <c r="J45">
        <f>VLOOKUP(E45,'Plantilla publicacion'!$A$3:$Q$490,17,0)</f>
        <v>0</v>
      </c>
      <c r="K45" t="str">
        <f>VLOOKUP($A45,'Plan de acci�n consolidado 2025'!$A$3:$V$507,K$1,0)</f>
        <v>N/A</v>
      </c>
      <c r="L45" t="str">
        <f>VLOOKUP($A45,'Plan de acci�n consolidado 2025'!$A$3:$V$507,L$1,0)</f>
        <v>N/A</v>
      </c>
      <c r="M45" t="str">
        <f>VLOOKUP($A45,'Plan de acci�n consolidado 2025'!$A$3:$V$507,M$1,0)</f>
        <v>N/A</v>
      </c>
      <c r="N45" t="str">
        <f>VLOOKUP($A45,'Plan de acci�n consolidado 2025'!$A$3:$V$507,N$1,0)</f>
        <v>N/A</v>
      </c>
      <c r="O45" t="str">
        <f>VLOOKUP($A45,'Plan de acci�n consolidado 2025'!$A$3:$V$507,O$1,0)</f>
        <v>Elaborar matriz que permita identificar los aspectos más significativos y ejecutar las alternativas que conlleven a reducir los impactos ambientales de la SIC. (Matriz de aspectos ambientales)</v>
      </c>
      <c r="P45">
        <f>VLOOKUP($A45,'Plan de acci�n consolidado 2025'!$A$3:$V$507,P$1,0)</f>
        <v>20</v>
      </c>
      <c r="Q45">
        <f>VLOOKUP($A45,'Plan de acci�n consolidado 2025'!$A$3:$V$507,Q$1,0)</f>
        <v>1</v>
      </c>
      <c r="R45" t="str">
        <f>VLOOKUP($A45,'Plan de acci�n consolidado 2025'!$A$3:$V$507,R$1,0)</f>
        <v>Númerica</v>
      </c>
      <c r="S45" t="str">
        <f>VLOOKUP($A45,'Plan de acci�n consolidado 2025'!$A$3:$V$507,S$1,0)</f>
        <v># de Matriz de aspectos ambientales elaborada / 1 Matriz de aspectos ambientales a elaborqar</v>
      </c>
      <c r="T45" s="196" t="str">
        <f>VLOOKUP($A45,'Plan de acci�n consolidado 2025'!$A$3:$V$507,T$1,0)</f>
        <v>2025-05-02</v>
      </c>
      <c r="U45" s="196" t="str">
        <f>VLOOKUP($A45,'Plan de acci�n consolidado 2025'!$A$3:$V$507,U$1,0)</f>
        <v>2025-06-27</v>
      </c>
      <c r="V45" t="str">
        <f>VLOOKUP($A45,'Plan de acci�n consolidado 2025'!$A$3:$V$507,V$1,0)</f>
        <v>142-GRUPO DE TRABAJO DE SERVICIOS ADMINISTRATIVOS Y RECURSOS FÍSICOS</v>
      </c>
      <c r="W45"/>
      <c r="X45"/>
    </row>
    <row r="46" spans="1:24" x14ac:dyDescent="0.25">
      <c r="A46" s="31" t="s">
        <v>595</v>
      </c>
      <c r="B46" t="str">
        <f>VLOOKUP($A46,'Plan de acci�n consolidado 2025'!$A$3:$V$507,B$1,0)</f>
        <v>142-GRUPO DE TRABAJO DE SERVICIOS ADMINISTRATIVOS Y RECURSOS FÍSICOS</v>
      </c>
      <c r="C46">
        <f>VLOOKUP($A46,'Plan de acci�n consolidado 2025'!$A$3:$V$507,C$1,0)</f>
        <v>1</v>
      </c>
      <c r="D46" t="str">
        <f>VLOOKUP($A46,'Plan de acci�n consolidado 2025'!$A$3:$V$507,D$1,0)</f>
        <v>Actividad propia</v>
      </c>
      <c r="E46" t="str">
        <f>VLOOKUP($A46,'Plan de acci�n consolidado 2025'!$A$3:$V$507,E$1,0)</f>
        <v>142.1.5</v>
      </c>
      <c r="F46" t="str">
        <f>VLOOKUP($A46,'Plan de acci�n consolidado 2025'!$A$3:$V$507,F$1,0)</f>
        <v>N/A</v>
      </c>
      <c r="G46" t="str">
        <f>VLOOKUP($A46,'Plan de acci�n consolidado 2025'!$A$3:$V$507,G$1,0)</f>
        <v>N/A</v>
      </c>
      <c r="H46" t="str">
        <f>VLOOKUP($A46,'Plan de acci�n consolidado 2025'!$A$3:$V$507,H$1,0)</f>
        <v>N/A</v>
      </c>
      <c r="I46" t="str">
        <f>VLOOKUP($A46,'Plan de acci�n consolidado 2025'!$A$3:$V$507,I$1,0)</f>
        <v>N/A</v>
      </c>
      <c r="J46">
        <f>VLOOKUP(E46,'Plantilla publicacion'!$A$3:$Q$490,17,0)</f>
        <v>0</v>
      </c>
      <c r="K46" t="str">
        <f>VLOOKUP($A46,'Plan de acci�n consolidado 2025'!$A$3:$V$507,K$1,0)</f>
        <v>N/A</v>
      </c>
      <c r="L46" t="str">
        <f>VLOOKUP($A46,'Plan de acci�n consolidado 2025'!$A$3:$V$507,L$1,0)</f>
        <v>N/A</v>
      </c>
      <c r="M46" t="str">
        <f>VLOOKUP($A46,'Plan de acci�n consolidado 2025'!$A$3:$V$507,M$1,0)</f>
        <v>N/A</v>
      </c>
      <c r="N46" t="str">
        <f>VLOOKUP($A46,'Plan de acci�n consolidado 2025'!$A$3:$V$507,N$1,0)</f>
        <v>N/A</v>
      </c>
      <c r="O46" t="str">
        <f>VLOOKUP($A46,'Plan de acci�n consolidado 2025'!$A$3:$V$507,O$1,0)</f>
        <v>Certificar el cumplimiento de la ISO 14001  (Certificación de 1ra recertificación ISO 14001:2015) Reporte y/o informe final de auditoría de 1ra recertificación ISO 14001:2015)</v>
      </c>
      <c r="P46">
        <f>VLOOKUP($A46,'Plan de acci�n consolidado 2025'!$A$3:$V$507,P$1,0)</f>
        <v>20</v>
      </c>
      <c r="Q46">
        <f>VLOOKUP($A46,'Plan de acci�n consolidado 2025'!$A$3:$V$507,Q$1,0)</f>
        <v>1</v>
      </c>
      <c r="R46" t="str">
        <f>VLOOKUP($A46,'Plan de acci�n consolidado 2025'!$A$3:$V$507,R$1,0)</f>
        <v>Númerica</v>
      </c>
      <c r="S46" t="str">
        <f>VLOOKUP($A46,'Plan de acci�n consolidado 2025'!$A$3:$V$507,S$1,0)</f>
        <v># de recertificaciones y seguimientos a la norma ISO 14001-2015 realizada / 1 recertificaciones y seguimientos a la norma ISO 14001-2015  a realizar</v>
      </c>
      <c r="T46" s="196" t="str">
        <f>VLOOKUP($A46,'Plan de acci�n consolidado 2025'!$A$3:$V$507,T$1,0)</f>
        <v>2025-10-01</v>
      </c>
      <c r="U46" s="196" t="str">
        <f>VLOOKUP($A46,'Plan de acci�n consolidado 2025'!$A$3:$V$507,U$1,0)</f>
        <v>2025-12-22</v>
      </c>
      <c r="V46" t="str">
        <f>VLOOKUP($A46,'Plan de acci�n consolidado 2025'!$A$3:$V$507,V$1,0)</f>
        <v>142-GRUPO DE TRABAJO DE SERVICIOS ADMINISTRATIVOS Y RECURSOS FÍSICOS</v>
      </c>
      <c r="W46"/>
      <c r="X46"/>
    </row>
    <row r="47" spans="1:24" x14ac:dyDescent="0.25">
      <c r="A47" s="31" t="s">
        <v>598</v>
      </c>
      <c r="B47" t="str">
        <f>VLOOKUP($A47,'Plan de acci�n consolidado 2025'!$A$3:$V$507,B$1,0)</f>
        <v>73-GRUPO DE TRABAJO DE COMUNICACION</v>
      </c>
      <c r="C47">
        <f>VLOOKUP($A47,'Plan de acci�n consolidado 2025'!$A$3:$V$507,C$1,0)</f>
        <v>3</v>
      </c>
      <c r="D47" t="str">
        <f>VLOOKUP($A47,'Plan de acci�n consolidado 2025'!$A$3:$V$507,D$1,0)</f>
        <v>Producto</v>
      </c>
      <c r="E47" t="str">
        <f>VLOOKUP($A47,'Plan de acci�n consolidado 2025'!$A$3:$V$507,E$1,0)</f>
        <v>73.1</v>
      </c>
      <c r="F47" t="str">
        <f>VLOOKUP($A47,'Plan de acci�n consolidado 2025'!$A$3:$V$507,F$1,0)</f>
        <v>Operativo</v>
      </c>
      <c r="G47" t="str">
        <f>VLOOKUP($A47,'Plan de acci�n consolidado 2025'!$A$3:$V$507,G$1,0)</f>
        <v xml:space="preserve">Fortalecer la gestión de la información, el conocimiento y la innovación para optimizar la capacidad institucional 
</v>
      </c>
      <c r="H47" t="str">
        <f>VLOOKUP($A47,'Plan de acci�n consolidado 2025'!$A$3:$V$507,H$1,0)</f>
        <v xml:space="preserve">Cumplimiento de productos del PAI asociados a Fortalecer la gestión de la información, el conocimiento y la innovación para optimizar la capacidad institucional 
</v>
      </c>
      <c r="I47" t="str">
        <f>VLOOKUP($A47,'Plan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47" t="str">
        <f>VLOOKUP(E47,'Plantilla publicacion'!$A$3:$Q$490,17,0)</f>
        <v>PND - 5-31-5-b- Convergencia regional - Entidades públicas territoriales y nacionales fortalecidas / PES - Transformación Institucional</v>
      </c>
      <c r="K47" t="str">
        <f>VLOOKUP($A47,'Plan de acci�n consolidado 2025'!$A$3:$V$507,K$1,0)</f>
        <v>No</v>
      </c>
      <c r="L47" t="str">
        <f>VLOOKUP($A47,'Plan de acci�n consolidado 2025'!$A$3:$V$507,L$1,0)</f>
        <v>C-3599-0200-0005-53105b</v>
      </c>
      <c r="M47" t="str">
        <f>VLOOKUP($A47,'Plan de acci�n consolidado 2025'!$A$3:$V$507,M$1,0)</f>
        <v>Política Transparencia, acceso a la información pública y lucha contra la corrupción _DIMENSIÓN Gestión con Valores para Resultados</v>
      </c>
      <c r="N47" t="str">
        <f>VLOOKUP($A47,'Plan de acci�n consolidado 2025'!$A$3:$V$507,N$1,0)</f>
        <v>PEI_25;
PES_20230249</v>
      </c>
      <c r="O47" t="str">
        <f>VLOOKUP($A47,'Plan de acci�n consolidado 2025'!$A$3:$V$507,O$1,0)</f>
        <v>SIC alineada a la directriz de manejo de imágen y plan de medios de la Presidencia de la República, realizada. (Informe de contenidos producidos)</v>
      </c>
      <c r="P47">
        <f>VLOOKUP($A47,'Plan de acci�n consolidado 2025'!$A$3:$V$507,P$1,0)</f>
        <v>30</v>
      </c>
      <c r="Q47">
        <f>VLOOKUP($A47,'Plan de acci�n consolidado 2025'!$A$3:$V$507,Q$1,0)</f>
        <v>100</v>
      </c>
      <c r="R47" t="str">
        <f>VLOOKUP($A47,'Plan de acci�n consolidado 2025'!$A$3:$V$507,R$1,0)</f>
        <v>Porcentual</v>
      </c>
      <c r="S47" t="str">
        <f>VLOOKUP($A47,'Plan de acci�n consolidado 2025'!$A$3:$V$507,S$1,0)</f>
        <v>% de manejo de imagen y  plan de medios de la presidencia de la republica realizada / 100% de manejo de imagen y  plan de medios de la presidencia de la republica a realizar</v>
      </c>
      <c r="T47" s="196" t="str">
        <f>VLOOKUP($A47,'Plan de acci�n consolidado 2025'!$A$3:$V$507,T$1,0)</f>
        <v>2025-02-03</v>
      </c>
      <c r="U47" s="196" t="str">
        <f>VLOOKUP($A47,'Plan de acci�n consolidado 2025'!$A$3:$V$507,U$1,0)</f>
        <v>2025-12-31</v>
      </c>
      <c r="V47" t="str">
        <f>VLOOKUP($A47,'Plan de acci�n consolidado 2025'!$A$3:$V$507,V$1,0)</f>
        <v>73-GRUPO DE TRABAJO DE COMUNICACION</v>
      </c>
      <c r="W47"/>
      <c r="X47"/>
    </row>
    <row r="48" spans="1:24" x14ac:dyDescent="0.25">
      <c r="A48" s="31" t="s">
        <v>601</v>
      </c>
      <c r="B48" t="str">
        <f>VLOOKUP($A48,'Plan de acci�n consolidado 2025'!$A$3:$V$507,B$1,0)</f>
        <v>73-GRUPO DE TRABAJO DE COMUNICACION</v>
      </c>
      <c r="C48">
        <f>VLOOKUP($A48,'Plan de acci�n consolidado 2025'!$A$3:$V$507,C$1,0)</f>
        <v>3</v>
      </c>
      <c r="D48" t="str">
        <f>VLOOKUP($A48,'Plan de acci�n consolidado 2025'!$A$3:$V$507,D$1,0)</f>
        <v>Actividad propia</v>
      </c>
      <c r="E48" t="str">
        <f>VLOOKUP($A48,'Plan de acci�n consolidado 2025'!$A$3:$V$507,E$1,0)</f>
        <v>73.1.1</v>
      </c>
      <c r="F48" t="str">
        <f>VLOOKUP($A48,'Plan de acci�n consolidado 2025'!$A$3:$V$507,F$1,0)</f>
        <v>N/A</v>
      </c>
      <c r="G48" t="str">
        <f>VLOOKUP($A48,'Plan de acci�n consolidado 2025'!$A$3:$V$507,G$1,0)</f>
        <v>N/A</v>
      </c>
      <c r="H48" t="str">
        <f>VLOOKUP($A48,'Plan de acci�n consolidado 2025'!$A$3:$V$507,H$1,0)</f>
        <v>N/A</v>
      </c>
      <c r="I48" t="str">
        <f>VLOOKUP($A48,'Plan de acci�n consolidado 2025'!$A$3:$V$507,I$1,0)</f>
        <v>N/A</v>
      </c>
      <c r="J48">
        <f>VLOOKUP(E48,'Plantilla publicacion'!$A$3:$Q$490,17,0)</f>
        <v>0</v>
      </c>
      <c r="K48" t="str">
        <f>VLOOKUP($A48,'Plan de acci�n consolidado 2025'!$A$3:$V$507,K$1,0)</f>
        <v>N/A</v>
      </c>
      <c r="L48" t="str">
        <f>VLOOKUP($A48,'Plan de acci�n consolidado 2025'!$A$3:$V$507,L$1,0)</f>
        <v>N/A</v>
      </c>
      <c r="M48" t="str">
        <f>VLOOKUP($A48,'Plan de acci�n consolidado 2025'!$A$3:$V$507,M$1,0)</f>
        <v>N/A</v>
      </c>
      <c r="N48" t="str">
        <f>VLOOKUP($A48,'Plan de acci�n consolidado 2025'!$A$3:$V$507,N$1,0)</f>
        <v>N/A</v>
      </c>
      <c r="O48" t="str">
        <f>VLOOKUP($A48,'Plan de acci�n consolidado 2025'!$A$3:$V$507,O$1,0)</f>
        <v>Producir los boletines, foto noticias, videos y/o ruedas de prensa de conformidad con la directriz de Presidencia sobre el manejo de imágen (Documento con evidencias)</v>
      </c>
      <c r="P48">
        <f>VLOOKUP($A48,'Plan de acci�n consolidado 2025'!$A$3:$V$507,P$1,0)</f>
        <v>80</v>
      </c>
      <c r="Q48">
        <f>VLOOKUP($A48,'Plan de acci�n consolidado 2025'!$A$3:$V$507,Q$1,0)</f>
        <v>100</v>
      </c>
      <c r="R48" t="str">
        <f>VLOOKUP($A48,'Plan de acci�n consolidado 2025'!$A$3:$V$507,R$1,0)</f>
        <v>Porcentual</v>
      </c>
      <c r="S48" t="str">
        <f>VLOOKUP($A48,'Plan de acci�n consolidado 2025'!$A$3:$V$507,S$1,0)</f>
        <v>% de boletines, foto noticias, videos y ruedas de prensa  de conformidad con la directriz de presidencia producidos / 100% de boletines, foto noticias, videos y ruedas de prensa a producir</v>
      </c>
      <c r="T48" s="196" t="str">
        <f>VLOOKUP($A48,'Plan de acci�n consolidado 2025'!$A$3:$V$507,T$1,0)</f>
        <v>2025-02-03</v>
      </c>
      <c r="U48" s="196" t="str">
        <f>VLOOKUP($A48,'Plan de acci�n consolidado 2025'!$A$3:$V$507,U$1,0)</f>
        <v>2025-12-31</v>
      </c>
      <c r="V48" t="str">
        <f>VLOOKUP($A48,'Plan de acci�n consolidado 2025'!$A$3:$V$507,V$1,0)</f>
        <v>73-GRUPO DE TRABAJO DE COMUNICACION</v>
      </c>
      <c r="W48"/>
      <c r="X48"/>
    </row>
    <row r="49" spans="1:24" x14ac:dyDescent="0.25">
      <c r="A49" s="31" t="s">
        <v>603</v>
      </c>
      <c r="B49" t="str">
        <f>VLOOKUP($A49,'Plan de acci�n consolidado 2025'!$A$3:$V$507,B$1,0)</f>
        <v>73-GRUPO DE TRABAJO DE COMUNICACION</v>
      </c>
      <c r="C49">
        <f>VLOOKUP($A49,'Plan de acci�n consolidado 2025'!$A$3:$V$507,C$1,0)</f>
        <v>3</v>
      </c>
      <c r="D49" t="str">
        <f>VLOOKUP($A49,'Plan de acci�n consolidado 2025'!$A$3:$V$507,D$1,0)</f>
        <v>Actividad propia</v>
      </c>
      <c r="E49" t="str">
        <f>VLOOKUP($A49,'Plan de acci�n consolidado 2025'!$A$3:$V$507,E$1,0)</f>
        <v>73.1.2</v>
      </c>
      <c r="F49" t="str">
        <f>VLOOKUP($A49,'Plan de acci�n consolidado 2025'!$A$3:$V$507,F$1,0)</f>
        <v>N/A</v>
      </c>
      <c r="G49" t="str">
        <f>VLOOKUP($A49,'Plan de acci�n consolidado 2025'!$A$3:$V$507,G$1,0)</f>
        <v>N/A</v>
      </c>
      <c r="H49" t="str">
        <f>VLOOKUP($A49,'Plan de acci�n consolidado 2025'!$A$3:$V$507,H$1,0)</f>
        <v>N/A</v>
      </c>
      <c r="I49" t="str">
        <f>VLOOKUP($A49,'Plan de acci�n consolidado 2025'!$A$3:$V$507,I$1,0)</f>
        <v>N/A</v>
      </c>
      <c r="J49">
        <f>VLOOKUP(E49,'Plantilla publicacion'!$A$3:$Q$490,17,0)</f>
        <v>0</v>
      </c>
      <c r="K49" t="str">
        <f>VLOOKUP($A49,'Plan de acci�n consolidado 2025'!$A$3:$V$507,K$1,0)</f>
        <v>N/A</v>
      </c>
      <c r="L49" t="str">
        <f>VLOOKUP($A49,'Plan de acci�n consolidado 2025'!$A$3:$V$507,L$1,0)</f>
        <v>N/A</v>
      </c>
      <c r="M49" t="str">
        <f>VLOOKUP($A49,'Plan de acci�n consolidado 2025'!$A$3:$V$507,M$1,0)</f>
        <v>N/A</v>
      </c>
      <c r="N49" t="str">
        <f>VLOOKUP($A49,'Plan de acci�n consolidado 2025'!$A$3:$V$507,N$1,0)</f>
        <v>N/A</v>
      </c>
      <c r="O49" t="str">
        <f>VLOOKUP($A49,'Plan de acci�n consolidado 2025'!$A$3:$V$507,O$1,0)</f>
        <v>Consolidar el informe final de los contenidos producidos por la SIC respecto a la directriz de manejo de imagen del gobierno nacional. (Informe consoldiado de los contenidos producidos)</v>
      </c>
      <c r="P49">
        <f>VLOOKUP($A49,'Plan de acci�n consolidado 2025'!$A$3:$V$507,P$1,0)</f>
        <v>20</v>
      </c>
      <c r="Q49">
        <f>VLOOKUP($A49,'Plan de acci�n consolidado 2025'!$A$3:$V$507,Q$1,0)</f>
        <v>100</v>
      </c>
      <c r="R49" t="str">
        <f>VLOOKUP($A49,'Plan de acci�n consolidado 2025'!$A$3:$V$507,R$1,0)</f>
        <v>Porcentual</v>
      </c>
      <c r="S49" t="str">
        <f>VLOOKUP($A49,'Plan de acci�n consolidado 2025'!$A$3:$V$507,S$1,0)</f>
        <v>% de informes finales de los contenidos producidos elaborados / 100% de informes finales de los contenidos producidos a elaborar</v>
      </c>
      <c r="T49" s="196" t="str">
        <f>VLOOKUP($A49,'Plan de acci�n consolidado 2025'!$A$3:$V$507,T$1,0)</f>
        <v>2025-12-02</v>
      </c>
      <c r="U49" s="196" t="str">
        <f>VLOOKUP($A49,'Plan de acci�n consolidado 2025'!$A$3:$V$507,U$1,0)</f>
        <v>2025-12-31</v>
      </c>
      <c r="V49" t="str">
        <f>VLOOKUP($A49,'Plan de acci�n consolidado 2025'!$A$3:$V$507,V$1,0)</f>
        <v>73-GRUPO DE TRABAJO DE COMUNICACION</v>
      </c>
      <c r="W49"/>
      <c r="X49"/>
    </row>
    <row r="50" spans="1:24" x14ac:dyDescent="0.25">
      <c r="A50" s="31" t="s">
        <v>605</v>
      </c>
      <c r="B50" t="str">
        <f>VLOOKUP($A50,'Plan de acci�n consolidado 2025'!$A$3:$V$507,B$1,0)</f>
        <v>73-GRUPO DE TRABAJO DE COMUNICACION</v>
      </c>
      <c r="C50">
        <f>VLOOKUP($A50,'Plan de acci�n consolidado 2025'!$A$3:$V$507,C$1,0)</f>
        <v>3</v>
      </c>
      <c r="D50" t="str">
        <f>VLOOKUP($A50,'Plan de acci�n consolidado 2025'!$A$3:$V$507,D$1,0)</f>
        <v>Producto</v>
      </c>
      <c r="E50" t="str">
        <f>VLOOKUP($A50,'Plan de acci�n consolidado 2025'!$A$3:$V$507,E$1,0)</f>
        <v>73.2</v>
      </c>
      <c r="F50" t="str">
        <f>VLOOKUP($A50,'Plan de acci�n consolidado 2025'!$A$3:$V$507,F$1,0)</f>
        <v>Operativo</v>
      </c>
      <c r="G50" t="str">
        <f>VLOOKUP($A50,'Plan de acci�n consolidado 2025'!$A$3:$V$507,G$1,0)</f>
        <v xml:space="preserve">Fortalecer la gestión de la información, el conocimiento y la innovación para optimizar la capacidad institucional 
</v>
      </c>
      <c r="H50" t="str">
        <f>VLOOKUP($A50,'Plan de acci�n consolidado 2025'!$A$3:$V$507,H$1,0)</f>
        <v xml:space="preserve">Cumplimiento de productos del PAI asociados a Fortalecer la gestión de la información, el conocimiento y la innovación para optimizar la capacidad institucional 
</v>
      </c>
      <c r="I50" t="str">
        <f>VLOOKUP($A50,'Plan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50" t="str">
        <f>VLOOKUP(E50,'Plantilla publicacion'!$A$3:$Q$490,17,0)</f>
        <v>PND - 5-31-5-b- Convergencia regional - Entidades públicas territoriales y nacionales fortalecidas / PES - Transformación Institucional</v>
      </c>
      <c r="K50" t="str">
        <f>VLOOKUP($A50,'Plan de acci�n consolidado 2025'!$A$3:$V$507,K$1,0)</f>
        <v>Si</v>
      </c>
      <c r="L50" t="str">
        <f>VLOOKUP($A50,'Plan de acci�n consolidado 2025'!$A$3:$V$507,L$1,0)</f>
        <v>C-3599-0200-0005-53105b</v>
      </c>
      <c r="M50" t="str">
        <f>VLOOKUP($A50,'Plan de acci�n consolidado 2025'!$A$3:$V$507,M$1,0)</f>
        <v>Política Transparencia, acceso a la información pública y lucha contra la corrupción _DIMENSIÓN Gestión con Valores para Resultados</v>
      </c>
      <c r="N50" t="str">
        <f>VLOOKUP($A50,'Plan de acci�n consolidado 2025'!$A$3:$V$507,N$1,0)</f>
        <v>N/A</v>
      </c>
      <c r="O50" t="str">
        <f>VLOOKUP($A50,'Plan de acci�n consolidado 2025'!$A$3:$V$507,O$1,0)</f>
        <v>Estrategia para el fortalecimiento de los procesos de comunicación interna de la Entidad, asegurando el flujo efectivo de la información, el fomento de las interacciones y la motivación del personal que permita la alineación con los objetivos estratégicos institucionales, elaborada e implementada. (Informe de resultados de implementación)</v>
      </c>
      <c r="P50">
        <f>VLOOKUP($A50,'Plan de acci�n consolidado 2025'!$A$3:$V$507,P$1,0)</f>
        <v>20</v>
      </c>
      <c r="Q50">
        <f>VLOOKUP($A50,'Plan de acci�n consolidado 2025'!$A$3:$V$507,Q$1,0)</f>
        <v>100</v>
      </c>
      <c r="R50" t="str">
        <f>VLOOKUP($A50,'Plan de acci�n consolidado 2025'!$A$3:$V$507,R$1,0)</f>
        <v>Porcentual</v>
      </c>
      <c r="S50" t="str">
        <f>VLOOKUP($A50,'Plan de acci�n consolidado 2025'!$A$3:$V$507,S$1,0)</f>
        <v>% de avance logrado plan de trabajo / 100% de avance propuesto plan de trabajo</v>
      </c>
      <c r="T50" s="196" t="str">
        <f>VLOOKUP($A50,'Plan de acci�n consolidado 2025'!$A$3:$V$507,T$1,0)</f>
        <v>2025-02-03</v>
      </c>
      <c r="U50" s="196" t="str">
        <f>VLOOKUP($A50,'Plan de acci�n consolidado 2025'!$A$3:$V$507,U$1,0)</f>
        <v>2025-12-12</v>
      </c>
      <c r="V50" t="str">
        <f>VLOOKUP($A50,'Plan de acci�n consolidado 2025'!$A$3:$V$507,V$1,0)</f>
        <v>100-SECRETARIA GENERAL;
73-GRUPO DE TRABAJO DE COMUNICACION</v>
      </c>
      <c r="W50"/>
      <c r="X50"/>
    </row>
    <row r="51" spans="1:24" x14ac:dyDescent="0.25">
      <c r="A51" s="31" t="s">
        <v>607</v>
      </c>
      <c r="B51" t="str">
        <f>VLOOKUP($A51,'Plan de acci�n consolidado 2025'!$A$3:$V$507,B$1,0)</f>
        <v>73-GRUPO DE TRABAJO DE COMUNICACION</v>
      </c>
      <c r="C51">
        <f>VLOOKUP($A51,'Plan de acci�n consolidado 2025'!$A$3:$V$507,C$1,0)</f>
        <v>3</v>
      </c>
      <c r="D51" t="str">
        <f>VLOOKUP($A51,'Plan de acci�n consolidado 2025'!$A$3:$V$507,D$1,0)</f>
        <v>Actividad propia</v>
      </c>
      <c r="E51" t="str">
        <f>VLOOKUP($A51,'Plan de acci�n consolidado 2025'!$A$3:$V$507,E$1,0)</f>
        <v>73.2.1</v>
      </c>
      <c r="F51" t="str">
        <f>VLOOKUP($A51,'Plan de acci�n consolidado 2025'!$A$3:$V$507,F$1,0)</f>
        <v>N/A</v>
      </c>
      <c r="G51" t="str">
        <f>VLOOKUP($A51,'Plan de acci�n consolidado 2025'!$A$3:$V$507,G$1,0)</f>
        <v>N/A</v>
      </c>
      <c r="H51" t="str">
        <f>VLOOKUP($A51,'Plan de acci�n consolidado 2025'!$A$3:$V$507,H$1,0)</f>
        <v>N/A</v>
      </c>
      <c r="I51" t="str">
        <f>VLOOKUP($A51,'Plan de acci�n consolidado 2025'!$A$3:$V$507,I$1,0)</f>
        <v>N/A</v>
      </c>
      <c r="J51">
        <f>VLOOKUP(E51,'Plantilla publicacion'!$A$3:$Q$490,17,0)</f>
        <v>0</v>
      </c>
      <c r="K51" t="str">
        <f>VLOOKUP($A51,'Plan de acci�n consolidado 2025'!$A$3:$V$507,K$1,0)</f>
        <v>N/A</v>
      </c>
      <c r="L51" t="str">
        <f>VLOOKUP($A51,'Plan de acci�n consolidado 2025'!$A$3:$V$507,L$1,0)</f>
        <v>N/A</v>
      </c>
      <c r="M51" t="str">
        <f>VLOOKUP($A51,'Plan de acci�n consolidado 2025'!$A$3:$V$507,M$1,0)</f>
        <v>N/A</v>
      </c>
      <c r="N51" t="str">
        <f>VLOOKUP($A51,'Plan de acci�n consolidado 2025'!$A$3:$V$507,N$1,0)</f>
        <v>N/A</v>
      </c>
      <c r="O51" t="str">
        <f>VLOOKUP($A51,'Plan de acci�n consolidado 2025'!$A$3:$V$507,O$1,0)</f>
        <v>Realizar un diagnóstico de las necesidades para la comunicaciones internas (Documento de diagnóstico)</v>
      </c>
      <c r="P51">
        <f>VLOOKUP($A51,'Plan de acci�n consolidado 2025'!$A$3:$V$507,P$1,0)</f>
        <v>20</v>
      </c>
      <c r="Q51">
        <f>VLOOKUP($A51,'Plan de acci�n consolidado 2025'!$A$3:$V$507,Q$1,0)</f>
        <v>1</v>
      </c>
      <c r="R51" t="str">
        <f>VLOOKUP($A51,'Plan de acci�n consolidado 2025'!$A$3:$V$507,R$1,0)</f>
        <v>Númerica</v>
      </c>
      <c r="S51" t="str">
        <f>VLOOKUP($A51,'Plan de acci�n consolidado 2025'!$A$3:$V$507,S$1,0)</f>
        <v># de diagnósticos de necesidades de comunicación interna realizados / 1 diagnósticos de necesidades de comunicación interna a realizar</v>
      </c>
      <c r="T51" s="196" t="str">
        <f>VLOOKUP($A51,'Plan de acci�n consolidado 2025'!$A$3:$V$507,T$1,0)</f>
        <v>2025-02-03</v>
      </c>
      <c r="U51" s="196" t="str">
        <f>VLOOKUP($A51,'Plan de acci�n consolidado 2025'!$A$3:$V$507,U$1,0)</f>
        <v>2025-03-28</v>
      </c>
      <c r="V51" t="str">
        <f>VLOOKUP($A51,'Plan de acci�n consolidado 2025'!$A$3:$V$507,V$1,0)</f>
        <v>73-GRUPO DE TRABAJO DE COMUNICACION</v>
      </c>
      <c r="W51"/>
      <c r="X51"/>
    </row>
    <row r="52" spans="1:24" x14ac:dyDescent="0.25">
      <c r="A52" s="31" t="s">
        <v>609</v>
      </c>
      <c r="B52" t="str">
        <f>VLOOKUP($A52,'Plan de acci�n consolidado 2025'!$A$3:$V$507,B$1,0)</f>
        <v>73-GRUPO DE TRABAJO DE COMUNICACION</v>
      </c>
      <c r="C52">
        <f>VLOOKUP($A52,'Plan de acci�n consolidado 2025'!$A$3:$V$507,C$1,0)</f>
        <v>3</v>
      </c>
      <c r="D52" t="str">
        <f>VLOOKUP($A52,'Plan de acci�n consolidado 2025'!$A$3:$V$507,D$1,0)</f>
        <v>Actividad propia</v>
      </c>
      <c r="E52" t="str">
        <f>VLOOKUP($A52,'Plan de acci�n consolidado 2025'!$A$3:$V$507,E$1,0)</f>
        <v>73.2.2</v>
      </c>
      <c r="F52" t="str">
        <f>VLOOKUP($A52,'Plan de acci�n consolidado 2025'!$A$3:$V$507,F$1,0)</f>
        <v>N/A</v>
      </c>
      <c r="G52" t="str">
        <f>VLOOKUP($A52,'Plan de acci�n consolidado 2025'!$A$3:$V$507,G$1,0)</f>
        <v>N/A</v>
      </c>
      <c r="H52" t="str">
        <f>VLOOKUP($A52,'Plan de acci�n consolidado 2025'!$A$3:$V$507,H$1,0)</f>
        <v>N/A</v>
      </c>
      <c r="I52" t="str">
        <f>VLOOKUP($A52,'Plan de acci�n consolidado 2025'!$A$3:$V$507,I$1,0)</f>
        <v>N/A</v>
      </c>
      <c r="J52">
        <f>VLOOKUP(E52,'Plantilla publicacion'!$A$3:$Q$490,17,0)</f>
        <v>0</v>
      </c>
      <c r="K52" t="str">
        <f>VLOOKUP($A52,'Plan de acci�n consolidado 2025'!$A$3:$V$507,K$1,0)</f>
        <v>N/A</v>
      </c>
      <c r="L52" t="str">
        <f>VLOOKUP($A52,'Plan de acci�n consolidado 2025'!$A$3:$V$507,L$1,0)</f>
        <v>N/A</v>
      </c>
      <c r="M52" t="str">
        <f>VLOOKUP($A52,'Plan de acci�n consolidado 2025'!$A$3:$V$507,M$1,0)</f>
        <v>N/A</v>
      </c>
      <c r="N52" t="str">
        <f>VLOOKUP($A52,'Plan de acci�n consolidado 2025'!$A$3:$V$507,N$1,0)</f>
        <v>N/A</v>
      </c>
      <c r="O52" t="str">
        <f>VLOOKUP($A52,'Plan de acci�n consolidado 2025'!$A$3:$V$507,O$1,0)</f>
        <v>Elaborar la estrategia de comunicaciones internas que incluya el plan de trabajo para su realización (Documento de estrategia que incluya plan de trabajo)</v>
      </c>
      <c r="P52">
        <f>VLOOKUP($A52,'Plan de acci�n consolidado 2025'!$A$3:$V$507,P$1,0)</f>
        <v>30</v>
      </c>
      <c r="Q52">
        <f>VLOOKUP($A52,'Plan de acci�n consolidado 2025'!$A$3:$V$507,Q$1,0)</f>
        <v>100</v>
      </c>
      <c r="R52" t="str">
        <f>VLOOKUP($A52,'Plan de acci�n consolidado 2025'!$A$3:$V$507,R$1,0)</f>
        <v>Porcentual</v>
      </c>
      <c r="S52" t="str">
        <f>VLOOKUP($A52,'Plan de acci�n consolidado 2025'!$A$3:$V$507,S$1,0)</f>
        <v>% de estrategias de comunicaciones internas y planes de trabajo elaborados / 100% de estrategias de comunicaciones internas y planes de trabajo a elaborar</v>
      </c>
      <c r="T52" s="196" t="str">
        <f>VLOOKUP($A52,'Plan de acci�n consolidado 2025'!$A$3:$V$507,T$1,0)</f>
        <v>2025-04-01</v>
      </c>
      <c r="U52" s="196" t="str">
        <f>VLOOKUP($A52,'Plan de acci�n consolidado 2025'!$A$3:$V$507,U$1,0)</f>
        <v>2025-04-30</v>
      </c>
      <c r="V52" t="str">
        <f>VLOOKUP($A52,'Plan de acci�n consolidado 2025'!$A$3:$V$507,V$1,0)</f>
        <v>73-GRUPO DE TRABAJO DE COMUNICACION</v>
      </c>
      <c r="W52"/>
      <c r="X52"/>
    </row>
    <row r="53" spans="1:24" x14ac:dyDescent="0.25">
      <c r="A53" s="31" t="s">
        <v>611</v>
      </c>
      <c r="B53" t="str">
        <f>VLOOKUP($A53,'Plan de acci�n consolidado 2025'!$A$3:$V$507,B$1,0)</f>
        <v>73-GRUPO DE TRABAJO DE COMUNICACION</v>
      </c>
      <c r="C53">
        <f>VLOOKUP($A53,'Plan de acci�n consolidado 2025'!$A$3:$V$507,C$1,0)</f>
        <v>3</v>
      </c>
      <c r="D53" t="str">
        <f>VLOOKUP($A53,'Plan de acci�n consolidado 2025'!$A$3:$V$507,D$1,0)</f>
        <v>Actividad propia</v>
      </c>
      <c r="E53" t="str">
        <f>VLOOKUP($A53,'Plan de acci�n consolidado 2025'!$A$3:$V$507,E$1,0)</f>
        <v>73.2.3</v>
      </c>
      <c r="F53" t="str">
        <f>VLOOKUP($A53,'Plan de acci�n consolidado 2025'!$A$3:$V$507,F$1,0)</f>
        <v>N/A</v>
      </c>
      <c r="G53" t="str">
        <f>VLOOKUP($A53,'Plan de acci�n consolidado 2025'!$A$3:$V$507,G$1,0)</f>
        <v>N/A</v>
      </c>
      <c r="H53" t="str">
        <f>VLOOKUP($A53,'Plan de acci�n consolidado 2025'!$A$3:$V$507,H$1,0)</f>
        <v>N/A</v>
      </c>
      <c r="I53" t="str">
        <f>VLOOKUP($A53,'Plan de acci�n consolidado 2025'!$A$3:$V$507,I$1,0)</f>
        <v>N/A</v>
      </c>
      <c r="J53">
        <f>VLOOKUP(E53,'Plantilla publicacion'!$A$3:$Q$490,17,0)</f>
        <v>0</v>
      </c>
      <c r="K53" t="str">
        <f>VLOOKUP($A53,'Plan de acci�n consolidado 2025'!$A$3:$V$507,K$1,0)</f>
        <v>N/A</v>
      </c>
      <c r="L53" t="str">
        <f>VLOOKUP($A53,'Plan de acci�n consolidado 2025'!$A$3:$V$507,L$1,0)</f>
        <v>N/A</v>
      </c>
      <c r="M53" t="str">
        <f>VLOOKUP($A53,'Plan de acci�n consolidado 2025'!$A$3:$V$507,M$1,0)</f>
        <v>N/A</v>
      </c>
      <c r="N53" t="str">
        <f>VLOOKUP($A53,'Plan de acci�n consolidado 2025'!$A$3:$V$507,N$1,0)</f>
        <v>N/A</v>
      </c>
      <c r="O53" t="str">
        <f>VLOOKUP($A53,'Plan de acci�n consolidado 2025'!$A$3:$V$507,O$1,0)</f>
        <v>Ejecutar el Plan de trabajo de la estrategia de comunicaciones internas (Documento de seguimiento trimestral)</v>
      </c>
      <c r="P53">
        <f>VLOOKUP($A53,'Plan de acci�n consolidado 2025'!$A$3:$V$507,P$1,0)</f>
        <v>40</v>
      </c>
      <c r="Q53">
        <f>VLOOKUP($A53,'Plan de acci�n consolidado 2025'!$A$3:$V$507,Q$1,0)</f>
        <v>3</v>
      </c>
      <c r="R53" t="str">
        <f>VLOOKUP($A53,'Plan de acci�n consolidado 2025'!$A$3:$V$507,R$1,0)</f>
        <v>Númerica</v>
      </c>
      <c r="S53" t="str">
        <f>VLOOKUP($A53,'Plan de acci�n consolidado 2025'!$A$3:$V$507,S$1,0)</f>
        <v># de plan de trabajo de la estrategias de comunicaciones internas ejecutado / 3 plan de trabajo de la estrategias de comunicaciones internas a ejecutar</v>
      </c>
      <c r="T53" s="196" t="str">
        <f>VLOOKUP($A53,'Plan de acci�n consolidado 2025'!$A$3:$V$507,T$1,0)</f>
        <v>2025-04-01</v>
      </c>
      <c r="U53" s="196" t="str">
        <f>VLOOKUP($A53,'Plan de acci�n consolidado 2025'!$A$3:$V$507,U$1,0)</f>
        <v>2025-11-21</v>
      </c>
      <c r="V53" t="str">
        <f>VLOOKUP($A53,'Plan de acci�n consolidado 2025'!$A$3:$V$507,V$1,0)</f>
        <v>100-SECRETARIA GENERAL;
73-GRUPO DE TRABAJO DE COMUNICACION</v>
      </c>
      <c r="W53"/>
      <c r="X53"/>
    </row>
    <row r="54" spans="1:24" x14ac:dyDescent="0.25">
      <c r="A54" s="31" t="s">
        <v>613</v>
      </c>
      <c r="B54" t="str">
        <f>VLOOKUP($A54,'Plan de acci�n consolidado 2025'!$A$3:$V$507,B$1,0)</f>
        <v>73-GRUPO DE TRABAJO DE COMUNICACION</v>
      </c>
      <c r="C54">
        <f>VLOOKUP($A54,'Plan de acci�n consolidado 2025'!$A$3:$V$507,C$1,0)</f>
        <v>3</v>
      </c>
      <c r="D54" t="str">
        <f>VLOOKUP($A54,'Plan de acci�n consolidado 2025'!$A$3:$V$507,D$1,0)</f>
        <v>Actividad propia</v>
      </c>
      <c r="E54" t="str">
        <f>VLOOKUP($A54,'Plan de acci�n consolidado 2025'!$A$3:$V$507,E$1,0)</f>
        <v>73.2.4</v>
      </c>
      <c r="F54" t="str">
        <f>VLOOKUP($A54,'Plan de acci�n consolidado 2025'!$A$3:$V$507,F$1,0)</f>
        <v>N/A</v>
      </c>
      <c r="G54" t="str">
        <f>VLOOKUP($A54,'Plan de acci�n consolidado 2025'!$A$3:$V$507,G$1,0)</f>
        <v>N/A</v>
      </c>
      <c r="H54" t="str">
        <f>VLOOKUP($A54,'Plan de acci�n consolidado 2025'!$A$3:$V$507,H$1,0)</f>
        <v>N/A</v>
      </c>
      <c r="I54" t="str">
        <f>VLOOKUP($A54,'Plan de acci�n consolidado 2025'!$A$3:$V$507,I$1,0)</f>
        <v>N/A</v>
      </c>
      <c r="J54">
        <f>VLOOKUP(E54,'Plantilla publicacion'!$A$3:$Q$490,17,0)</f>
        <v>0</v>
      </c>
      <c r="K54" t="str">
        <f>VLOOKUP($A54,'Plan de acci�n consolidado 2025'!$A$3:$V$507,K$1,0)</f>
        <v>N/A</v>
      </c>
      <c r="L54" t="str">
        <f>VLOOKUP($A54,'Plan de acci�n consolidado 2025'!$A$3:$V$507,L$1,0)</f>
        <v>N/A</v>
      </c>
      <c r="M54" t="str">
        <f>VLOOKUP($A54,'Plan de acci�n consolidado 2025'!$A$3:$V$507,M$1,0)</f>
        <v>N/A</v>
      </c>
      <c r="N54" t="str">
        <f>VLOOKUP($A54,'Plan de acci�n consolidado 2025'!$A$3:$V$507,N$1,0)</f>
        <v>N/A</v>
      </c>
      <c r="O54" t="str">
        <f>VLOOKUP($A54,'Plan de acci�n consolidado 2025'!$A$3:$V$507,O$1,0)</f>
        <v>Elaborar informe final de los resultados de la implementación de la estrategia de comunicaciones internas (Informe de resultados de implementación)</v>
      </c>
      <c r="P54">
        <f>VLOOKUP($A54,'Plan de acci�n consolidado 2025'!$A$3:$V$507,P$1,0)</f>
        <v>10</v>
      </c>
      <c r="Q54">
        <f>VLOOKUP($A54,'Plan de acci�n consolidado 2025'!$A$3:$V$507,Q$1,0)</f>
        <v>1</v>
      </c>
      <c r="R54" t="str">
        <f>VLOOKUP($A54,'Plan de acci�n consolidado 2025'!$A$3:$V$507,R$1,0)</f>
        <v>Númerica</v>
      </c>
      <c r="S54" t="str">
        <f>VLOOKUP($A54,'Plan de acci�n consolidado 2025'!$A$3:$V$507,S$1,0)</f>
        <v># de informes de resultados de la implementación de la estrategia de comunicaciones internas elaborados / 1 informes de resultados de la implementación de la estrategia de comunicaciones internas a elaborar</v>
      </c>
      <c r="T54" s="196" t="str">
        <f>VLOOKUP($A54,'Plan de acci�n consolidado 2025'!$A$3:$V$507,T$1,0)</f>
        <v>2025-11-24</v>
      </c>
      <c r="U54" s="196" t="str">
        <f>VLOOKUP($A54,'Plan de acci�n consolidado 2025'!$A$3:$V$507,U$1,0)</f>
        <v>2025-12-12</v>
      </c>
      <c r="V54" t="str">
        <f>VLOOKUP($A54,'Plan de acci�n consolidado 2025'!$A$3:$V$507,V$1,0)</f>
        <v>100-SECRETARIA GENERAL;
73-GRUPO DE TRABAJO DE COMUNICACION</v>
      </c>
      <c r="W54"/>
      <c r="X54"/>
    </row>
    <row r="55" spans="1:24" x14ac:dyDescent="0.25">
      <c r="A55" s="31" t="s">
        <v>615</v>
      </c>
      <c r="B55" t="str">
        <f>VLOOKUP($A55,'Plan de acci�n consolidado 2025'!$A$3:$V$507,B$1,0)</f>
        <v>73-GRUPO DE TRABAJO DE COMUNICACION</v>
      </c>
      <c r="C55">
        <f>VLOOKUP($A55,'Plan de acci�n consolidado 2025'!$A$3:$V$507,C$1,0)</f>
        <v>3</v>
      </c>
      <c r="D55" t="str">
        <f>VLOOKUP($A55,'Plan de acci�n consolidado 2025'!$A$3:$V$507,D$1,0)</f>
        <v>Producto</v>
      </c>
      <c r="E55" t="str">
        <f>VLOOKUP($A55,'Plan de acci�n consolidado 2025'!$A$3:$V$507,E$1,0)</f>
        <v>73.3</v>
      </c>
      <c r="F55" t="str">
        <f>VLOOKUP($A55,'Plan de acci�n consolidado 2025'!$A$3:$V$507,F$1,0)</f>
        <v>Operativo</v>
      </c>
      <c r="G55" t="str">
        <f>VLOOKUP($A55,'Plan de acci�n consolidado 2025'!$A$3:$V$507,G$1,0)</f>
        <v xml:space="preserve">Promover el enfoque preventivo, diferencial y territorial en el que hacer misional de la entidad 
</v>
      </c>
      <c r="H55" t="str">
        <f>VLOOKUP($A55,'Plan de acci�n consolidado 2025'!$A$3:$V$507,H$1,0)</f>
        <v xml:space="preserve">Cumplimiento de productos del PAI asociados a Promover el enfoque preventivo, diferencial y territorial en el que hacer misional de la entidad 
</v>
      </c>
      <c r="I55" t="str">
        <f>VLOOKUP($A55,'Plan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55" t="str">
        <f>VLOOKUP(E55,'Plantilla publicacion'!$A$3:$Q$490,17,0)</f>
        <v>PND - 5-31-5-b- Convergencia regional - Entidades públicas territoriales y nacionales fortalecidas / PES - Cierre de brechas territoriales</v>
      </c>
      <c r="K55" t="str">
        <f>VLOOKUP($A55,'Plan de acci�n consolidado 2025'!$A$3:$V$507,K$1,0)</f>
        <v>No</v>
      </c>
      <c r="L55" t="str">
        <f>VLOOKUP($A55,'Plan de acci�n consolidado 2025'!$A$3:$V$507,L$1,0)</f>
        <v>C-3599-0200-0005-53105b</v>
      </c>
      <c r="M55" t="str">
        <f>VLOOKUP($A55,'Plan de acci�n consolidado 2025'!$A$3:$V$507,M$1,0)</f>
        <v>Política Transparencia, acceso a la información pública y lucha contra la corrupción _DIMENSIÓN Gestión con Valores para Resultados</v>
      </c>
      <c r="N55" t="str">
        <f>VLOOKUP($A55,'Plan de acci�n consolidado 2025'!$A$3:$V$507,N$1,0)</f>
        <v>N/A</v>
      </c>
      <c r="O55" t="str">
        <f>VLOOKUP($A55,'Plan de acci�n consolidado 2025'!$A$3:$V$507,O$1,0)</f>
        <v>Estrategia de fortalecimiento de la difusión de la misionalidad de la Entidad a nivel nacional, elaborada e implementada (Informe de resultados de implementación)</v>
      </c>
      <c r="P55">
        <f>VLOOKUP($A55,'Plan de acci�n consolidado 2025'!$A$3:$V$507,P$1,0)</f>
        <v>30</v>
      </c>
      <c r="Q55">
        <f>VLOOKUP($A55,'Plan de acci�n consolidado 2025'!$A$3:$V$507,Q$1,0)</f>
        <v>100</v>
      </c>
      <c r="R55" t="str">
        <f>VLOOKUP($A55,'Plan de acci�n consolidado 2025'!$A$3:$V$507,R$1,0)</f>
        <v>Porcentual</v>
      </c>
      <c r="S55" t="str">
        <f>VLOOKUP($A55,'Plan de acci�n consolidado 2025'!$A$3:$V$507,S$1,0)</f>
        <v>% de avance logrado plan de trabajo / 100% de avance propuesto plan de trabajo</v>
      </c>
      <c r="T55" s="196" t="str">
        <f>VLOOKUP($A55,'Plan de acci�n consolidado 2025'!$A$3:$V$507,T$1,0)</f>
        <v>2025-01-15</v>
      </c>
      <c r="U55" s="196" t="str">
        <f>VLOOKUP($A55,'Plan de acci�n consolidado 2025'!$A$3:$V$507,U$1,0)</f>
        <v>2025-12-31</v>
      </c>
      <c r="V55" t="str">
        <f>VLOOKUP($A55,'Plan de acci�n consolidado 2025'!$A$3:$V$507,V$1,0)</f>
        <v>73-GRUPO DE TRABAJO DE COMUNICACION</v>
      </c>
      <c r="W55"/>
      <c r="X55"/>
    </row>
    <row r="56" spans="1:24" x14ac:dyDescent="0.25">
      <c r="A56" s="31" t="s">
        <v>616</v>
      </c>
      <c r="B56" t="str">
        <f>VLOOKUP($A56,'Plan de acci�n consolidado 2025'!$A$3:$V$507,B$1,0)</f>
        <v>73-GRUPO DE TRABAJO DE COMUNICACION</v>
      </c>
      <c r="C56">
        <f>VLOOKUP($A56,'Plan de acci�n consolidado 2025'!$A$3:$V$507,C$1,0)</f>
        <v>3</v>
      </c>
      <c r="D56" t="str">
        <f>VLOOKUP($A56,'Plan de acci�n consolidado 2025'!$A$3:$V$507,D$1,0)</f>
        <v>Actividad propia</v>
      </c>
      <c r="E56" t="str">
        <f>VLOOKUP($A56,'Plan de acci�n consolidado 2025'!$A$3:$V$507,E$1,0)</f>
        <v>73.3.1</v>
      </c>
      <c r="F56" t="str">
        <f>VLOOKUP($A56,'Plan de acci�n consolidado 2025'!$A$3:$V$507,F$1,0)</f>
        <v>N/A</v>
      </c>
      <c r="G56" t="str">
        <f>VLOOKUP($A56,'Plan de acci�n consolidado 2025'!$A$3:$V$507,G$1,0)</f>
        <v>N/A</v>
      </c>
      <c r="H56" t="str">
        <f>VLOOKUP($A56,'Plan de acci�n consolidado 2025'!$A$3:$V$507,H$1,0)</f>
        <v>N/A</v>
      </c>
      <c r="I56" t="str">
        <f>VLOOKUP($A56,'Plan de acci�n consolidado 2025'!$A$3:$V$507,I$1,0)</f>
        <v>N/A</v>
      </c>
      <c r="J56">
        <f>VLOOKUP(E56,'Plantilla publicacion'!$A$3:$Q$490,17,0)</f>
        <v>0</v>
      </c>
      <c r="K56" t="str">
        <f>VLOOKUP($A56,'Plan de acci�n consolidado 2025'!$A$3:$V$507,K$1,0)</f>
        <v>N/A</v>
      </c>
      <c r="L56" t="str">
        <f>VLOOKUP($A56,'Plan de acci�n consolidado 2025'!$A$3:$V$507,L$1,0)</f>
        <v>N/A</v>
      </c>
      <c r="M56" t="str">
        <f>VLOOKUP($A56,'Plan de acci�n consolidado 2025'!$A$3:$V$507,M$1,0)</f>
        <v>N/A</v>
      </c>
      <c r="N56" t="str">
        <f>VLOOKUP($A56,'Plan de acci�n consolidado 2025'!$A$3:$V$507,N$1,0)</f>
        <v>N/A</v>
      </c>
      <c r="O56" t="str">
        <f>VLOOKUP($A56,'Plan de acci�n consolidado 2025'!$A$3:$V$507,O$1,0)</f>
        <v>Diseñar la estrategia de fortalecimiento de la difusión de la misionalidad de la Entidad a nivel nacional que incluya el plan de trabajo de ejecución  (Documento de estrategia que incluya plan de trabajo)</v>
      </c>
      <c r="P56">
        <f>VLOOKUP($A56,'Plan de acci�n consolidado 2025'!$A$3:$V$507,P$1,0)</f>
        <v>30</v>
      </c>
      <c r="Q56">
        <f>VLOOKUP($A56,'Plan de acci�n consolidado 2025'!$A$3:$V$507,Q$1,0)</f>
        <v>1</v>
      </c>
      <c r="R56" t="str">
        <f>VLOOKUP($A56,'Plan de acci�n consolidado 2025'!$A$3:$V$507,R$1,0)</f>
        <v>Númerica</v>
      </c>
      <c r="S56" t="str">
        <f>VLOOKUP($A56,'Plan de acci�n consolidado 2025'!$A$3:$V$507,S$1,0)</f>
        <v># de estrategias de fortalecimiento de la difusión de la misionalidad de la Entidad y plan de trabajo elaboradas / 1 estrategias de fortalecimiento de la difusión de la misionalidad de la Entidad y plan de trabajo a elaborar</v>
      </c>
      <c r="T56" s="196" t="str">
        <f>VLOOKUP($A56,'Plan de acci�n consolidado 2025'!$A$3:$V$507,T$1,0)</f>
        <v>2025-01-15</v>
      </c>
      <c r="U56" s="196" t="str">
        <f>VLOOKUP($A56,'Plan de acci�n consolidado 2025'!$A$3:$V$507,U$1,0)</f>
        <v>2025-02-28</v>
      </c>
      <c r="V56" t="str">
        <f>VLOOKUP($A56,'Plan de acci�n consolidado 2025'!$A$3:$V$507,V$1,0)</f>
        <v>73-GRUPO DE TRABAJO DE COMUNICACION</v>
      </c>
      <c r="W56"/>
      <c r="X56"/>
    </row>
    <row r="57" spans="1:24" x14ac:dyDescent="0.25">
      <c r="A57" s="31" t="s">
        <v>618</v>
      </c>
      <c r="B57" t="str">
        <f>VLOOKUP($A57,'Plan de acci�n consolidado 2025'!$A$3:$V$507,B$1,0)</f>
        <v>73-GRUPO DE TRABAJO DE COMUNICACION</v>
      </c>
      <c r="C57">
        <f>VLOOKUP($A57,'Plan de acci�n consolidado 2025'!$A$3:$V$507,C$1,0)</f>
        <v>3</v>
      </c>
      <c r="D57" t="str">
        <f>VLOOKUP($A57,'Plan de acci�n consolidado 2025'!$A$3:$V$507,D$1,0)</f>
        <v>Actividad propia</v>
      </c>
      <c r="E57" t="str">
        <f>VLOOKUP($A57,'Plan de acci�n consolidado 2025'!$A$3:$V$507,E$1,0)</f>
        <v>73.3.2</v>
      </c>
      <c r="F57" t="str">
        <f>VLOOKUP($A57,'Plan de acci�n consolidado 2025'!$A$3:$V$507,F$1,0)</f>
        <v>N/A</v>
      </c>
      <c r="G57" t="str">
        <f>VLOOKUP($A57,'Plan de acci�n consolidado 2025'!$A$3:$V$507,G$1,0)</f>
        <v>N/A</v>
      </c>
      <c r="H57" t="str">
        <f>VLOOKUP($A57,'Plan de acci�n consolidado 2025'!$A$3:$V$507,H$1,0)</f>
        <v>N/A</v>
      </c>
      <c r="I57" t="str">
        <f>VLOOKUP($A57,'Plan de acci�n consolidado 2025'!$A$3:$V$507,I$1,0)</f>
        <v>N/A</v>
      </c>
      <c r="J57">
        <f>VLOOKUP(E57,'Plantilla publicacion'!$A$3:$Q$490,17,0)</f>
        <v>0</v>
      </c>
      <c r="K57" t="str">
        <f>VLOOKUP($A57,'Plan de acci�n consolidado 2025'!$A$3:$V$507,K$1,0)</f>
        <v>N/A</v>
      </c>
      <c r="L57" t="str">
        <f>VLOOKUP($A57,'Plan de acci�n consolidado 2025'!$A$3:$V$507,L$1,0)</f>
        <v>N/A</v>
      </c>
      <c r="M57" t="str">
        <f>VLOOKUP($A57,'Plan de acci�n consolidado 2025'!$A$3:$V$507,M$1,0)</f>
        <v>N/A</v>
      </c>
      <c r="N57" t="str">
        <f>VLOOKUP($A57,'Plan de acci�n consolidado 2025'!$A$3:$V$507,N$1,0)</f>
        <v>N/A</v>
      </c>
      <c r="O57" t="str">
        <f>VLOOKUP($A57,'Plan de acci�n consolidado 2025'!$A$3:$V$507,O$1,0)</f>
        <v>Ejecutar el plan de trabajo de la estrategia de comunicaciones externas (Informe de avance trimestral)</v>
      </c>
      <c r="P57">
        <f>VLOOKUP($A57,'Plan de acci�n consolidado 2025'!$A$3:$V$507,P$1,0)</f>
        <v>40</v>
      </c>
      <c r="Q57">
        <f>VLOOKUP($A57,'Plan de acci�n consolidado 2025'!$A$3:$V$507,Q$1,0)</f>
        <v>3</v>
      </c>
      <c r="R57" t="str">
        <f>VLOOKUP($A57,'Plan de acci�n consolidado 2025'!$A$3:$V$507,R$1,0)</f>
        <v>Númerica</v>
      </c>
      <c r="S57" t="str">
        <f>VLOOKUP($A57,'Plan de acci�n consolidado 2025'!$A$3:$V$507,S$1,0)</f>
        <v># de plan de trabajo de la estrategias de comunicaciones externas ejecutado / 3 plan de trabajo de la estrategias de comunicaciones externas a ejecutar</v>
      </c>
      <c r="T57" s="196" t="str">
        <f>VLOOKUP($A57,'Plan de acci�n consolidado 2025'!$A$3:$V$507,T$1,0)</f>
        <v>2025-03-04</v>
      </c>
      <c r="U57" s="196" t="str">
        <f>VLOOKUP($A57,'Plan de acci�n consolidado 2025'!$A$3:$V$507,U$1,0)</f>
        <v>2025-12-19</v>
      </c>
      <c r="V57" t="str">
        <f>VLOOKUP($A57,'Plan de acci�n consolidado 2025'!$A$3:$V$507,V$1,0)</f>
        <v>73-GRUPO DE TRABAJO DE COMUNICACION</v>
      </c>
      <c r="W57"/>
      <c r="X57"/>
    </row>
    <row r="58" spans="1:24" x14ac:dyDescent="0.25">
      <c r="A58" s="31" t="s">
        <v>620</v>
      </c>
      <c r="B58" t="str">
        <f>VLOOKUP($A58,'Plan de acci�n consolidado 2025'!$A$3:$V$507,B$1,0)</f>
        <v>73-GRUPO DE TRABAJO DE COMUNICACION</v>
      </c>
      <c r="C58">
        <f>VLOOKUP($A58,'Plan de acci�n consolidado 2025'!$A$3:$V$507,C$1,0)</f>
        <v>3</v>
      </c>
      <c r="D58" t="str">
        <f>VLOOKUP($A58,'Plan de acci�n consolidado 2025'!$A$3:$V$507,D$1,0)</f>
        <v>Actividad propia</v>
      </c>
      <c r="E58" t="str">
        <f>VLOOKUP($A58,'Plan de acci�n consolidado 2025'!$A$3:$V$507,E$1,0)</f>
        <v>73.3.3</v>
      </c>
      <c r="F58" t="str">
        <f>VLOOKUP($A58,'Plan de acci�n consolidado 2025'!$A$3:$V$507,F$1,0)</f>
        <v>N/A</v>
      </c>
      <c r="G58" t="str">
        <f>VLOOKUP($A58,'Plan de acci�n consolidado 2025'!$A$3:$V$507,G$1,0)</f>
        <v>N/A</v>
      </c>
      <c r="H58" t="str">
        <f>VLOOKUP($A58,'Plan de acci�n consolidado 2025'!$A$3:$V$507,H$1,0)</f>
        <v>N/A</v>
      </c>
      <c r="I58" t="str">
        <f>VLOOKUP($A58,'Plan de acci�n consolidado 2025'!$A$3:$V$507,I$1,0)</f>
        <v>N/A</v>
      </c>
      <c r="J58">
        <f>VLOOKUP(E58,'Plantilla publicacion'!$A$3:$Q$490,17,0)</f>
        <v>0</v>
      </c>
      <c r="K58" t="str">
        <f>VLOOKUP($A58,'Plan de acci�n consolidado 2025'!$A$3:$V$507,K$1,0)</f>
        <v>N/A</v>
      </c>
      <c r="L58" t="str">
        <f>VLOOKUP($A58,'Plan de acci�n consolidado 2025'!$A$3:$V$507,L$1,0)</f>
        <v>N/A</v>
      </c>
      <c r="M58" t="str">
        <f>VLOOKUP($A58,'Plan de acci�n consolidado 2025'!$A$3:$V$507,M$1,0)</f>
        <v>N/A</v>
      </c>
      <c r="N58" t="str">
        <f>VLOOKUP($A58,'Plan de acci�n consolidado 2025'!$A$3:$V$507,N$1,0)</f>
        <v>N/A</v>
      </c>
      <c r="O58" t="str">
        <f>VLOOKUP($A58,'Plan de acci�n consolidado 2025'!$A$3:$V$507,O$1,0)</f>
        <v>Elaborar informe trimestral de los resultados de la implementación de la estrategia de fortalecimiento (Informe de avance trimestral)</v>
      </c>
      <c r="P58">
        <f>VLOOKUP($A58,'Plan de acci�n consolidado 2025'!$A$3:$V$507,P$1,0)</f>
        <v>20</v>
      </c>
      <c r="Q58">
        <f>VLOOKUP($A58,'Plan de acci�n consolidado 2025'!$A$3:$V$507,Q$1,0)</f>
        <v>4</v>
      </c>
      <c r="R58" t="str">
        <f>VLOOKUP($A58,'Plan de acci�n consolidado 2025'!$A$3:$V$507,R$1,0)</f>
        <v>Númerica</v>
      </c>
      <c r="S58" t="str">
        <f>VLOOKUP($A58,'Plan de acci�n consolidado 2025'!$A$3:$V$507,S$1,0)</f>
        <v># de informes de resultados de la implementación de la estrategia de fortalecimiento elaborados / 4 informes de resultados de la implementación de la estrategia de fortalecimiento a elaborar</v>
      </c>
      <c r="T58" s="196" t="str">
        <f>VLOOKUP($A58,'Plan de acci�n consolidado 2025'!$A$3:$V$507,T$1,0)</f>
        <v>2025-03-14</v>
      </c>
      <c r="U58" s="196" t="str">
        <f>VLOOKUP($A58,'Plan de acci�n consolidado 2025'!$A$3:$V$507,U$1,0)</f>
        <v>2025-12-31</v>
      </c>
      <c r="V58" t="str">
        <f>VLOOKUP($A58,'Plan de acci�n consolidado 2025'!$A$3:$V$507,V$1,0)</f>
        <v>73-GRUPO DE TRABAJO DE COMUNICACION</v>
      </c>
      <c r="W58"/>
      <c r="X58"/>
    </row>
    <row r="59" spans="1:24" x14ac:dyDescent="0.25">
      <c r="A59" s="31" t="s">
        <v>622</v>
      </c>
      <c r="B59" t="str">
        <f>VLOOKUP($A59,'Plan de acci�n consolidado 2025'!$A$3:$V$507,B$1,0)</f>
        <v>73-GRUPO DE TRABAJO DE COMUNICACION</v>
      </c>
      <c r="C59">
        <f>VLOOKUP($A59,'Plan de acci�n consolidado 2025'!$A$3:$V$507,C$1,0)</f>
        <v>3</v>
      </c>
      <c r="D59" t="str">
        <f>VLOOKUP($A59,'Plan de acci�n consolidado 2025'!$A$3:$V$507,D$1,0)</f>
        <v>Actividad propia</v>
      </c>
      <c r="E59" t="str">
        <f>VLOOKUP($A59,'Plan de acci�n consolidado 2025'!$A$3:$V$507,E$1,0)</f>
        <v>73.3.4</v>
      </c>
      <c r="F59" t="str">
        <f>VLOOKUP($A59,'Plan de acci�n consolidado 2025'!$A$3:$V$507,F$1,0)</f>
        <v>N/A</v>
      </c>
      <c r="G59" t="str">
        <f>VLOOKUP($A59,'Plan de acci�n consolidado 2025'!$A$3:$V$507,G$1,0)</f>
        <v>N/A</v>
      </c>
      <c r="H59" t="str">
        <f>VLOOKUP($A59,'Plan de acci�n consolidado 2025'!$A$3:$V$507,H$1,0)</f>
        <v>N/A</v>
      </c>
      <c r="I59" t="str">
        <f>VLOOKUP($A59,'Plan de acci�n consolidado 2025'!$A$3:$V$507,I$1,0)</f>
        <v>N/A</v>
      </c>
      <c r="J59">
        <f>VLOOKUP(E59,'Plantilla publicacion'!$A$3:$Q$490,17,0)</f>
        <v>0</v>
      </c>
      <c r="K59" t="str">
        <f>VLOOKUP($A59,'Plan de acci�n consolidado 2025'!$A$3:$V$507,K$1,0)</f>
        <v>N/A</v>
      </c>
      <c r="L59" t="str">
        <f>VLOOKUP($A59,'Plan de acci�n consolidado 2025'!$A$3:$V$507,L$1,0)</f>
        <v>N/A</v>
      </c>
      <c r="M59" t="str">
        <f>VLOOKUP($A59,'Plan de acci�n consolidado 2025'!$A$3:$V$507,M$1,0)</f>
        <v>N/A</v>
      </c>
      <c r="N59" t="str">
        <f>VLOOKUP($A59,'Plan de acci�n consolidado 2025'!$A$3:$V$507,N$1,0)</f>
        <v>N/A</v>
      </c>
      <c r="O59" t="str">
        <f>VLOOKUP($A59,'Plan de acci�n consolidado 2025'!$A$3:$V$507,O$1,0)</f>
        <v>Realizar y consolidar informe de monitoreo de medios (Informe de avance trimestral)</v>
      </c>
      <c r="P59">
        <f>VLOOKUP($A59,'Plan de acci�n consolidado 2025'!$A$3:$V$507,P$1,0)</f>
        <v>10</v>
      </c>
      <c r="Q59">
        <f>VLOOKUP($A59,'Plan de acci�n consolidado 2025'!$A$3:$V$507,Q$1,0)</f>
        <v>2</v>
      </c>
      <c r="R59" t="str">
        <f>VLOOKUP($A59,'Plan de acci�n consolidado 2025'!$A$3:$V$507,R$1,0)</f>
        <v>Númerica</v>
      </c>
      <c r="S59" t="str">
        <f>VLOOKUP($A59,'Plan de acci�n consolidado 2025'!$A$3:$V$507,S$1,0)</f>
        <v># de informes de monitoreo de medios realizados / 2 informes  de monitoreo de medios a realizar</v>
      </c>
      <c r="T59" s="196" t="str">
        <f>VLOOKUP($A59,'Plan de acci�n consolidado 2025'!$A$3:$V$507,T$1,0)</f>
        <v>2025-07-01</v>
      </c>
      <c r="U59" s="196" t="str">
        <f>VLOOKUP($A59,'Plan de acci�n consolidado 2025'!$A$3:$V$507,U$1,0)</f>
        <v>2025-12-31</v>
      </c>
      <c r="V59" t="str">
        <f>VLOOKUP($A59,'Plan de acci�n consolidado 2025'!$A$3:$V$507,V$1,0)</f>
        <v>73-GRUPO DE TRABAJO DE COMUNICACION</v>
      </c>
      <c r="W59"/>
      <c r="X59"/>
    </row>
    <row r="60" spans="1:24" x14ac:dyDescent="0.25">
      <c r="A60" s="31" t="s">
        <v>624</v>
      </c>
      <c r="B60" t="str">
        <f>VLOOKUP($A60,'Plan de acci�n consolidado 2025'!$A$3:$V$507,B$1,0)</f>
        <v>73-GRUPO DE TRABAJO DE COMUNICACION</v>
      </c>
      <c r="C60">
        <f>VLOOKUP($A60,'Plan de acci�n consolidado 2025'!$A$3:$V$507,C$1,0)</f>
        <v>3</v>
      </c>
      <c r="D60" t="str">
        <f>VLOOKUP($A60,'Plan de acci�n consolidado 2025'!$A$3:$V$507,D$1,0)</f>
        <v>Producto</v>
      </c>
      <c r="E60" t="str">
        <f>VLOOKUP($A60,'Plan de acci�n consolidado 2025'!$A$3:$V$507,E$1,0)</f>
        <v>73.4</v>
      </c>
      <c r="F60" t="str">
        <f>VLOOKUP($A60,'Plan de acci�n consolidado 2025'!$A$3:$V$507,F$1,0)</f>
        <v>Innovador</v>
      </c>
      <c r="G60" t="str">
        <f>VLOOKUP($A60,'Plan de acci�n consolidado 2025'!$A$3:$V$507,G$1,0)</f>
        <v xml:space="preserve">Fortalecer la gestión de la información, el conocimiento y la innovación para optimizar la capacidad institucional 
</v>
      </c>
      <c r="H60" t="str">
        <f>VLOOKUP($A60,'Plan de acci�n consolidado 2025'!$A$3:$V$507,H$1,0)</f>
        <v xml:space="preserve">Cumplimiento de productos del PAI asociados a Promover el enfoque preventivo, diferencial y territorial en el que hacer misional de la entidad 
</v>
      </c>
      <c r="I60" t="str">
        <f>VLOOKUP($A60,'Plan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60" t="str">
        <f>VLOOKUP(E60,'Plantilla publicacion'!$A$3:$Q$490,17,0)</f>
        <v>PND - 5-31-5-b- Convergencia regional - Entidades públicas territoriales y nacionales fortalecidas / PES - Transformación Institucional</v>
      </c>
      <c r="K60" t="str">
        <f>VLOOKUP($A60,'Plan de acci�n consolidado 2025'!$A$3:$V$507,K$1,0)</f>
        <v>No</v>
      </c>
      <c r="L60" t="str">
        <f>VLOOKUP($A60,'Plan de acci�n consolidado 2025'!$A$3:$V$507,L$1,0)</f>
        <v>C-3599-0200-0005-53105b</v>
      </c>
      <c r="M60" t="str">
        <f>VLOOKUP($A60,'Plan de acci�n consolidado 2025'!$A$3:$V$507,M$1,0)</f>
        <v>Política Servicio al Ciudadano_DIMENSIÓN Gestión con Valores para Resultados</v>
      </c>
      <c r="N60" t="str">
        <f>VLOOKUP($A60,'Plan de acci�n consolidado 2025'!$A$3:$V$507,N$1,0)</f>
        <v>N/A</v>
      </c>
      <c r="O60" t="str">
        <f>VLOOKUP($A60,'Plan de acci�n consolidado 2025'!$A$3:$V$507,O$1,0)</f>
        <v>Planeación, gestión y seguimiento de los eventos institucionales y procesos digital interno y externo liderados por el Grupo de Comunicación, sistematizados. (Informe de implementación de la sistematización)</v>
      </c>
      <c r="P60">
        <f>VLOOKUP($A60,'Plan de acci�n consolidado 2025'!$A$3:$V$507,P$1,0)</f>
        <v>20</v>
      </c>
      <c r="Q60">
        <f>VLOOKUP($A60,'Plan de acci�n consolidado 2025'!$A$3:$V$507,Q$1,0)</f>
        <v>100</v>
      </c>
      <c r="R60" t="str">
        <f>VLOOKUP($A60,'Plan de acci�n consolidado 2025'!$A$3:$V$507,R$1,0)</f>
        <v>Porcentual</v>
      </c>
      <c r="S60" t="str">
        <f>VLOOKUP($A60,'Plan de acci�n consolidado 2025'!$A$3:$V$507,S$1,0)</f>
        <v>% de eventos y proceso digital interno y externo sistematizados / 100% de eventos y proceso digital interno y externo por sistematizar</v>
      </c>
      <c r="T60" s="196" t="str">
        <f>VLOOKUP($A60,'Plan de acci�n consolidado 2025'!$A$3:$V$507,T$1,0)</f>
        <v>2025-02-07</v>
      </c>
      <c r="U60" s="196" t="str">
        <f>VLOOKUP($A60,'Plan de acci�n consolidado 2025'!$A$3:$V$507,U$1,0)</f>
        <v>2025-12-19</v>
      </c>
      <c r="V60" t="str">
        <f>VLOOKUP($A60,'Plan de acci�n consolidado 2025'!$A$3:$V$507,V$1,0)</f>
        <v>73-GRUPO DE TRABAJO DE COMUNICACION</v>
      </c>
      <c r="W60"/>
      <c r="X60"/>
    </row>
    <row r="61" spans="1:24" x14ac:dyDescent="0.25">
      <c r="A61" s="31" t="s">
        <v>627</v>
      </c>
      <c r="B61" t="str">
        <f>VLOOKUP($A61,'Plan de acci�n consolidado 2025'!$A$3:$V$507,B$1,0)</f>
        <v>73-GRUPO DE TRABAJO DE COMUNICACION</v>
      </c>
      <c r="C61">
        <f>VLOOKUP($A61,'Plan de acci�n consolidado 2025'!$A$3:$V$507,C$1,0)</f>
        <v>3</v>
      </c>
      <c r="D61" t="str">
        <f>VLOOKUP($A61,'Plan de acci�n consolidado 2025'!$A$3:$V$507,D$1,0)</f>
        <v>Actividad propia</v>
      </c>
      <c r="E61" t="str">
        <f>VLOOKUP($A61,'Plan de acci�n consolidado 2025'!$A$3:$V$507,E$1,0)</f>
        <v>73.4.1</v>
      </c>
      <c r="F61" t="str">
        <f>VLOOKUP($A61,'Plan de acci�n consolidado 2025'!$A$3:$V$507,F$1,0)</f>
        <v>N/A</v>
      </c>
      <c r="G61" t="str">
        <f>VLOOKUP($A61,'Plan de acci�n consolidado 2025'!$A$3:$V$507,G$1,0)</f>
        <v>N/A</v>
      </c>
      <c r="H61" t="str">
        <f>VLOOKUP($A61,'Plan de acci�n consolidado 2025'!$A$3:$V$507,H$1,0)</f>
        <v>N/A</v>
      </c>
      <c r="I61" t="str">
        <f>VLOOKUP($A61,'Plan de acci�n consolidado 2025'!$A$3:$V$507,I$1,0)</f>
        <v>N/A</v>
      </c>
      <c r="J61">
        <f>VLOOKUP(E61,'Plantilla publicacion'!$A$3:$Q$490,17,0)</f>
        <v>0</v>
      </c>
      <c r="K61" t="str">
        <f>VLOOKUP($A61,'Plan de acci�n consolidado 2025'!$A$3:$V$507,K$1,0)</f>
        <v>N/A</v>
      </c>
      <c r="L61" t="str">
        <f>VLOOKUP($A61,'Plan de acci�n consolidado 2025'!$A$3:$V$507,L$1,0)</f>
        <v>N/A</v>
      </c>
      <c r="M61" t="str">
        <f>VLOOKUP($A61,'Plan de acci�n consolidado 2025'!$A$3:$V$507,M$1,0)</f>
        <v>N/A</v>
      </c>
      <c r="N61" t="str">
        <f>VLOOKUP($A61,'Plan de acci�n consolidado 2025'!$A$3:$V$507,N$1,0)</f>
        <v>N/A</v>
      </c>
      <c r="O61" t="str">
        <f>VLOOKUP($A61,'Plan de acci�n consolidado 2025'!$A$3:$V$507,O$1,0)</f>
        <v>Identificar las necesidades de sistematización de los procesos de planeación, ejecución y seguimiento a los eventos y elaborar la propuesta de implementación  (Documento de propuesta)</v>
      </c>
      <c r="P61">
        <f>VLOOKUP($A61,'Plan de acci�n consolidado 2025'!$A$3:$V$507,P$1,0)</f>
        <v>10</v>
      </c>
      <c r="Q61">
        <f>VLOOKUP($A61,'Plan de acci�n consolidado 2025'!$A$3:$V$507,Q$1,0)</f>
        <v>1</v>
      </c>
      <c r="R61" t="str">
        <f>VLOOKUP($A61,'Plan de acci�n consolidado 2025'!$A$3:$V$507,R$1,0)</f>
        <v>Númerica</v>
      </c>
      <c r="S61" t="str">
        <f>VLOOKUP($A61,'Plan de acci�n consolidado 2025'!$A$3:$V$507,S$1,0)</f>
        <v># de propuestas de implementación de necesidades de sistematización de los eventos generadas / 1 propuestas de implementación de necesidades de sistematización de los eventos a generar</v>
      </c>
      <c r="T61" s="196" t="str">
        <f>VLOOKUP($A61,'Plan de acci�n consolidado 2025'!$A$3:$V$507,T$1,0)</f>
        <v>2025-02-07</v>
      </c>
      <c r="U61" s="196" t="str">
        <f>VLOOKUP($A61,'Plan de acci�n consolidado 2025'!$A$3:$V$507,U$1,0)</f>
        <v>2025-04-11</v>
      </c>
      <c r="V61" t="str">
        <f>VLOOKUP($A61,'Plan de acci�n consolidado 2025'!$A$3:$V$507,V$1,0)</f>
        <v>73-GRUPO DE TRABAJO DE COMUNICACION</v>
      </c>
      <c r="W61"/>
      <c r="X61"/>
    </row>
    <row r="62" spans="1:24" x14ac:dyDescent="0.25">
      <c r="A62" s="31" t="s">
        <v>629</v>
      </c>
      <c r="B62" t="str">
        <f>VLOOKUP($A62,'Plan de acci�n consolidado 2025'!$A$3:$V$507,B$1,0)</f>
        <v>73-GRUPO DE TRABAJO DE COMUNICACION</v>
      </c>
      <c r="C62">
        <f>VLOOKUP($A62,'Plan de acci�n consolidado 2025'!$A$3:$V$507,C$1,0)</f>
        <v>3</v>
      </c>
      <c r="D62" t="str">
        <f>VLOOKUP($A62,'Plan de acci�n consolidado 2025'!$A$3:$V$507,D$1,0)</f>
        <v>Actividad propia</v>
      </c>
      <c r="E62" t="str">
        <f>VLOOKUP($A62,'Plan de acci�n consolidado 2025'!$A$3:$V$507,E$1,0)</f>
        <v>73.4.2</v>
      </c>
      <c r="F62" t="str">
        <f>VLOOKUP($A62,'Plan de acci�n consolidado 2025'!$A$3:$V$507,F$1,0)</f>
        <v>N/A</v>
      </c>
      <c r="G62" t="str">
        <f>VLOOKUP($A62,'Plan de acci�n consolidado 2025'!$A$3:$V$507,G$1,0)</f>
        <v>N/A</v>
      </c>
      <c r="H62" t="str">
        <f>VLOOKUP($A62,'Plan de acci�n consolidado 2025'!$A$3:$V$507,H$1,0)</f>
        <v>N/A</v>
      </c>
      <c r="I62" t="str">
        <f>VLOOKUP($A62,'Plan de acci�n consolidado 2025'!$A$3:$V$507,I$1,0)</f>
        <v>N/A</v>
      </c>
      <c r="J62">
        <f>VLOOKUP(E62,'Plantilla publicacion'!$A$3:$Q$490,17,0)</f>
        <v>0</v>
      </c>
      <c r="K62" t="str">
        <f>VLOOKUP($A62,'Plan de acci�n consolidado 2025'!$A$3:$V$507,K$1,0)</f>
        <v>N/A</v>
      </c>
      <c r="L62" t="str">
        <f>VLOOKUP($A62,'Plan de acci�n consolidado 2025'!$A$3:$V$507,L$1,0)</f>
        <v>N/A</v>
      </c>
      <c r="M62" t="str">
        <f>VLOOKUP($A62,'Plan de acci�n consolidado 2025'!$A$3:$V$507,M$1,0)</f>
        <v>N/A</v>
      </c>
      <c r="N62" t="str">
        <f>VLOOKUP($A62,'Plan de acci�n consolidado 2025'!$A$3:$V$507,N$1,0)</f>
        <v>N/A</v>
      </c>
      <c r="O62" t="str">
        <f>VLOOKUP($A62,'Plan de acci�n consolidado 2025'!$A$3:$V$507,O$1,0)</f>
        <v>Identificar las necesidades de sistematización de los procesos de planeación, ejecución y seguimiento a los procesos digitales internos y externos y elaborar la propuesta de implementación  (Documento de propuesta)</v>
      </c>
      <c r="P62">
        <f>VLOOKUP($A62,'Plan de acci�n consolidado 2025'!$A$3:$V$507,P$1,0)</f>
        <v>10</v>
      </c>
      <c r="Q62">
        <f>VLOOKUP($A62,'Plan de acci�n consolidado 2025'!$A$3:$V$507,Q$1,0)</f>
        <v>1</v>
      </c>
      <c r="R62" t="str">
        <f>VLOOKUP($A62,'Plan de acci�n consolidado 2025'!$A$3:$V$507,R$1,0)</f>
        <v>Númerica</v>
      </c>
      <c r="S62" t="str">
        <f>VLOOKUP($A62,'Plan de acci�n consolidado 2025'!$A$3:$V$507,S$1,0)</f>
        <v># de propuestas de implementación de necesidades de sistematización de procesos digitales internos y externos generadas / 1 propuestas de implementación de necesidades de sistematización de  procesos digitales internos y externos a generar</v>
      </c>
      <c r="T62" s="196" t="str">
        <f>VLOOKUP($A62,'Plan de acci�n consolidado 2025'!$A$3:$V$507,T$1,0)</f>
        <v>2025-02-07</v>
      </c>
      <c r="U62" s="196" t="str">
        <f>VLOOKUP($A62,'Plan de acci�n consolidado 2025'!$A$3:$V$507,U$1,0)</f>
        <v>2025-03-31</v>
      </c>
      <c r="V62" t="str">
        <f>VLOOKUP($A62,'Plan de acci�n consolidado 2025'!$A$3:$V$507,V$1,0)</f>
        <v>73-GRUPO DE TRABAJO DE COMUNICACION</v>
      </c>
      <c r="W62"/>
      <c r="X62"/>
    </row>
    <row r="63" spans="1:24" x14ac:dyDescent="0.25">
      <c r="A63" s="31" t="s">
        <v>631</v>
      </c>
      <c r="B63" t="str">
        <f>VLOOKUP($A63,'Plan de acci�n consolidado 2025'!$A$3:$V$507,B$1,0)</f>
        <v>73-GRUPO DE TRABAJO DE COMUNICACION</v>
      </c>
      <c r="C63">
        <f>VLOOKUP($A63,'Plan de acci�n consolidado 2025'!$A$3:$V$507,C$1,0)</f>
        <v>3</v>
      </c>
      <c r="D63" t="str">
        <f>VLOOKUP($A63,'Plan de acci�n consolidado 2025'!$A$3:$V$507,D$1,0)</f>
        <v>Actividad propia</v>
      </c>
      <c r="E63" t="str">
        <f>VLOOKUP($A63,'Plan de acci�n consolidado 2025'!$A$3:$V$507,E$1,0)</f>
        <v>73.4.3</v>
      </c>
      <c r="F63" t="str">
        <f>VLOOKUP($A63,'Plan de acci�n consolidado 2025'!$A$3:$V$507,F$1,0)</f>
        <v>N/A</v>
      </c>
      <c r="G63" t="str">
        <f>VLOOKUP($A63,'Plan de acci�n consolidado 2025'!$A$3:$V$507,G$1,0)</f>
        <v>N/A</v>
      </c>
      <c r="H63" t="str">
        <f>VLOOKUP($A63,'Plan de acci�n consolidado 2025'!$A$3:$V$507,H$1,0)</f>
        <v>N/A</v>
      </c>
      <c r="I63" t="str">
        <f>VLOOKUP($A63,'Plan de acci�n consolidado 2025'!$A$3:$V$507,I$1,0)</f>
        <v>N/A</v>
      </c>
      <c r="J63">
        <f>VLOOKUP(E63,'Plantilla publicacion'!$A$3:$Q$490,17,0)</f>
        <v>0</v>
      </c>
      <c r="K63" t="str">
        <f>VLOOKUP($A63,'Plan de acci�n consolidado 2025'!$A$3:$V$507,K$1,0)</f>
        <v>N/A</v>
      </c>
      <c r="L63" t="str">
        <f>VLOOKUP($A63,'Plan de acci�n consolidado 2025'!$A$3:$V$507,L$1,0)</f>
        <v>N/A</v>
      </c>
      <c r="M63" t="str">
        <f>VLOOKUP($A63,'Plan de acci�n consolidado 2025'!$A$3:$V$507,M$1,0)</f>
        <v>N/A</v>
      </c>
      <c r="N63" t="str">
        <f>VLOOKUP($A63,'Plan de acci�n consolidado 2025'!$A$3:$V$507,N$1,0)</f>
        <v>N/A</v>
      </c>
      <c r="O63" t="str">
        <f>VLOOKUP($A63,'Plan de acci�n consolidado 2025'!$A$3:$V$507,O$1,0)</f>
        <v>Realizar la sistematización de los procesos planeación, ejecución y seguimiento a procesos digitales internos y externos  (Documento de evidencias de sistematización)</v>
      </c>
      <c r="P63">
        <f>VLOOKUP($A63,'Plan de acci�n consolidado 2025'!$A$3:$V$507,P$1,0)</f>
        <v>30</v>
      </c>
      <c r="Q63">
        <f>VLOOKUP($A63,'Plan de acci�n consolidado 2025'!$A$3:$V$507,Q$1,0)</f>
        <v>100</v>
      </c>
      <c r="R63" t="str">
        <f>VLOOKUP($A63,'Plan de acci�n consolidado 2025'!$A$3:$V$507,R$1,0)</f>
        <v>Porcentual</v>
      </c>
      <c r="S63" t="str">
        <f>VLOOKUP($A63,'Plan de acci�n consolidado 2025'!$A$3:$V$507,S$1,0)</f>
        <v>% de sistematizaciones de los procesos de planeación, ejecución y seguimiento a los procesos digitales internos y externos implementadas / 100% de sistematizaciones de los procesos de planeación, ejecución y seguimiento a los procesos digitales internos y externos a implementar</v>
      </c>
      <c r="T63" s="196" t="str">
        <f>VLOOKUP($A63,'Plan de acci�n consolidado 2025'!$A$3:$V$507,T$1,0)</f>
        <v>2025-04-01</v>
      </c>
      <c r="U63" s="196" t="str">
        <f>VLOOKUP($A63,'Plan de acci�n consolidado 2025'!$A$3:$V$507,U$1,0)</f>
        <v>2025-10-31</v>
      </c>
      <c r="V63" t="str">
        <f>VLOOKUP($A63,'Plan de acci�n consolidado 2025'!$A$3:$V$507,V$1,0)</f>
        <v>73-GRUPO DE TRABAJO DE COMUNICACION</v>
      </c>
      <c r="W63"/>
      <c r="X63"/>
    </row>
    <row r="64" spans="1:24" x14ac:dyDescent="0.25">
      <c r="A64" s="31" t="s">
        <v>633</v>
      </c>
      <c r="B64" t="str">
        <f>VLOOKUP($A64,'Plan de acci�n consolidado 2025'!$A$3:$V$507,B$1,0)</f>
        <v>73-GRUPO DE TRABAJO DE COMUNICACION</v>
      </c>
      <c r="C64">
        <f>VLOOKUP($A64,'Plan de acci�n consolidado 2025'!$A$3:$V$507,C$1,0)</f>
        <v>3</v>
      </c>
      <c r="D64" t="str">
        <f>VLOOKUP($A64,'Plan de acci�n consolidado 2025'!$A$3:$V$507,D$1,0)</f>
        <v>Actividad propia</v>
      </c>
      <c r="E64" t="str">
        <f>VLOOKUP($A64,'Plan de acci�n consolidado 2025'!$A$3:$V$507,E$1,0)</f>
        <v>73.4.4</v>
      </c>
      <c r="F64" t="str">
        <f>VLOOKUP($A64,'Plan de acci�n consolidado 2025'!$A$3:$V$507,F$1,0)</f>
        <v>N/A</v>
      </c>
      <c r="G64" t="str">
        <f>VLOOKUP($A64,'Plan de acci�n consolidado 2025'!$A$3:$V$507,G$1,0)</f>
        <v>N/A</v>
      </c>
      <c r="H64" t="str">
        <f>VLOOKUP($A64,'Plan de acci�n consolidado 2025'!$A$3:$V$507,H$1,0)</f>
        <v>N/A</v>
      </c>
      <c r="I64" t="str">
        <f>VLOOKUP($A64,'Plan de acci�n consolidado 2025'!$A$3:$V$507,I$1,0)</f>
        <v>N/A</v>
      </c>
      <c r="J64">
        <f>VLOOKUP(E64,'Plantilla publicacion'!$A$3:$Q$490,17,0)</f>
        <v>0</v>
      </c>
      <c r="K64" t="str">
        <f>VLOOKUP($A64,'Plan de acci�n consolidado 2025'!$A$3:$V$507,K$1,0)</f>
        <v>N/A</v>
      </c>
      <c r="L64" t="str">
        <f>VLOOKUP($A64,'Plan de acci�n consolidado 2025'!$A$3:$V$507,L$1,0)</f>
        <v>N/A</v>
      </c>
      <c r="M64" t="str">
        <f>VLOOKUP($A64,'Plan de acci�n consolidado 2025'!$A$3:$V$507,M$1,0)</f>
        <v>N/A</v>
      </c>
      <c r="N64" t="str">
        <f>VLOOKUP($A64,'Plan de acci�n consolidado 2025'!$A$3:$V$507,N$1,0)</f>
        <v>N/A</v>
      </c>
      <c r="O64" t="str">
        <f>VLOOKUP($A64,'Plan de acci�n consolidado 2025'!$A$3:$V$507,O$1,0)</f>
        <v>Realizar la sistematización de los procesos planeación, ejecución y seguimiento a los eventos  (Documento de evidencias de sistematización)</v>
      </c>
      <c r="P64">
        <f>VLOOKUP($A64,'Plan de acci�n consolidado 2025'!$A$3:$V$507,P$1,0)</f>
        <v>30</v>
      </c>
      <c r="Q64">
        <f>VLOOKUP($A64,'Plan de acci�n consolidado 2025'!$A$3:$V$507,Q$1,0)</f>
        <v>100</v>
      </c>
      <c r="R64" t="str">
        <f>VLOOKUP($A64,'Plan de acci�n consolidado 2025'!$A$3:$V$507,R$1,0)</f>
        <v>Porcentual</v>
      </c>
      <c r="S64" t="str">
        <f>VLOOKUP($A64,'Plan de acci�n consolidado 2025'!$A$3:$V$507,S$1,0)</f>
        <v>% de sistematizaciones de los procesos de planeación, ejecución y seguimiento a los eventos implementadas / 100% de sistematizaciones de los procesos de planeación, ejecución y seguimiento a los eventos a implementar</v>
      </c>
      <c r="T64" s="196" t="str">
        <f>VLOOKUP($A64,'Plan de acci�n consolidado 2025'!$A$3:$V$507,T$1,0)</f>
        <v>2025-04-22</v>
      </c>
      <c r="U64" s="196" t="str">
        <f>VLOOKUP($A64,'Plan de acci�n consolidado 2025'!$A$3:$V$507,U$1,0)</f>
        <v>2025-11-21</v>
      </c>
      <c r="V64" t="str">
        <f>VLOOKUP($A64,'Plan de acci�n consolidado 2025'!$A$3:$V$507,V$1,0)</f>
        <v>73-GRUPO DE TRABAJO DE COMUNICACION</v>
      </c>
      <c r="W64"/>
      <c r="X64"/>
    </row>
    <row r="65" spans="1:24" x14ac:dyDescent="0.25">
      <c r="A65" s="31" t="s">
        <v>635</v>
      </c>
      <c r="B65" t="str">
        <f>VLOOKUP($A65,'Plan de acci�n consolidado 2025'!$A$3:$V$507,B$1,0)</f>
        <v>73-GRUPO DE TRABAJO DE COMUNICACION</v>
      </c>
      <c r="C65">
        <f>VLOOKUP($A65,'Plan de acci�n consolidado 2025'!$A$3:$V$507,C$1,0)</f>
        <v>3</v>
      </c>
      <c r="D65" t="str">
        <f>VLOOKUP($A65,'Plan de acci�n consolidado 2025'!$A$3:$V$507,D$1,0)</f>
        <v>Actividad propia</v>
      </c>
      <c r="E65" t="str">
        <f>VLOOKUP($A65,'Plan de acci�n consolidado 2025'!$A$3:$V$507,E$1,0)</f>
        <v>73.4.5</v>
      </c>
      <c r="F65" t="str">
        <f>VLOOKUP($A65,'Plan de acci�n consolidado 2025'!$A$3:$V$507,F$1,0)</f>
        <v>N/A</v>
      </c>
      <c r="G65" t="str">
        <f>VLOOKUP($A65,'Plan de acci�n consolidado 2025'!$A$3:$V$507,G$1,0)</f>
        <v>N/A</v>
      </c>
      <c r="H65" t="str">
        <f>VLOOKUP($A65,'Plan de acci�n consolidado 2025'!$A$3:$V$507,H$1,0)</f>
        <v>N/A</v>
      </c>
      <c r="I65" t="str">
        <f>VLOOKUP($A65,'Plan de acci�n consolidado 2025'!$A$3:$V$507,I$1,0)</f>
        <v>N/A</v>
      </c>
      <c r="J65">
        <f>VLOOKUP(E65,'Plantilla publicacion'!$A$3:$Q$490,17,0)</f>
        <v>0</v>
      </c>
      <c r="K65" t="str">
        <f>VLOOKUP($A65,'Plan de acci�n consolidado 2025'!$A$3:$V$507,K$1,0)</f>
        <v>N/A</v>
      </c>
      <c r="L65" t="str">
        <f>VLOOKUP($A65,'Plan de acci�n consolidado 2025'!$A$3:$V$507,L$1,0)</f>
        <v>N/A</v>
      </c>
      <c r="M65" t="str">
        <f>VLOOKUP($A65,'Plan de acci�n consolidado 2025'!$A$3:$V$507,M$1,0)</f>
        <v>N/A</v>
      </c>
      <c r="N65" t="str">
        <f>VLOOKUP($A65,'Plan de acci�n consolidado 2025'!$A$3:$V$507,N$1,0)</f>
        <v>N/A</v>
      </c>
      <c r="O65" t="str">
        <f>VLOOKUP($A65,'Plan de acci�n consolidado 2025'!$A$3:$V$507,O$1,0)</f>
        <v>Realizar el informe de seguimiento a la implementación de la sistematización en los procesos digitales internos y externos (Informe trimestral de seguimiento elaborado)</v>
      </c>
      <c r="P65">
        <f>VLOOKUP($A65,'Plan de acci�n consolidado 2025'!$A$3:$V$507,P$1,0)</f>
        <v>10</v>
      </c>
      <c r="Q65">
        <f>VLOOKUP($A65,'Plan de acci�n consolidado 2025'!$A$3:$V$507,Q$1,0)</f>
        <v>3</v>
      </c>
      <c r="R65" t="str">
        <f>VLOOKUP($A65,'Plan de acci�n consolidado 2025'!$A$3:$V$507,R$1,0)</f>
        <v>Númerica</v>
      </c>
      <c r="S65" t="str">
        <f>VLOOKUP($A65,'Plan de acci�n consolidado 2025'!$A$3:$V$507,S$1,0)</f>
        <v># de informes de seguimiento a la implementación de la sistematización en los procesos digitales internos y externos elaborados / 3 informes de seguimiento a la implementación de la sistematización en los procesos digitales internos y externos a elaborar</v>
      </c>
      <c r="T65" s="196" t="str">
        <f>VLOOKUP($A65,'Plan de acci�n consolidado 2025'!$A$3:$V$507,T$1,0)</f>
        <v>2025-11-04</v>
      </c>
      <c r="U65" s="196" t="str">
        <f>VLOOKUP($A65,'Plan de acci�n consolidado 2025'!$A$3:$V$507,U$1,0)</f>
        <v>2025-11-18</v>
      </c>
      <c r="V65" t="str">
        <f>VLOOKUP($A65,'Plan de acci�n consolidado 2025'!$A$3:$V$507,V$1,0)</f>
        <v>73-GRUPO DE TRABAJO DE COMUNICACION</v>
      </c>
      <c r="W65"/>
      <c r="X65"/>
    </row>
    <row r="66" spans="1:24" x14ac:dyDescent="0.25">
      <c r="A66" s="31" t="s">
        <v>637</v>
      </c>
      <c r="B66" t="str">
        <f>VLOOKUP($A66,'Plan de acci�n consolidado 2025'!$A$3:$V$507,B$1,0)</f>
        <v>73-GRUPO DE TRABAJO DE COMUNICACION</v>
      </c>
      <c r="C66">
        <f>VLOOKUP($A66,'Plan de acci�n consolidado 2025'!$A$3:$V$507,C$1,0)</f>
        <v>3</v>
      </c>
      <c r="D66" t="str">
        <f>VLOOKUP($A66,'Plan de acci�n consolidado 2025'!$A$3:$V$507,D$1,0)</f>
        <v>Actividad propia</v>
      </c>
      <c r="E66" t="str">
        <f>VLOOKUP($A66,'Plan de acci�n consolidado 2025'!$A$3:$V$507,E$1,0)</f>
        <v>73.4.6</v>
      </c>
      <c r="F66" t="str">
        <f>VLOOKUP($A66,'Plan de acci�n consolidado 2025'!$A$3:$V$507,F$1,0)</f>
        <v>N/A</v>
      </c>
      <c r="G66" t="str">
        <f>VLOOKUP($A66,'Plan de acci�n consolidado 2025'!$A$3:$V$507,G$1,0)</f>
        <v>N/A</v>
      </c>
      <c r="H66" t="str">
        <f>VLOOKUP($A66,'Plan de acci�n consolidado 2025'!$A$3:$V$507,H$1,0)</f>
        <v>N/A</v>
      </c>
      <c r="I66" t="str">
        <f>VLOOKUP($A66,'Plan de acci�n consolidado 2025'!$A$3:$V$507,I$1,0)</f>
        <v>N/A</v>
      </c>
      <c r="J66">
        <f>VLOOKUP(E66,'Plantilla publicacion'!$A$3:$Q$490,17,0)</f>
        <v>0</v>
      </c>
      <c r="K66" t="str">
        <f>VLOOKUP($A66,'Plan de acci�n consolidado 2025'!$A$3:$V$507,K$1,0)</f>
        <v>N/A</v>
      </c>
      <c r="L66" t="str">
        <f>VLOOKUP($A66,'Plan de acci�n consolidado 2025'!$A$3:$V$507,L$1,0)</f>
        <v>N/A</v>
      </c>
      <c r="M66" t="str">
        <f>VLOOKUP($A66,'Plan de acci�n consolidado 2025'!$A$3:$V$507,M$1,0)</f>
        <v>N/A</v>
      </c>
      <c r="N66" t="str">
        <f>VLOOKUP($A66,'Plan de acci�n consolidado 2025'!$A$3:$V$507,N$1,0)</f>
        <v>N/A</v>
      </c>
      <c r="O66" t="str">
        <f>VLOOKUP($A66,'Plan de acci�n consolidado 2025'!$A$3:$V$507,O$1,0)</f>
        <v>Realizar el informe de seguimiento a la implementación de la sistematización de los eventos (Informe de seguimiento elaborado)</v>
      </c>
      <c r="P66">
        <f>VLOOKUP($A66,'Plan de acci�n consolidado 2025'!$A$3:$V$507,P$1,0)</f>
        <v>10</v>
      </c>
      <c r="Q66">
        <f>VLOOKUP($A66,'Plan de acci�n consolidado 2025'!$A$3:$V$507,Q$1,0)</f>
        <v>1</v>
      </c>
      <c r="R66" t="str">
        <f>VLOOKUP($A66,'Plan de acci�n consolidado 2025'!$A$3:$V$507,R$1,0)</f>
        <v>Númerica</v>
      </c>
      <c r="S66" t="str">
        <f>VLOOKUP($A66,'Plan de acci�n consolidado 2025'!$A$3:$V$507,S$1,0)</f>
        <v># de informes de seguimiento a la implementación de la sistematización de eventos elaborados / 1 informes de seguimiento a la implementación de la sistematización de eventos a elaborar</v>
      </c>
      <c r="T66" s="196" t="str">
        <f>VLOOKUP($A66,'Plan de acci�n consolidado 2025'!$A$3:$V$507,T$1,0)</f>
        <v>2025-12-01</v>
      </c>
      <c r="U66" s="196" t="str">
        <f>VLOOKUP($A66,'Plan de acci�n consolidado 2025'!$A$3:$V$507,U$1,0)</f>
        <v>2025-12-19</v>
      </c>
      <c r="V66" t="str">
        <f>VLOOKUP($A66,'Plan de acci�n consolidado 2025'!$A$3:$V$507,V$1,0)</f>
        <v>73-GRUPO DE TRABAJO DE COMUNICACION</v>
      </c>
      <c r="W66"/>
      <c r="X66"/>
    </row>
    <row r="67" spans="1:24" x14ac:dyDescent="0.25">
      <c r="A67" s="31" t="s">
        <v>639</v>
      </c>
      <c r="B67" t="str">
        <f>VLOOKUP($A67,'Plan de acci�n consolidado 2025'!$A$3:$V$507,B$1,0)</f>
        <v>3100-DIRECCION DE INVESTIGACIONES DE PROTECCION AL CONSUMIDOR</v>
      </c>
      <c r="C67">
        <f>VLOOKUP($A67,'Plan de acci�n consolidado 2025'!$A$3:$V$507,C$1,0)</f>
        <v>3</v>
      </c>
      <c r="D67" t="str">
        <f>VLOOKUP($A67,'Plan de acci�n consolidado 2025'!$A$3:$V$507,D$1,0)</f>
        <v>Producto</v>
      </c>
      <c r="E67" t="str">
        <f>VLOOKUP($A67,'Plan de acci�n consolidado 2025'!$A$3:$V$507,E$1,0)</f>
        <v>3100.1</v>
      </c>
      <c r="F67" t="str">
        <f>VLOOKUP($A67,'Plan de acci�n consolidado 2025'!$A$3:$V$507,F$1,0)</f>
        <v>Operativo</v>
      </c>
      <c r="G67" t="str">
        <f>VLOOKUP($A67,'Plan de acci�n consolidado 2025'!$A$3:$V$507,G$1,0)</f>
        <v xml:space="preserve">Promover el enfoque preventivo, diferencial y territorial en el que hacer misional de la entidad 
</v>
      </c>
      <c r="H67" t="str">
        <f>VLOOKUP($A67,'Plan de acci�n consolidado 2025'!$A$3:$V$507,H$1,0)</f>
        <v xml:space="preserve">Cumplimiento de productos del PAI asociados a Promover el enfoque preventivo, diferencial y territorial en el que hacer misional de la entidad 
</v>
      </c>
      <c r="I67" t="str">
        <f>VLOOKUP($A67,'Plan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67" t="str">
        <f>VLOOKUP(E67,'Plantilla publicacion'!$A$3:$Q$490,17,0)</f>
        <v>PND - 4-04-1-a- Transformación productiva, internacionalización y acción climática - Reindustrialización para la sostenibilidad, el desarrollo económico y social / PES - Reindustrialización</v>
      </c>
      <c r="K67" t="str">
        <f>VLOOKUP($A67,'Plan de acci�n consolidado 2025'!$A$3:$V$507,K$1,0)</f>
        <v>No</v>
      </c>
      <c r="L67" t="str">
        <f>VLOOKUP($A67,'Plan de acci�n consolidado 2025'!$A$3:$V$507,L$1,0)</f>
        <v>FUNCIONAMIENTO</v>
      </c>
      <c r="M67" t="str">
        <f>VLOOKUP($A67,'Plan de acci�n consolidado 2025'!$A$3:$V$507,M$1,0)</f>
        <v>Política Servicio al Ciudadano_DIMENSIÓN Gestión con Valores para Resultados</v>
      </c>
      <c r="N67" t="str">
        <f>VLOOKUP($A67,'Plan de acci�n consolidado 2025'!$A$3:$V$507,N$1,0)</f>
        <v>PND 10_Fortalecer las actividades de inspección, vigilancia y Control ;
PND_13_Analizar y monitorear los mercadosDigitales</v>
      </c>
      <c r="O67" t="str">
        <f>VLOOKUP($A67,'Plan de acci�n consolidado 2025'!$A$3:$V$507,O$1,0)</f>
        <v>Actuaciones oficiosas de inspección y vigilancia en comercio electrónico, orientadas a detectar asimetrías de información o publicidad hacia el consumidor, como un mecanismo que contribuya al fortalecimiento de las relaciones de consumo, realizadas (Relación de los números de radicación de las actuaciones oficiosas de inspección y vigilancia realizadas)</v>
      </c>
      <c r="P67">
        <f>VLOOKUP($A67,'Plan de acci�n consolidado 2025'!$A$3:$V$507,P$1,0)</f>
        <v>40</v>
      </c>
      <c r="Q67">
        <f>VLOOKUP($A67,'Plan de acci�n consolidado 2025'!$A$3:$V$507,Q$1,0)</f>
        <v>1070</v>
      </c>
      <c r="R67" t="str">
        <f>VLOOKUP($A67,'Plan de acci�n consolidado 2025'!$A$3:$V$507,R$1,0)</f>
        <v>Númerica</v>
      </c>
      <c r="S67" t="str">
        <f>VLOOKUP($A67,'Plan de acci�n consolidado 2025'!$A$3:$V$507,S$1,0)</f>
        <v># de actuaciones oficiosas realizadas / 1070 actuaciones oficiosas a realizar</v>
      </c>
      <c r="T67" s="196" t="str">
        <f>VLOOKUP($A67,'Plan de acci�n consolidado 2025'!$A$3:$V$507,T$1,0)</f>
        <v>2025-02-18</v>
      </c>
      <c r="U67" s="196" t="str">
        <f>VLOOKUP($A67,'Plan de acci�n consolidado 2025'!$A$3:$V$507,U$1,0)</f>
        <v>2025-11-28</v>
      </c>
      <c r="V67" t="str">
        <f>VLOOKUP($A67,'Plan de acci�n consolidado 2025'!$A$3:$V$507,V$1,0)</f>
        <v>3100-DIRECCION DE INVESTIGACIONES DE PROTECCION AL CONSUMIDOR</v>
      </c>
      <c r="W67"/>
      <c r="X67"/>
    </row>
    <row r="68" spans="1:24" x14ac:dyDescent="0.25">
      <c r="A68" s="31" t="s">
        <v>640</v>
      </c>
      <c r="B68" t="str">
        <f>VLOOKUP($A68,'Plan de acci�n consolidado 2025'!$A$3:$V$507,B$1,0)</f>
        <v>3100-DIRECCION DE INVESTIGACIONES DE PROTECCION AL CONSUMIDOR</v>
      </c>
      <c r="C68">
        <f>VLOOKUP($A68,'Plan de acci�n consolidado 2025'!$A$3:$V$507,C$1,0)</f>
        <v>3</v>
      </c>
      <c r="D68" t="str">
        <f>VLOOKUP($A68,'Plan de acci�n consolidado 2025'!$A$3:$V$507,D$1,0)</f>
        <v>Actividad propia</v>
      </c>
      <c r="E68" t="str">
        <f>VLOOKUP($A68,'Plan de acci�n consolidado 2025'!$A$3:$V$507,E$1,0)</f>
        <v>3100.1.1</v>
      </c>
      <c r="F68" t="str">
        <f>VLOOKUP($A68,'Plan de acci�n consolidado 2025'!$A$3:$V$507,F$1,0)</f>
        <v>N/A</v>
      </c>
      <c r="G68" t="str">
        <f>VLOOKUP($A68,'Plan de acci�n consolidado 2025'!$A$3:$V$507,G$1,0)</f>
        <v>N/A</v>
      </c>
      <c r="H68" t="str">
        <f>VLOOKUP($A68,'Plan de acci�n consolidado 2025'!$A$3:$V$507,H$1,0)</f>
        <v>N/A</v>
      </c>
      <c r="I68" t="str">
        <f>VLOOKUP($A68,'Plan de acci�n consolidado 2025'!$A$3:$V$507,I$1,0)</f>
        <v>N/A</v>
      </c>
      <c r="J68">
        <f>VLOOKUP(E68,'Plantilla publicacion'!$A$3:$Q$490,17,0)</f>
        <v>0</v>
      </c>
      <c r="K68" t="str">
        <f>VLOOKUP($A68,'Plan de acci�n consolidado 2025'!$A$3:$V$507,K$1,0)</f>
        <v>N/A</v>
      </c>
      <c r="L68" t="str">
        <f>VLOOKUP($A68,'Plan de acci�n consolidado 2025'!$A$3:$V$507,L$1,0)</f>
        <v>N/A</v>
      </c>
      <c r="M68" t="str">
        <f>VLOOKUP($A68,'Plan de acci�n consolidado 2025'!$A$3:$V$507,M$1,0)</f>
        <v>N/A</v>
      </c>
      <c r="N68" t="str">
        <f>VLOOKUP($A68,'Plan de acci�n consolidado 2025'!$A$3:$V$507,N$1,0)</f>
        <v>N/A</v>
      </c>
      <c r="O68" t="str">
        <f>VLOOKUP($A68,'Plan de acci�n consolidado 2025'!$A$3:$V$507,O$1,0)</f>
        <v>Verificar las denuncias recibidas en 2024 para identificar a los denunciados en el comercio electrónico con el mayor número de quejas (Informe de la verificación realizada)</v>
      </c>
      <c r="P68">
        <f>VLOOKUP($A68,'Plan de acci�n consolidado 2025'!$A$3:$V$507,P$1,0)</f>
        <v>15</v>
      </c>
      <c r="Q68">
        <f>VLOOKUP($A68,'Plan de acci�n consolidado 2025'!$A$3:$V$507,Q$1,0)</f>
        <v>1</v>
      </c>
      <c r="R68" t="str">
        <f>VLOOKUP($A68,'Plan de acci�n consolidado 2025'!$A$3:$V$507,R$1,0)</f>
        <v>Númerica</v>
      </c>
      <c r="S68" t="str">
        <f>VLOOKUP($A68,'Plan de acci�n consolidado 2025'!$A$3:$V$507,S$1,0)</f>
        <v># de informes de verificación  realizados / 1 informe de verificación a realizar</v>
      </c>
      <c r="T68" s="196" t="str">
        <f>VLOOKUP($A68,'Plan de acci�n consolidado 2025'!$A$3:$V$507,T$1,0)</f>
        <v>2025-02-18</v>
      </c>
      <c r="U68" s="196" t="str">
        <f>VLOOKUP($A68,'Plan de acci�n consolidado 2025'!$A$3:$V$507,U$1,0)</f>
        <v>2025-03-31</v>
      </c>
      <c r="V68" t="str">
        <f>VLOOKUP($A68,'Plan de acci�n consolidado 2025'!$A$3:$V$507,V$1,0)</f>
        <v>3100-DIRECCION DE INVESTIGACIONES DE PROTECCION AL CONSUMIDOR</v>
      </c>
      <c r="W68"/>
      <c r="X68"/>
    </row>
    <row r="69" spans="1:24" x14ac:dyDescent="0.25">
      <c r="A69" s="31" t="s">
        <v>642</v>
      </c>
      <c r="B69" t="str">
        <f>VLOOKUP($A69,'Plan de acci�n consolidado 2025'!$A$3:$V$507,B$1,0)</f>
        <v>3100-DIRECCION DE INVESTIGACIONES DE PROTECCION AL CONSUMIDOR</v>
      </c>
      <c r="C69">
        <f>VLOOKUP($A69,'Plan de acci�n consolidado 2025'!$A$3:$V$507,C$1,0)</f>
        <v>3</v>
      </c>
      <c r="D69" t="str">
        <f>VLOOKUP($A69,'Plan de acci�n consolidado 2025'!$A$3:$V$507,D$1,0)</f>
        <v>Actividad propia</v>
      </c>
      <c r="E69" t="str">
        <f>VLOOKUP($A69,'Plan de acci�n consolidado 2025'!$A$3:$V$507,E$1,0)</f>
        <v>3100.1.2</v>
      </c>
      <c r="F69" t="str">
        <f>VLOOKUP($A69,'Plan de acci�n consolidado 2025'!$A$3:$V$507,F$1,0)</f>
        <v>N/A</v>
      </c>
      <c r="G69" t="str">
        <f>VLOOKUP($A69,'Plan de acci�n consolidado 2025'!$A$3:$V$507,G$1,0)</f>
        <v>N/A</v>
      </c>
      <c r="H69" t="str">
        <f>VLOOKUP($A69,'Plan de acci�n consolidado 2025'!$A$3:$V$507,H$1,0)</f>
        <v>N/A</v>
      </c>
      <c r="I69" t="str">
        <f>VLOOKUP($A69,'Plan de acci�n consolidado 2025'!$A$3:$V$507,I$1,0)</f>
        <v>N/A</v>
      </c>
      <c r="J69">
        <f>VLOOKUP(E69,'Plantilla publicacion'!$A$3:$Q$490,17,0)</f>
        <v>0</v>
      </c>
      <c r="K69" t="str">
        <f>VLOOKUP($A69,'Plan de acci�n consolidado 2025'!$A$3:$V$507,K$1,0)</f>
        <v>N/A</v>
      </c>
      <c r="L69" t="str">
        <f>VLOOKUP($A69,'Plan de acci�n consolidado 2025'!$A$3:$V$507,L$1,0)</f>
        <v>N/A</v>
      </c>
      <c r="M69" t="str">
        <f>VLOOKUP($A69,'Plan de acci�n consolidado 2025'!$A$3:$V$507,M$1,0)</f>
        <v>N/A</v>
      </c>
      <c r="N69" t="str">
        <f>VLOOKUP($A69,'Plan de acci�n consolidado 2025'!$A$3:$V$507,N$1,0)</f>
        <v>N/A</v>
      </c>
      <c r="O69" t="str">
        <f>VLOOKUP($A69,'Plan de acci�n consolidado 2025'!$A$3:$V$507,O$1,0)</f>
        <v>Definir el cronograma de las actuaciones de  inspección a realizar (Documentos con la programación)</v>
      </c>
      <c r="P69">
        <f>VLOOKUP($A69,'Plan de acci�n consolidado 2025'!$A$3:$V$507,P$1,0)</f>
        <v>25</v>
      </c>
      <c r="Q69">
        <f>VLOOKUP($A69,'Plan de acci�n consolidado 2025'!$A$3:$V$507,Q$1,0)</f>
        <v>1</v>
      </c>
      <c r="R69" t="str">
        <f>VLOOKUP($A69,'Plan de acci�n consolidado 2025'!$A$3:$V$507,R$1,0)</f>
        <v>Númerica</v>
      </c>
      <c r="S69" t="str">
        <f>VLOOKUP($A69,'Plan de acci�n consolidado 2025'!$A$3:$V$507,S$1,0)</f>
        <v># de cronogramas realizados / 1 cronogramas a realizar</v>
      </c>
      <c r="T69" s="196" t="str">
        <f>VLOOKUP($A69,'Plan de acci�n consolidado 2025'!$A$3:$V$507,T$1,0)</f>
        <v>2025-04-01</v>
      </c>
      <c r="U69" s="196" t="str">
        <f>VLOOKUP($A69,'Plan de acci�n consolidado 2025'!$A$3:$V$507,U$1,0)</f>
        <v>2025-04-30</v>
      </c>
      <c r="V69" t="str">
        <f>VLOOKUP($A69,'Plan de acci�n consolidado 2025'!$A$3:$V$507,V$1,0)</f>
        <v>3100-DIRECCION DE INVESTIGACIONES DE PROTECCION AL CONSUMIDOR</v>
      </c>
      <c r="W69"/>
      <c r="X69"/>
    </row>
    <row r="70" spans="1:24" x14ac:dyDescent="0.25">
      <c r="A70" s="31" t="s">
        <v>644</v>
      </c>
      <c r="B70" t="str">
        <f>VLOOKUP($A70,'Plan de acci�n consolidado 2025'!$A$3:$V$507,B$1,0)</f>
        <v>3100-DIRECCION DE INVESTIGACIONES DE PROTECCION AL CONSUMIDOR</v>
      </c>
      <c r="C70">
        <f>VLOOKUP($A70,'Plan de acci�n consolidado 2025'!$A$3:$V$507,C$1,0)</f>
        <v>3</v>
      </c>
      <c r="D70" t="str">
        <f>VLOOKUP($A70,'Plan de acci�n consolidado 2025'!$A$3:$V$507,D$1,0)</f>
        <v>Actividad propia</v>
      </c>
      <c r="E70" t="str">
        <f>VLOOKUP($A70,'Plan de acci�n consolidado 2025'!$A$3:$V$507,E$1,0)</f>
        <v>3100.1.3</v>
      </c>
      <c r="F70" t="str">
        <f>VLOOKUP($A70,'Plan de acci�n consolidado 2025'!$A$3:$V$507,F$1,0)</f>
        <v>N/A</v>
      </c>
      <c r="G70" t="str">
        <f>VLOOKUP($A70,'Plan de acci�n consolidado 2025'!$A$3:$V$507,G$1,0)</f>
        <v>N/A</v>
      </c>
      <c r="H70" t="str">
        <f>VLOOKUP($A70,'Plan de acci�n consolidado 2025'!$A$3:$V$507,H$1,0)</f>
        <v>N/A</v>
      </c>
      <c r="I70" t="str">
        <f>VLOOKUP($A70,'Plan de acci�n consolidado 2025'!$A$3:$V$507,I$1,0)</f>
        <v>N/A</v>
      </c>
      <c r="J70">
        <f>VLOOKUP(E70,'Plantilla publicacion'!$A$3:$Q$490,17,0)</f>
        <v>0</v>
      </c>
      <c r="K70" t="str">
        <f>VLOOKUP($A70,'Plan de acci�n consolidado 2025'!$A$3:$V$507,K$1,0)</f>
        <v>N/A</v>
      </c>
      <c r="L70" t="str">
        <f>VLOOKUP($A70,'Plan de acci�n consolidado 2025'!$A$3:$V$507,L$1,0)</f>
        <v>N/A</v>
      </c>
      <c r="M70" t="str">
        <f>VLOOKUP($A70,'Plan de acci�n consolidado 2025'!$A$3:$V$507,M$1,0)</f>
        <v>N/A</v>
      </c>
      <c r="N70" t="str">
        <f>VLOOKUP($A70,'Plan de acci�n consolidado 2025'!$A$3:$V$507,N$1,0)</f>
        <v>N/A</v>
      </c>
      <c r="O70" t="str">
        <f>VLOOKUP($A70,'Plan de acci�n consolidado 2025'!$A$3:$V$507,O$1,0)</f>
        <v>Realizar visitas de inspección a personas naturales o jurídicas sujetas de inspección y vigilancia (Relación de los números de radicación de las visitas de inspección web realizadas)</v>
      </c>
      <c r="P70">
        <f>VLOOKUP($A70,'Plan de acci�n consolidado 2025'!$A$3:$V$507,P$1,0)</f>
        <v>60</v>
      </c>
      <c r="Q70">
        <f>VLOOKUP($A70,'Plan de acci�n consolidado 2025'!$A$3:$V$507,Q$1,0)</f>
        <v>1070</v>
      </c>
      <c r="R70" t="str">
        <f>VLOOKUP($A70,'Plan de acci�n consolidado 2025'!$A$3:$V$507,R$1,0)</f>
        <v>Númerica</v>
      </c>
      <c r="S70" t="str">
        <f>VLOOKUP($A70,'Plan de acci�n consolidado 2025'!$A$3:$V$507,S$1,0)</f>
        <v># de actuaciones oficiosas realizadas / 1070 actuaciones oficiosas a realizar</v>
      </c>
      <c r="T70" s="196" t="str">
        <f>VLOOKUP($A70,'Plan de acci�n consolidado 2025'!$A$3:$V$507,T$1,0)</f>
        <v>2025-04-08</v>
      </c>
      <c r="U70" s="196" t="str">
        <f>VLOOKUP($A70,'Plan de acci�n consolidado 2025'!$A$3:$V$507,U$1,0)</f>
        <v>2025-11-28</v>
      </c>
      <c r="V70" t="str">
        <f>VLOOKUP($A70,'Plan de acci�n consolidado 2025'!$A$3:$V$507,V$1,0)</f>
        <v>3100-DIRECCION DE INVESTIGACIONES DE PROTECCION AL CONSUMIDOR</v>
      </c>
      <c r="W70"/>
      <c r="X70"/>
    </row>
    <row r="71" spans="1:24" x14ac:dyDescent="0.25">
      <c r="A71" s="31" t="s">
        <v>645</v>
      </c>
      <c r="B71" t="str">
        <f>VLOOKUP($A71,'Plan de acci�n consolidado 2025'!$A$3:$V$507,B$1,0)</f>
        <v>3100-DIRECCION DE INVESTIGACIONES DE PROTECCION AL CONSUMIDOR</v>
      </c>
      <c r="C71">
        <f>VLOOKUP($A71,'Plan de acci�n consolidado 2025'!$A$3:$V$507,C$1,0)</f>
        <v>3</v>
      </c>
      <c r="D71" t="str">
        <f>VLOOKUP($A71,'Plan de acci�n consolidado 2025'!$A$3:$V$507,D$1,0)</f>
        <v>Producto</v>
      </c>
      <c r="E71" t="str">
        <f>VLOOKUP($A71,'Plan de acci�n consolidado 2025'!$A$3:$V$507,E$1,0)</f>
        <v>3100.2</v>
      </c>
      <c r="F71" t="str">
        <f>VLOOKUP($A71,'Plan de acci�n consolidado 2025'!$A$3:$V$507,F$1,0)</f>
        <v>Operativo</v>
      </c>
      <c r="G71" t="str">
        <f>VLOOKUP($A71,'Plan de acci�n consolidado 2025'!$A$3:$V$507,G$1,0)</f>
        <v xml:space="preserve">Promover el enfoque preventivo, diferencial y territorial en el que hacer misional de la entidad 
</v>
      </c>
      <c r="H71" t="str">
        <f>VLOOKUP($A71,'Plan de acci�n consolidado 2025'!$A$3:$V$507,H$1,0)</f>
        <v xml:space="preserve">Cumplimiento de productos del PAI asociados a Promover el enfoque preventivo, diferencial y territorial en el que hacer misional de la entidad 
</v>
      </c>
      <c r="I71" t="str">
        <f>VLOOKUP($A71,'Plan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71" t="str">
        <f>VLOOKUP(E71,'Plantilla publicacion'!$A$3:$Q$490,17,0)</f>
        <v>PND - 5-31-5-b- Convergencia regional - Entidades públicas territoriales y nacionales fortalecidas / PES - Cierre de brechas territoriales</v>
      </c>
      <c r="K71" t="str">
        <f>VLOOKUP($A71,'Plan de acci�n consolidado 2025'!$A$3:$V$507,K$1,0)</f>
        <v>No</v>
      </c>
      <c r="L71" t="str">
        <f>VLOOKUP($A71,'Plan de acci�n consolidado 2025'!$A$3:$V$507,L$1,0)</f>
        <v>C-3503-0200-0015-40401c</v>
      </c>
      <c r="M71" t="str">
        <f>VLOOKUP($A71,'Plan de acci�n consolidado 2025'!$A$3:$V$507,M$1,0)</f>
        <v>Política Servicio al Ciudadano_DIMENSIÓN Gestión con Valores para Resultados</v>
      </c>
      <c r="N71" t="str">
        <f>VLOOKUP($A71,'Plan de acci�n consolidado 2025'!$A$3:$V$507,N$1,0)</f>
        <v>PND_8_Fortalecer lasCapacidades yConocimiento sobreDerechos yDeberesDe las relacionesDeConsumo;
PND_9_Ampliar los instrumentosDePrevención</v>
      </c>
      <c r="O71" t="str">
        <f>VLOOKUP($A71,'Plan de acci�n consolidado 2025'!$A$3:$V$507,O$1,0)</f>
        <v>Visitas de acompañamiento a establecimientos de comercio ubicados en territorios turísticos, con el objetivo de promover la convergencia regional, realizadas  (Relación de los números de radicación de las visitas de inspección realizadas)</v>
      </c>
      <c r="P71">
        <f>VLOOKUP($A71,'Plan de acci�n consolidado 2025'!$A$3:$V$507,P$1,0)</f>
        <v>40</v>
      </c>
      <c r="Q71">
        <f>VLOOKUP($A71,'Plan de acci�n consolidado 2025'!$A$3:$V$507,Q$1,0)</f>
        <v>50</v>
      </c>
      <c r="R71" t="str">
        <f>VLOOKUP($A71,'Plan de acci�n consolidado 2025'!$A$3:$V$507,R$1,0)</f>
        <v>Númerica</v>
      </c>
      <c r="S71" t="str">
        <f>VLOOKUP($A71,'Plan de acci�n consolidado 2025'!$A$3:$V$507,S$1,0)</f>
        <v># de visitas realizadas / 50 visitas a realizar</v>
      </c>
      <c r="T71" s="196" t="str">
        <f>VLOOKUP($A71,'Plan de acci�n consolidado 2025'!$A$3:$V$507,T$1,0)</f>
        <v>2025-01-14</v>
      </c>
      <c r="U71" s="196" t="str">
        <f>VLOOKUP($A71,'Plan de acci�n consolidado 2025'!$A$3:$V$507,U$1,0)</f>
        <v>2025-11-28</v>
      </c>
      <c r="V71" t="str">
        <f>VLOOKUP($A71,'Plan de acci�n consolidado 2025'!$A$3:$V$507,V$1,0)</f>
        <v>3100-DIRECCION DE INVESTIGACIONES DE PROTECCION AL CONSUMIDOR</v>
      </c>
      <c r="W71"/>
      <c r="X71"/>
    </row>
    <row r="72" spans="1:24" x14ac:dyDescent="0.25">
      <c r="A72" s="31" t="s">
        <v>647</v>
      </c>
      <c r="B72" t="str">
        <f>VLOOKUP($A72,'Plan de acci�n consolidado 2025'!$A$3:$V$507,B$1,0)</f>
        <v>3100-DIRECCION DE INVESTIGACIONES DE PROTECCION AL CONSUMIDOR</v>
      </c>
      <c r="C72">
        <f>VLOOKUP($A72,'Plan de acci�n consolidado 2025'!$A$3:$V$507,C$1,0)</f>
        <v>3</v>
      </c>
      <c r="D72" t="str">
        <f>VLOOKUP($A72,'Plan de acci�n consolidado 2025'!$A$3:$V$507,D$1,0)</f>
        <v>Actividad propia</v>
      </c>
      <c r="E72" t="str">
        <f>VLOOKUP($A72,'Plan de acci�n consolidado 2025'!$A$3:$V$507,E$1,0)</f>
        <v>3100.2.1</v>
      </c>
      <c r="F72" t="str">
        <f>VLOOKUP($A72,'Plan de acci�n consolidado 2025'!$A$3:$V$507,F$1,0)</f>
        <v>N/A</v>
      </c>
      <c r="G72" t="str">
        <f>VLOOKUP($A72,'Plan de acci�n consolidado 2025'!$A$3:$V$507,G$1,0)</f>
        <v>N/A</v>
      </c>
      <c r="H72" t="str">
        <f>VLOOKUP($A72,'Plan de acci�n consolidado 2025'!$A$3:$V$507,H$1,0)</f>
        <v>N/A</v>
      </c>
      <c r="I72" t="str">
        <f>VLOOKUP($A72,'Plan de acci�n consolidado 2025'!$A$3:$V$507,I$1,0)</f>
        <v>N/A</v>
      </c>
      <c r="J72">
        <f>VLOOKUP(E72,'Plantilla publicacion'!$A$3:$Q$490,17,0)</f>
        <v>0</v>
      </c>
      <c r="K72" t="str">
        <f>VLOOKUP($A72,'Plan de acci�n consolidado 2025'!$A$3:$V$507,K$1,0)</f>
        <v>N/A</v>
      </c>
      <c r="L72" t="str">
        <f>VLOOKUP($A72,'Plan de acci�n consolidado 2025'!$A$3:$V$507,L$1,0)</f>
        <v>N/A</v>
      </c>
      <c r="M72" t="str">
        <f>VLOOKUP($A72,'Plan de acci�n consolidado 2025'!$A$3:$V$507,M$1,0)</f>
        <v>N/A</v>
      </c>
      <c r="N72" t="str">
        <f>VLOOKUP($A72,'Plan de acci�n consolidado 2025'!$A$3:$V$507,N$1,0)</f>
        <v>N/A</v>
      </c>
      <c r="O72" t="str">
        <f>VLOOKUP($A72,'Plan de acci�n consolidado 2025'!$A$3:$V$507,O$1,0)</f>
        <v>Determinar los sectores en los cuales se llevarán a cabo las actuaciones administrativas de inspección, vigilancia y control. (Acta de reunión)</v>
      </c>
      <c r="P72">
        <f>VLOOKUP($A72,'Plan de acci�n consolidado 2025'!$A$3:$V$507,P$1,0)</f>
        <v>15</v>
      </c>
      <c r="Q72">
        <f>VLOOKUP($A72,'Plan de acci�n consolidado 2025'!$A$3:$V$507,Q$1,0)</f>
        <v>1</v>
      </c>
      <c r="R72" t="str">
        <f>VLOOKUP($A72,'Plan de acci�n consolidado 2025'!$A$3:$V$507,R$1,0)</f>
        <v>Númerica</v>
      </c>
      <c r="S72" t="str">
        <f>VLOOKUP($A72,'Plan de acci�n consolidado 2025'!$A$3:$V$507,S$1,0)</f>
        <v># de actas de reuniones realizadas / 1 actas de reunión a realizar</v>
      </c>
      <c r="T72" s="196" t="str">
        <f>VLOOKUP($A72,'Plan de acci�n consolidado 2025'!$A$3:$V$507,T$1,0)</f>
        <v>2025-01-14</v>
      </c>
      <c r="U72" s="196" t="str">
        <f>VLOOKUP($A72,'Plan de acci�n consolidado 2025'!$A$3:$V$507,U$1,0)</f>
        <v>2025-02-07</v>
      </c>
      <c r="V72" t="str">
        <f>VLOOKUP($A72,'Plan de acci�n consolidado 2025'!$A$3:$V$507,V$1,0)</f>
        <v>3100-DIRECCION DE INVESTIGACIONES DE PROTECCION AL CONSUMIDOR</v>
      </c>
      <c r="W72"/>
      <c r="X72"/>
    </row>
    <row r="73" spans="1:24" x14ac:dyDescent="0.25">
      <c r="A73" s="31" t="s">
        <v>649</v>
      </c>
      <c r="B73" t="str">
        <f>VLOOKUP($A73,'Plan de acci�n consolidado 2025'!$A$3:$V$507,B$1,0)</f>
        <v>3100-DIRECCION DE INVESTIGACIONES DE PROTECCION AL CONSUMIDOR</v>
      </c>
      <c r="C73">
        <f>VLOOKUP($A73,'Plan de acci�n consolidado 2025'!$A$3:$V$507,C$1,0)</f>
        <v>3</v>
      </c>
      <c r="D73" t="str">
        <f>VLOOKUP($A73,'Plan de acci�n consolidado 2025'!$A$3:$V$507,D$1,0)</f>
        <v>Actividad propia</v>
      </c>
      <c r="E73" t="str">
        <f>VLOOKUP($A73,'Plan de acci�n consolidado 2025'!$A$3:$V$507,E$1,0)</f>
        <v>3100.2.2</v>
      </c>
      <c r="F73" t="str">
        <f>VLOOKUP($A73,'Plan de acci�n consolidado 2025'!$A$3:$V$507,F$1,0)</f>
        <v>N/A</v>
      </c>
      <c r="G73" t="str">
        <f>VLOOKUP($A73,'Plan de acci�n consolidado 2025'!$A$3:$V$507,G$1,0)</f>
        <v>N/A</v>
      </c>
      <c r="H73" t="str">
        <f>VLOOKUP($A73,'Plan de acci�n consolidado 2025'!$A$3:$V$507,H$1,0)</f>
        <v>N/A</v>
      </c>
      <c r="I73" t="str">
        <f>VLOOKUP($A73,'Plan de acci�n consolidado 2025'!$A$3:$V$507,I$1,0)</f>
        <v>N/A</v>
      </c>
      <c r="J73">
        <f>VLOOKUP(E73,'Plantilla publicacion'!$A$3:$Q$490,17,0)</f>
        <v>0</v>
      </c>
      <c r="K73" t="str">
        <f>VLOOKUP($A73,'Plan de acci�n consolidado 2025'!$A$3:$V$507,K$1,0)</f>
        <v>N/A</v>
      </c>
      <c r="L73" t="str">
        <f>VLOOKUP($A73,'Plan de acci�n consolidado 2025'!$A$3:$V$507,L$1,0)</f>
        <v>N/A</v>
      </c>
      <c r="M73" t="str">
        <f>VLOOKUP($A73,'Plan de acci�n consolidado 2025'!$A$3:$V$507,M$1,0)</f>
        <v>N/A</v>
      </c>
      <c r="N73" t="str">
        <f>VLOOKUP($A73,'Plan de acci�n consolidado 2025'!$A$3:$V$507,N$1,0)</f>
        <v>N/A</v>
      </c>
      <c r="O73" t="str">
        <f>VLOOKUP($A73,'Plan de acci�n consolidado 2025'!$A$3:$V$507,O$1,0)</f>
        <v>Programar las visitas de inspección a realizar (Programación trimestral de las actuaciones administrativas)</v>
      </c>
      <c r="P73">
        <f>VLOOKUP($A73,'Plan de acci�n consolidado 2025'!$A$3:$V$507,P$1,0)</f>
        <v>15</v>
      </c>
      <c r="Q73">
        <f>VLOOKUP($A73,'Plan de acci�n consolidado 2025'!$A$3:$V$507,Q$1,0)</f>
        <v>4</v>
      </c>
      <c r="R73" t="str">
        <f>VLOOKUP($A73,'Plan de acci�n consolidado 2025'!$A$3:$V$507,R$1,0)</f>
        <v>Númerica</v>
      </c>
      <c r="S73" t="str">
        <f>VLOOKUP($A73,'Plan de acci�n consolidado 2025'!$A$3:$V$507,S$1,0)</f>
        <v># de programaciones realizadas / 4 programaciones a realizar</v>
      </c>
      <c r="T73" s="196" t="str">
        <f>VLOOKUP($A73,'Plan de acci�n consolidado 2025'!$A$3:$V$507,T$1,0)</f>
        <v>2025-01-14</v>
      </c>
      <c r="U73" s="196" t="str">
        <f>VLOOKUP($A73,'Plan de acci�n consolidado 2025'!$A$3:$V$507,U$1,0)</f>
        <v>2025-10-31</v>
      </c>
      <c r="V73" t="str">
        <f>VLOOKUP($A73,'Plan de acci�n consolidado 2025'!$A$3:$V$507,V$1,0)</f>
        <v>3100-DIRECCION DE INVESTIGACIONES DE PROTECCION AL CONSUMIDOR</v>
      </c>
      <c r="W73"/>
      <c r="X73"/>
    </row>
    <row r="74" spans="1:24" x14ac:dyDescent="0.25">
      <c r="A74" s="31" t="s">
        <v>651</v>
      </c>
      <c r="B74" t="str">
        <f>VLOOKUP($A74,'Plan de acci�n consolidado 2025'!$A$3:$V$507,B$1,0)</f>
        <v>3100-DIRECCION DE INVESTIGACIONES DE PROTECCION AL CONSUMIDOR</v>
      </c>
      <c r="C74">
        <f>VLOOKUP($A74,'Plan de acci�n consolidado 2025'!$A$3:$V$507,C$1,0)</f>
        <v>3</v>
      </c>
      <c r="D74" t="str">
        <f>VLOOKUP($A74,'Plan de acci�n consolidado 2025'!$A$3:$V$507,D$1,0)</f>
        <v>Actividad propia</v>
      </c>
      <c r="E74" t="str">
        <f>VLOOKUP($A74,'Plan de acci�n consolidado 2025'!$A$3:$V$507,E$1,0)</f>
        <v>3100.2.3</v>
      </c>
      <c r="F74" t="str">
        <f>VLOOKUP($A74,'Plan de acci�n consolidado 2025'!$A$3:$V$507,F$1,0)</f>
        <v>N/A</v>
      </c>
      <c r="G74" t="str">
        <f>VLOOKUP($A74,'Plan de acci�n consolidado 2025'!$A$3:$V$507,G$1,0)</f>
        <v>N/A</v>
      </c>
      <c r="H74" t="str">
        <f>VLOOKUP($A74,'Plan de acci�n consolidado 2025'!$A$3:$V$507,H$1,0)</f>
        <v>N/A</v>
      </c>
      <c r="I74" t="str">
        <f>VLOOKUP($A74,'Plan de acci�n consolidado 2025'!$A$3:$V$507,I$1,0)</f>
        <v>N/A</v>
      </c>
      <c r="J74">
        <f>VLOOKUP(E74,'Plantilla publicacion'!$A$3:$Q$490,17,0)</f>
        <v>0</v>
      </c>
      <c r="K74" t="str">
        <f>VLOOKUP($A74,'Plan de acci�n consolidado 2025'!$A$3:$V$507,K$1,0)</f>
        <v>N/A</v>
      </c>
      <c r="L74" t="str">
        <f>VLOOKUP($A74,'Plan de acci�n consolidado 2025'!$A$3:$V$507,L$1,0)</f>
        <v>N/A</v>
      </c>
      <c r="M74" t="str">
        <f>VLOOKUP($A74,'Plan de acci�n consolidado 2025'!$A$3:$V$507,M$1,0)</f>
        <v>N/A</v>
      </c>
      <c r="N74" t="str">
        <f>VLOOKUP($A74,'Plan de acci�n consolidado 2025'!$A$3:$V$507,N$1,0)</f>
        <v>N/A</v>
      </c>
      <c r="O74" t="str">
        <f>VLOOKUP($A74,'Plan de acci�n consolidado 2025'!$A$3:$V$507,O$1,0)</f>
        <v>Realizar las visitas de inspección a las personas naturales o jurídicas sujetas de inspección y vigilancia (Relación de los números de radicación de las visitas de inspección realizados)</v>
      </c>
      <c r="P74">
        <f>VLOOKUP($A74,'Plan de acci�n consolidado 2025'!$A$3:$V$507,P$1,0)</f>
        <v>70</v>
      </c>
      <c r="Q74">
        <f>VLOOKUP($A74,'Plan de acci�n consolidado 2025'!$A$3:$V$507,Q$1,0)</f>
        <v>50</v>
      </c>
      <c r="R74" t="str">
        <f>VLOOKUP($A74,'Plan de acci�n consolidado 2025'!$A$3:$V$507,R$1,0)</f>
        <v>Númerica</v>
      </c>
      <c r="S74" t="str">
        <f>VLOOKUP($A74,'Plan de acci�n consolidado 2025'!$A$3:$V$507,S$1,0)</f>
        <v># de visitas realizadas / 50 visitas a realizar</v>
      </c>
      <c r="T74" s="196" t="str">
        <f>VLOOKUP($A74,'Plan de acci�n consolidado 2025'!$A$3:$V$507,T$1,0)</f>
        <v>2025-02-07</v>
      </c>
      <c r="U74" s="196" t="str">
        <f>VLOOKUP($A74,'Plan de acci�n consolidado 2025'!$A$3:$V$507,U$1,0)</f>
        <v>2025-11-28</v>
      </c>
      <c r="V74" t="str">
        <f>VLOOKUP($A74,'Plan de acci�n consolidado 2025'!$A$3:$V$507,V$1,0)</f>
        <v>3100-DIRECCION DE INVESTIGACIONES DE PROTECCION AL CONSUMIDOR</v>
      </c>
      <c r="W74"/>
      <c r="X74"/>
    </row>
    <row r="75" spans="1:24" x14ac:dyDescent="0.25">
      <c r="A75" s="31" t="s">
        <v>652</v>
      </c>
      <c r="B75" t="str">
        <f>VLOOKUP($A75,'Plan de acci�n consolidado 2025'!$A$3:$V$507,B$1,0)</f>
        <v>3100-DIRECCION DE INVESTIGACIONES DE PROTECCION AL CONSUMIDOR</v>
      </c>
      <c r="C75">
        <f>VLOOKUP($A75,'Plan de acci�n consolidado 2025'!$A$3:$V$507,C$1,0)</f>
        <v>3</v>
      </c>
      <c r="D75" t="str">
        <f>VLOOKUP($A75,'Plan de acci�n consolidado 2025'!$A$3:$V$507,D$1,0)</f>
        <v>Producto</v>
      </c>
      <c r="E75" t="str">
        <f>VLOOKUP($A75,'Plan de acci�n consolidado 2025'!$A$3:$V$507,E$1,0)</f>
        <v>3100.3</v>
      </c>
      <c r="F75" t="str">
        <f>VLOOKUP($A75,'Plan de acci�n consolidado 2025'!$A$3:$V$507,F$1,0)</f>
        <v>Operativo</v>
      </c>
      <c r="G75" t="str">
        <f>VLOOKUP($A75,'Plan de acci�n consolidado 2025'!$A$3:$V$507,G$1,0)</f>
        <v xml:space="preserve">Promover el enfoque preventivo, diferencial y territorial en el que hacer misional de la entidad 
</v>
      </c>
      <c r="H75" t="str">
        <f>VLOOKUP($A75,'Plan de acci�n consolidado 2025'!$A$3:$V$507,H$1,0)</f>
        <v xml:space="preserve">Cumplimiento de productos del PAI asociados a Promover el enfoque preventivo, diferencial y territorial en el que hacer misional de la entidad 
</v>
      </c>
      <c r="I75" t="str">
        <f>VLOOKUP($A75,'Plan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75" t="str">
        <f>VLOOKUP(E75,'Plantilla publicacion'!$A$3:$Q$490,17,0)</f>
        <v>PND - 5-31-5-b- Convergencia regional - Entidades públicas territoriales y nacionales fortalecidas / PES - Transformación Institucional</v>
      </c>
      <c r="K75" t="str">
        <f>VLOOKUP($A75,'Plan de acci�n consolidado 2025'!$A$3:$V$507,K$1,0)</f>
        <v>No</v>
      </c>
      <c r="L75" t="str">
        <f>VLOOKUP($A75,'Plan de acci�n consolidado 2025'!$A$3:$V$507,L$1,0)</f>
        <v>FUNCIONAMIENTO</v>
      </c>
      <c r="M75" t="str">
        <f>VLOOKUP($A75,'Plan de acci�n consolidado 2025'!$A$3:$V$507,M$1,0)</f>
        <v>Política Servicio al Ciudadano_DIMENSIÓN Gestión con Valores para Resultados</v>
      </c>
      <c r="N75" t="str">
        <f>VLOOKUP($A75,'Plan de acci�n consolidado 2025'!$A$3:$V$507,N$1,0)</f>
        <v>N/A</v>
      </c>
      <c r="O75" t="str">
        <f>VLOOKUP($A75,'Plan de acci�n consolidado 2025'!$A$3:$V$507,O$1,0)</f>
        <v>Recursos de reposición interpuestos, decididos dentro de los 6 meses siguientes a su presentación (Relación de los números de radicación de los recursos decididos, fecha de entrada y salida)</v>
      </c>
      <c r="P75">
        <f>VLOOKUP($A75,'Plan de acci�n consolidado 2025'!$A$3:$V$507,P$1,0)</f>
        <v>20</v>
      </c>
      <c r="Q75">
        <f>VLOOKUP($A75,'Plan de acci�n consolidado 2025'!$A$3:$V$507,Q$1,0)</f>
        <v>80</v>
      </c>
      <c r="R75" t="str">
        <f>VLOOKUP($A75,'Plan de acci�n consolidado 2025'!$A$3:$V$507,R$1,0)</f>
        <v>Porcentual</v>
      </c>
      <c r="S75" t="str">
        <f>VLOOKUP($A75,'Plan de acci�n consolidado 2025'!$A$3:$V$507,S$1,0)</f>
        <v>% de listado de recursos decididos / 80% de listado de recursos a decidir</v>
      </c>
      <c r="T75" s="196" t="str">
        <f>VLOOKUP($A75,'Plan de acci�n consolidado 2025'!$A$3:$V$507,T$1,0)</f>
        <v>2025-01-02</v>
      </c>
      <c r="U75" s="196" t="str">
        <f>VLOOKUP($A75,'Plan de acci�n consolidado 2025'!$A$3:$V$507,U$1,0)</f>
        <v>2025-12-31</v>
      </c>
      <c r="V75" t="str">
        <f>VLOOKUP($A75,'Plan de acci�n consolidado 2025'!$A$3:$V$507,V$1,0)</f>
        <v>3100-DIRECCION DE INVESTIGACIONES DE PROTECCION AL CONSUMIDOR</v>
      </c>
      <c r="W75"/>
      <c r="X75"/>
    </row>
    <row r="76" spans="1:24" x14ac:dyDescent="0.25">
      <c r="A76" s="31" t="s">
        <v>655</v>
      </c>
      <c r="B76" t="str">
        <f>VLOOKUP($A76,'Plan de acci�n consolidado 2025'!$A$3:$V$507,B$1,0)</f>
        <v>3100-DIRECCION DE INVESTIGACIONES DE PROTECCION AL CONSUMIDOR</v>
      </c>
      <c r="C76">
        <f>VLOOKUP($A76,'Plan de acci�n consolidado 2025'!$A$3:$V$507,C$1,0)</f>
        <v>3</v>
      </c>
      <c r="D76" t="str">
        <f>VLOOKUP($A76,'Plan de acci�n consolidado 2025'!$A$3:$V$507,D$1,0)</f>
        <v>Actividad propia</v>
      </c>
      <c r="E76" t="str">
        <f>VLOOKUP($A76,'Plan de acci�n consolidado 2025'!$A$3:$V$507,E$1,0)</f>
        <v>3100.3.1</v>
      </c>
      <c r="F76" t="str">
        <f>VLOOKUP($A76,'Plan de acci�n consolidado 2025'!$A$3:$V$507,F$1,0)</f>
        <v>N/A</v>
      </c>
      <c r="G76" t="str">
        <f>VLOOKUP($A76,'Plan de acci�n consolidado 2025'!$A$3:$V$507,G$1,0)</f>
        <v>N/A</v>
      </c>
      <c r="H76" t="str">
        <f>VLOOKUP($A76,'Plan de acci�n consolidado 2025'!$A$3:$V$507,H$1,0)</f>
        <v>N/A</v>
      </c>
      <c r="I76" t="str">
        <f>VLOOKUP($A76,'Plan de acci�n consolidado 2025'!$A$3:$V$507,I$1,0)</f>
        <v>N/A</v>
      </c>
      <c r="J76">
        <f>VLOOKUP(E76,'Plantilla publicacion'!$A$3:$Q$490,17,0)</f>
        <v>0</v>
      </c>
      <c r="K76" t="str">
        <f>VLOOKUP($A76,'Plan de acci�n consolidado 2025'!$A$3:$V$507,K$1,0)</f>
        <v>N/A</v>
      </c>
      <c r="L76" t="str">
        <f>VLOOKUP($A76,'Plan de acci�n consolidado 2025'!$A$3:$V$507,L$1,0)</f>
        <v>N/A</v>
      </c>
      <c r="M76" t="str">
        <f>VLOOKUP($A76,'Plan de acci�n consolidado 2025'!$A$3:$V$507,M$1,0)</f>
        <v>N/A</v>
      </c>
      <c r="N76" t="str">
        <f>VLOOKUP($A76,'Plan de acci�n consolidado 2025'!$A$3:$V$507,N$1,0)</f>
        <v>N/A</v>
      </c>
      <c r="O76" t="str">
        <f>VLOOKUP($A76,'Plan de acci�n consolidado 2025'!$A$3:$V$507,O$1,0)</f>
        <v>Crear y actualizar periódicamente el listado de los recursos de reposición que ingresan a partir del 1° de enero hasta el 30 de septiembre de 2025, incluyendo la información necesaria para verificar su cumplimiento (Listado de recursos interpuestos)</v>
      </c>
      <c r="P76">
        <f>VLOOKUP($A76,'Plan de acci�n consolidado 2025'!$A$3:$V$507,P$1,0)</f>
        <v>30</v>
      </c>
      <c r="Q76">
        <f>VLOOKUP($A76,'Plan de acci�n consolidado 2025'!$A$3:$V$507,Q$1,0)</f>
        <v>1</v>
      </c>
      <c r="R76" t="str">
        <f>VLOOKUP($A76,'Plan de acci�n consolidado 2025'!$A$3:$V$507,R$1,0)</f>
        <v>Númerica</v>
      </c>
      <c r="S76" t="str">
        <f>VLOOKUP($A76,'Plan de acci�n consolidado 2025'!$A$3:$V$507,S$1,0)</f>
        <v># de listados realizados / 1 listados a realizar</v>
      </c>
      <c r="T76" s="196" t="str">
        <f>VLOOKUP($A76,'Plan de acci�n consolidado 2025'!$A$3:$V$507,T$1,0)</f>
        <v>2025-01-02</v>
      </c>
      <c r="U76" s="196" t="str">
        <f>VLOOKUP($A76,'Plan de acci�n consolidado 2025'!$A$3:$V$507,U$1,0)</f>
        <v>2025-09-30</v>
      </c>
      <c r="V76" t="str">
        <f>VLOOKUP($A76,'Plan de acci�n consolidado 2025'!$A$3:$V$507,V$1,0)</f>
        <v>3100-DIRECCION DE INVESTIGACIONES DE PROTECCION AL CONSUMIDOR</v>
      </c>
      <c r="W76"/>
      <c r="X76"/>
    </row>
    <row r="77" spans="1:24" x14ac:dyDescent="0.25">
      <c r="A77" s="31" t="s">
        <v>657</v>
      </c>
      <c r="B77" t="str">
        <f>VLOOKUP($A77,'Plan de acci�n consolidado 2025'!$A$3:$V$507,B$1,0)</f>
        <v>3100-DIRECCION DE INVESTIGACIONES DE PROTECCION AL CONSUMIDOR</v>
      </c>
      <c r="C77">
        <f>VLOOKUP($A77,'Plan de acci�n consolidado 2025'!$A$3:$V$507,C$1,0)</f>
        <v>3</v>
      </c>
      <c r="D77" t="str">
        <f>VLOOKUP($A77,'Plan de acci�n consolidado 2025'!$A$3:$V$507,D$1,0)</f>
        <v>Actividad propia</v>
      </c>
      <c r="E77" t="str">
        <f>VLOOKUP($A77,'Plan de acci�n consolidado 2025'!$A$3:$V$507,E$1,0)</f>
        <v>3100.3.2</v>
      </c>
      <c r="F77" t="str">
        <f>VLOOKUP($A77,'Plan de acci�n consolidado 2025'!$A$3:$V$507,F$1,0)</f>
        <v>N/A</v>
      </c>
      <c r="G77" t="str">
        <f>VLOOKUP($A77,'Plan de acci�n consolidado 2025'!$A$3:$V$507,G$1,0)</f>
        <v>N/A</v>
      </c>
      <c r="H77" t="str">
        <f>VLOOKUP($A77,'Plan de acci�n consolidado 2025'!$A$3:$V$507,H$1,0)</f>
        <v>N/A</v>
      </c>
      <c r="I77" t="str">
        <f>VLOOKUP($A77,'Plan de acci�n consolidado 2025'!$A$3:$V$507,I$1,0)</f>
        <v>N/A</v>
      </c>
      <c r="J77">
        <f>VLOOKUP(E77,'Plantilla publicacion'!$A$3:$Q$490,17,0)</f>
        <v>0</v>
      </c>
      <c r="K77" t="str">
        <f>VLOOKUP($A77,'Plan de acci�n consolidado 2025'!$A$3:$V$507,K$1,0)</f>
        <v>N/A</v>
      </c>
      <c r="L77" t="str">
        <f>VLOOKUP($A77,'Plan de acci�n consolidado 2025'!$A$3:$V$507,L$1,0)</f>
        <v>N/A</v>
      </c>
      <c r="M77" t="str">
        <f>VLOOKUP($A77,'Plan de acci�n consolidado 2025'!$A$3:$V$507,M$1,0)</f>
        <v>N/A</v>
      </c>
      <c r="N77" t="str">
        <f>VLOOKUP($A77,'Plan de acci�n consolidado 2025'!$A$3:$V$507,N$1,0)</f>
        <v>N/A</v>
      </c>
      <c r="O77" t="str">
        <f>VLOOKUP($A77,'Plan de acci�n consolidado 2025'!$A$3:$V$507,O$1,0)</f>
        <v>Decidir los recursos de reposición interpuestos dentro de los términos definidos. (Relación de los números de radicación de los recursos decididos)</v>
      </c>
      <c r="P77">
        <f>VLOOKUP($A77,'Plan de acci�n consolidado 2025'!$A$3:$V$507,P$1,0)</f>
        <v>70</v>
      </c>
      <c r="Q77">
        <f>VLOOKUP($A77,'Plan de acci�n consolidado 2025'!$A$3:$V$507,Q$1,0)</f>
        <v>80</v>
      </c>
      <c r="R77" t="str">
        <f>VLOOKUP($A77,'Plan de acci�n consolidado 2025'!$A$3:$V$507,R$1,0)</f>
        <v>Porcentual</v>
      </c>
      <c r="S77" t="str">
        <f>VLOOKUP($A77,'Plan de acci�n consolidado 2025'!$A$3:$V$507,S$1,0)</f>
        <v>% de listado de recursos decididos / 80% de 	listado de recursos a decidir</v>
      </c>
      <c r="T77" s="196" t="str">
        <f>VLOOKUP($A77,'Plan de acci�n consolidado 2025'!$A$3:$V$507,T$1,0)</f>
        <v>2025-01-02</v>
      </c>
      <c r="U77" s="196" t="str">
        <f>VLOOKUP($A77,'Plan de acci�n consolidado 2025'!$A$3:$V$507,U$1,0)</f>
        <v>2025-12-31</v>
      </c>
      <c r="V77" t="str">
        <f>VLOOKUP($A77,'Plan de acci�n consolidado 2025'!$A$3:$V$507,V$1,0)</f>
        <v>3100-DIRECCION DE INVESTIGACIONES DE PROTECCION AL CONSUMIDOR</v>
      </c>
      <c r="W77"/>
      <c r="X77"/>
    </row>
    <row r="78" spans="1:24" x14ac:dyDescent="0.25">
      <c r="A78" s="31" t="s">
        <v>659</v>
      </c>
      <c r="B78" t="str">
        <f>VLOOKUP($A78,'Plan de acci�n consolidado 2025'!$A$3:$V$507,B$1,0)</f>
        <v>60-GRUPO DE TRABAJO DE GESTIÓN JUDICIAL ADSCRITO A LA OFICINA ASESORA JURÍDICA</v>
      </c>
      <c r="C78">
        <f>VLOOKUP($A78,'Plan de acci�n consolidado 2025'!$A$3:$V$507,C$1,0)</f>
        <v>0</v>
      </c>
      <c r="D78" t="str">
        <f>VLOOKUP($A78,'Plan de acci�n consolidado 2025'!$A$3:$V$507,D$1,0)</f>
        <v>Producto</v>
      </c>
      <c r="E78" t="str">
        <f>VLOOKUP($A78,'Plan de acci�n consolidado 2025'!$A$3:$V$507,E$1,0)</f>
        <v>60.1</v>
      </c>
      <c r="F78" t="str">
        <f>VLOOKUP($A78,'Plan de acci�n consolidado 2025'!$A$3:$V$507,F$1,0)</f>
        <v>Operativo</v>
      </c>
      <c r="G78" t="str">
        <f>VLOOKUP($A78,'Plan de acci�n consolidado 2025'!$A$3:$V$507,G$1,0)</f>
        <v>Fortalecer el Sistema Integral de Gestión Institucional en el marco del Modelo Integrado de Planeación y gestión para mejorar la prestación del servicio.</v>
      </c>
      <c r="H78" t="str">
        <f>VLOOKUP($A78,'Plan de acci�n consolidado 2025'!$A$3:$V$507,H$1,0)</f>
        <v xml:space="preserve">Cumplimiento de productos del PAI asociados a Fortacer el Sistema Integral de Gestión Institucional para mejorar la prestación del servicio. 
</v>
      </c>
      <c r="I78" t="str">
        <f>VLOOKUP($A78,'Plan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78" t="str">
        <f>VLOOKUP(E78,'Plantilla publicacion'!$A$3:$Q$490,17,0)</f>
        <v>PND - 5-31-5-b- Convergencia regional - Entidades públicas territoriales y nacionales fortalecidas / PES - Transformación Institucional</v>
      </c>
      <c r="K78" t="str">
        <f>VLOOKUP($A78,'Plan de acci�n consolidado 2025'!$A$3:$V$507,K$1,0)</f>
        <v>No</v>
      </c>
      <c r="L78" t="str">
        <f>VLOOKUP($A78,'Plan de acci�n consolidado 2025'!$A$3:$V$507,L$1,0)</f>
        <v>N/A</v>
      </c>
      <c r="M78" t="str">
        <f>VLOOKUP($A78,'Plan de acci�n consolidado 2025'!$A$3:$V$507,M$1,0)</f>
        <v>Política Defensa Jurídica _DIMENSIÓN Gestión con Valores para Resultados</v>
      </c>
      <c r="N78" t="str">
        <f>VLOOKUP($A78,'Plan de acci�n consolidado 2025'!$A$3:$V$507,N$1,0)</f>
        <v>N/A</v>
      </c>
      <c r="O78" t="str">
        <f>VLOOKUP($A78,'Plan de acci�n consolidado 2025'!$A$3:$V$507,O$1,0)</f>
        <v>Política de prevención del Daño Antijurídico, implementada y presentada al Comité (Informe de implementación de la PPDA y acta de comité)</v>
      </c>
      <c r="P78">
        <f>VLOOKUP($A78,'Plan de acci�n consolidado 2025'!$A$3:$V$507,P$1,0)</f>
        <v>35</v>
      </c>
      <c r="Q78">
        <f>VLOOKUP($A78,'Plan de acci�n consolidado 2025'!$A$3:$V$507,Q$1,0)</f>
        <v>1</v>
      </c>
      <c r="R78" t="str">
        <f>VLOOKUP($A78,'Plan de acci�n consolidado 2025'!$A$3:$V$507,R$1,0)</f>
        <v>Númerica</v>
      </c>
      <c r="S78" t="str">
        <f>VLOOKUP($A78,'Plan de acci�n consolidado 2025'!$A$3:$V$507,S$1,0)</f>
        <v># de Política de prevención del daño antijurídico implementada / 1 Política de prevención del daño antijurídico a implementar</v>
      </c>
      <c r="T78" s="196" t="str">
        <f>VLOOKUP($A78,'Plan de acci�n consolidado 2025'!$A$3:$V$507,T$1,0)</f>
        <v>2025-02-03</v>
      </c>
      <c r="U78" s="196" t="str">
        <f>VLOOKUP($A78,'Plan de acci�n consolidado 2025'!$A$3:$V$507,U$1,0)</f>
        <v>2025-12-19</v>
      </c>
      <c r="V78" t="str">
        <f>VLOOKUP($A78,'Plan de acci�n consolidado 2025'!$A$3:$V$507,V$1,0)</f>
        <v>60-GRUPO DE TRABAJO DE GESTIÓN JUDICIAL ADSCRITO A LA OFICINA ASESORA JURÍDICA</v>
      </c>
      <c r="W78"/>
      <c r="X78"/>
    </row>
    <row r="79" spans="1:24" x14ac:dyDescent="0.25">
      <c r="A79" s="31" t="s">
        <v>661</v>
      </c>
      <c r="B79" t="str">
        <f>VLOOKUP($A79,'Plan de acci�n consolidado 2025'!$A$3:$V$507,B$1,0)</f>
        <v>60-GRUPO DE TRABAJO DE GESTIÓN JUDICIAL ADSCRITO A LA OFICINA ASESORA JURÍDICA</v>
      </c>
      <c r="C79">
        <f>VLOOKUP($A79,'Plan de acci�n consolidado 2025'!$A$3:$V$507,C$1,0)</f>
        <v>0</v>
      </c>
      <c r="D79" t="str">
        <f>VLOOKUP($A79,'Plan de acci�n consolidado 2025'!$A$3:$V$507,D$1,0)</f>
        <v>Actividad propia</v>
      </c>
      <c r="E79" t="str">
        <f>VLOOKUP($A79,'Plan de acci�n consolidado 2025'!$A$3:$V$507,E$1,0)</f>
        <v>60.1.1</v>
      </c>
      <c r="F79" t="str">
        <f>VLOOKUP($A79,'Plan de acci�n consolidado 2025'!$A$3:$V$507,F$1,0)</f>
        <v>N/A</v>
      </c>
      <c r="G79" t="str">
        <f>VLOOKUP($A79,'Plan de acci�n consolidado 2025'!$A$3:$V$507,G$1,0)</f>
        <v>N/A</v>
      </c>
      <c r="H79" t="str">
        <f>VLOOKUP($A79,'Plan de acci�n consolidado 2025'!$A$3:$V$507,H$1,0)</f>
        <v>N/A</v>
      </c>
      <c r="I79" t="str">
        <f>VLOOKUP($A79,'Plan de acci�n consolidado 2025'!$A$3:$V$507,I$1,0)</f>
        <v>N/A</v>
      </c>
      <c r="J79">
        <f>VLOOKUP(E79,'Plantilla publicacion'!$A$3:$Q$490,17,0)</f>
        <v>0</v>
      </c>
      <c r="K79" t="str">
        <f>VLOOKUP($A79,'Plan de acci�n consolidado 2025'!$A$3:$V$507,K$1,0)</f>
        <v>N/A</v>
      </c>
      <c r="L79" t="str">
        <f>VLOOKUP($A79,'Plan de acci�n consolidado 2025'!$A$3:$V$507,L$1,0)</f>
        <v>N/A</v>
      </c>
      <c r="M79" t="str">
        <f>VLOOKUP($A79,'Plan de acci�n consolidado 2025'!$A$3:$V$507,M$1,0)</f>
        <v>N/A</v>
      </c>
      <c r="N79" t="str">
        <f>VLOOKUP($A79,'Plan de acci�n consolidado 2025'!$A$3:$V$507,N$1,0)</f>
        <v>N/A</v>
      </c>
      <c r="O79" t="str">
        <f>VLOOKUP($A79,'Plan de acci�n consolidado 2025'!$A$3:$V$507,O$1,0)</f>
        <v>Informar a las Delegaturas mediante memorando y/o correo electrónico, las actividades previstas para la ejecución de la Política de Prevención del Daño Antijurídico de la vigencia 2025. (Memorandos y/o correos electrónicos de los recordatorios)</v>
      </c>
      <c r="P79">
        <f>VLOOKUP($A79,'Plan de acci�n consolidado 2025'!$A$3:$V$507,P$1,0)</f>
        <v>20</v>
      </c>
      <c r="Q79">
        <f>VLOOKUP($A79,'Plan de acci�n consolidado 2025'!$A$3:$V$507,Q$1,0)</f>
        <v>1</v>
      </c>
      <c r="R79" t="str">
        <f>VLOOKUP($A79,'Plan de acci�n consolidado 2025'!$A$3:$V$507,R$1,0)</f>
        <v>Númerica</v>
      </c>
      <c r="S79" t="str">
        <f>VLOOKUP($A79,'Plan de acci�n consolidado 2025'!$A$3:$V$507,S$1,0)</f>
        <v># de memorandos enviados  a las Delegaturas / 1 memorandos a enviar  a las Delegaturas</v>
      </c>
      <c r="T79" s="196" t="str">
        <f>VLOOKUP($A79,'Plan de acci�n consolidado 2025'!$A$3:$V$507,T$1,0)</f>
        <v>2025-02-03</v>
      </c>
      <c r="U79" s="196" t="str">
        <f>VLOOKUP($A79,'Plan de acci�n consolidado 2025'!$A$3:$V$507,U$1,0)</f>
        <v>2025-03-31</v>
      </c>
      <c r="V79" t="str">
        <f>VLOOKUP($A79,'Plan de acci�n consolidado 2025'!$A$3:$V$507,V$1,0)</f>
        <v>60-GRUPO DE TRABAJO DE GESTIÓN JUDICIAL ADSCRITO A LA OFICINA ASESORA JURÍDICA</v>
      </c>
      <c r="W79"/>
      <c r="X79"/>
    </row>
    <row r="80" spans="1:24" x14ac:dyDescent="0.25">
      <c r="A80" s="31" t="s">
        <v>663</v>
      </c>
      <c r="B80" t="str">
        <f>VLOOKUP($A80,'Plan de acci�n consolidado 2025'!$A$3:$V$507,B$1,0)</f>
        <v>60-GRUPO DE TRABAJO DE GESTIÓN JUDICIAL ADSCRITO A LA OFICINA ASESORA JURÍDICA</v>
      </c>
      <c r="C80">
        <f>VLOOKUP($A80,'Plan de acci�n consolidado 2025'!$A$3:$V$507,C$1,0)</f>
        <v>0</v>
      </c>
      <c r="D80" t="str">
        <f>VLOOKUP($A80,'Plan de acci�n consolidado 2025'!$A$3:$V$507,D$1,0)</f>
        <v>Actividad propia</v>
      </c>
      <c r="E80" t="str">
        <f>VLOOKUP($A80,'Plan de acci�n consolidado 2025'!$A$3:$V$507,E$1,0)</f>
        <v>60.1.2</v>
      </c>
      <c r="F80" t="str">
        <f>VLOOKUP($A80,'Plan de acci�n consolidado 2025'!$A$3:$V$507,F$1,0)</f>
        <v>N/A</v>
      </c>
      <c r="G80" t="str">
        <f>VLOOKUP($A80,'Plan de acci�n consolidado 2025'!$A$3:$V$507,G$1,0)</f>
        <v>N/A</v>
      </c>
      <c r="H80" t="str">
        <f>VLOOKUP($A80,'Plan de acci�n consolidado 2025'!$A$3:$V$507,H$1,0)</f>
        <v>N/A</v>
      </c>
      <c r="I80" t="str">
        <f>VLOOKUP($A80,'Plan de acci�n consolidado 2025'!$A$3:$V$507,I$1,0)</f>
        <v>N/A</v>
      </c>
      <c r="J80">
        <f>VLOOKUP(E80,'Plantilla publicacion'!$A$3:$Q$490,17,0)</f>
        <v>0</v>
      </c>
      <c r="K80" t="str">
        <f>VLOOKUP($A80,'Plan de acci�n consolidado 2025'!$A$3:$V$507,K$1,0)</f>
        <v>N/A</v>
      </c>
      <c r="L80" t="str">
        <f>VLOOKUP($A80,'Plan de acci�n consolidado 2025'!$A$3:$V$507,L$1,0)</f>
        <v>N/A</v>
      </c>
      <c r="M80" t="str">
        <f>VLOOKUP($A80,'Plan de acci�n consolidado 2025'!$A$3:$V$507,M$1,0)</f>
        <v>N/A</v>
      </c>
      <c r="N80" t="str">
        <f>VLOOKUP($A80,'Plan de acci�n consolidado 2025'!$A$3:$V$507,N$1,0)</f>
        <v>N/A</v>
      </c>
      <c r="O80" t="str">
        <f>VLOOKUP($A80,'Plan de acci�n consolidado 2025'!$A$3:$V$507,O$1,0)</f>
        <v>Requerir mediante memorando y/o correo electrónico a las Delegaturas el informe final de cumplimiento de las actividades previstas en la Política de Prevención del Daño Antijurídico de la vigencia 2025.(Memorandos y/o correos electrónicos de los requerimientos)</v>
      </c>
      <c r="P80">
        <f>VLOOKUP($A80,'Plan de acci�n consolidado 2025'!$A$3:$V$507,P$1,0)</f>
        <v>20</v>
      </c>
      <c r="Q80">
        <f>VLOOKUP($A80,'Plan de acci�n consolidado 2025'!$A$3:$V$507,Q$1,0)</f>
        <v>1</v>
      </c>
      <c r="R80" t="str">
        <f>VLOOKUP($A80,'Plan de acci�n consolidado 2025'!$A$3:$V$507,R$1,0)</f>
        <v>Númerica</v>
      </c>
      <c r="S80" t="str">
        <f>VLOOKUP($A80,'Plan de acci�n consolidado 2025'!$A$3:$V$507,S$1,0)</f>
        <v># de requerimientos realizados a las Delegaturas / 1 requerimientos a realizar a las Delegaturas</v>
      </c>
      <c r="T80" s="196" t="str">
        <f>VLOOKUP($A80,'Plan de acci�n consolidado 2025'!$A$3:$V$507,T$1,0)</f>
        <v>2025-07-01</v>
      </c>
      <c r="U80" s="196" t="str">
        <f>VLOOKUP($A80,'Plan de acci�n consolidado 2025'!$A$3:$V$507,U$1,0)</f>
        <v>2025-07-31</v>
      </c>
      <c r="V80" t="str">
        <f>VLOOKUP($A80,'Plan de acci�n consolidado 2025'!$A$3:$V$507,V$1,0)</f>
        <v>60-GRUPO DE TRABAJO DE GESTIÓN JUDICIAL ADSCRITO A LA OFICINA ASESORA JURÍDICA</v>
      </c>
      <c r="W80"/>
      <c r="X80"/>
    </row>
    <row r="81" spans="1:24" x14ac:dyDescent="0.25">
      <c r="A81" s="31" t="s">
        <v>665</v>
      </c>
      <c r="B81" t="str">
        <f>VLOOKUP($A81,'Plan de acci�n consolidado 2025'!$A$3:$V$507,B$1,0)</f>
        <v>60-GRUPO DE TRABAJO DE GESTIÓN JUDICIAL ADSCRITO A LA OFICINA ASESORA JURÍDICA</v>
      </c>
      <c r="C81">
        <f>VLOOKUP($A81,'Plan de acci�n consolidado 2025'!$A$3:$V$507,C$1,0)</f>
        <v>0</v>
      </c>
      <c r="D81" t="str">
        <f>VLOOKUP($A81,'Plan de acci�n consolidado 2025'!$A$3:$V$507,D$1,0)</f>
        <v>Actividad propia</v>
      </c>
      <c r="E81" t="str">
        <f>VLOOKUP($A81,'Plan de acci�n consolidado 2025'!$A$3:$V$507,E$1,0)</f>
        <v>60.1.3</v>
      </c>
      <c r="F81" t="str">
        <f>VLOOKUP($A81,'Plan de acci�n consolidado 2025'!$A$3:$V$507,F$1,0)</f>
        <v>N/A</v>
      </c>
      <c r="G81" t="str">
        <f>VLOOKUP($A81,'Plan de acci�n consolidado 2025'!$A$3:$V$507,G$1,0)</f>
        <v>N/A</v>
      </c>
      <c r="H81" t="str">
        <f>VLOOKUP($A81,'Plan de acci�n consolidado 2025'!$A$3:$V$507,H$1,0)</f>
        <v>N/A</v>
      </c>
      <c r="I81" t="str">
        <f>VLOOKUP($A81,'Plan de acci�n consolidado 2025'!$A$3:$V$507,I$1,0)</f>
        <v>N/A</v>
      </c>
      <c r="J81">
        <f>VLOOKUP(E81,'Plantilla publicacion'!$A$3:$Q$490,17,0)</f>
        <v>0</v>
      </c>
      <c r="K81" t="str">
        <f>VLOOKUP($A81,'Plan de acci�n consolidado 2025'!$A$3:$V$507,K$1,0)</f>
        <v>N/A</v>
      </c>
      <c r="L81" t="str">
        <f>VLOOKUP($A81,'Plan de acci�n consolidado 2025'!$A$3:$V$507,L$1,0)</f>
        <v>N/A</v>
      </c>
      <c r="M81" t="str">
        <f>VLOOKUP($A81,'Plan de acci�n consolidado 2025'!$A$3:$V$507,M$1,0)</f>
        <v>N/A</v>
      </c>
      <c r="N81" t="str">
        <f>VLOOKUP($A81,'Plan de acci�n consolidado 2025'!$A$3:$V$507,N$1,0)</f>
        <v>N/A</v>
      </c>
      <c r="O81" t="str">
        <f>VLOOKUP($A81,'Plan de acci�n consolidado 2025'!$A$3:$V$507,O$1,0)</f>
        <v>Consolidar información remitida por las Delegaturas y/o áreas encargadas, con las actividades ejecutadas para el cumplimiento de la Política (Documento en Word o Excel con consolidado de la Delegaturas y/o áreas encargadas del cumplimiento de la Política /único entregable)</v>
      </c>
      <c r="P81">
        <f>VLOOKUP($A81,'Plan de acci�n consolidado 2025'!$A$3:$V$507,P$1,0)</f>
        <v>30</v>
      </c>
      <c r="Q81">
        <f>VLOOKUP($A81,'Plan de acci�n consolidado 2025'!$A$3:$V$507,Q$1,0)</f>
        <v>1</v>
      </c>
      <c r="R81" t="str">
        <f>VLOOKUP($A81,'Plan de acci�n consolidado 2025'!$A$3:$V$507,R$1,0)</f>
        <v>Númerica</v>
      </c>
      <c r="S81" t="str">
        <f>VLOOKUP($A81,'Plan de acci�n consolidado 2025'!$A$3:$V$507,S$1,0)</f>
        <v># de documentos con la información remitida por las Delegaturas y/o áreas encargadas de las actividades ejecutadas, consolidado / 1 Documentos con la información remitida por las Delegaturas y/o áreas encargadas de las actividades ejecutadas, a consolidar</v>
      </c>
      <c r="T81" s="196" t="str">
        <f>VLOOKUP($A81,'Plan de acci�n consolidado 2025'!$A$3:$V$507,T$1,0)</f>
        <v>2025-10-01</v>
      </c>
      <c r="U81" s="196" t="str">
        <f>VLOOKUP($A81,'Plan de acci�n consolidado 2025'!$A$3:$V$507,U$1,0)</f>
        <v>2025-11-28</v>
      </c>
      <c r="V81" t="str">
        <f>VLOOKUP($A81,'Plan de acci�n consolidado 2025'!$A$3:$V$507,V$1,0)</f>
        <v>60-GRUPO DE TRABAJO DE GESTIÓN JUDICIAL ADSCRITO A LA OFICINA ASESORA JURÍDICA</v>
      </c>
      <c r="W81"/>
      <c r="X81"/>
    </row>
    <row r="82" spans="1:24" x14ac:dyDescent="0.25">
      <c r="A82" s="31" t="s">
        <v>667</v>
      </c>
      <c r="B82" t="str">
        <f>VLOOKUP($A82,'Plan de acci�n consolidado 2025'!$A$3:$V$507,B$1,0)</f>
        <v>60-GRUPO DE TRABAJO DE GESTIÓN JUDICIAL ADSCRITO A LA OFICINA ASESORA JURÍDICA</v>
      </c>
      <c r="C82">
        <f>VLOOKUP($A82,'Plan de acci�n consolidado 2025'!$A$3:$V$507,C$1,0)</f>
        <v>0</v>
      </c>
      <c r="D82" t="str">
        <f>VLOOKUP($A82,'Plan de acci�n consolidado 2025'!$A$3:$V$507,D$1,0)</f>
        <v>Actividad propia</v>
      </c>
      <c r="E82" t="str">
        <f>VLOOKUP($A82,'Plan de acci�n consolidado 2025'!$A$3:$V$507,E$1,0)</f>
        <v>60.1.4</v>
      </c>
      <c r="F82" t="str">
        <f>VLOOKUP($A82,'Plan de acci�n consolidado 2025'!$A$3:$V$507,F$1,0)</f>
        <v>N/A</v>
      </c>
      <c r="G82" t="str">
        <f>VLOOKUP($A82,'Plan de acci�n consolidado 2025'!$A$3:$V$507,G$1,0)</f>
        <v>N/A</v>
      </c>
      <c r="H82" t="str">
        <f>VLOOKUP($A82,'Plan de acci�n consolidado 2025'!$A$3:$V$507,H$1,0)</f>
        <v>N/A</v>
      </c>
      <c r="I82" t="str">
        <f>VLOOKUP($A82,'Plan de acci�n consolidado 2025'!$A$3:$V$507,I$1,0)</f>
        <v>N/A</v>
      </c>
      <c r="J82">
        <f>VLOOKUP(E82,'Plantilla publicacion'!$A$3:$Q$490,17,0)</f>
        <v>0</v>
      </c>
      <c r="K82" t="str">
        <f>VLOOKUP($A82,'Plan de acci�n consolidado 2025'!$A$3:$V$507,K$1,0)</f>
        <v>N/A</v>
      </c>
      <c r="L82" t="str">
        <f>VLOOKUP($A82,'Plan de acci�n consolidado 2025'!$A$3:$V$507,L$1,0)</f>
        <v>N/A</v>
      </c>
      <c r="M82" t="str">
        <f>VLOOKUP($A82,'Plan de acci�n consolidado 2025'!$A$3:$V$507,M$1,0)</f>
        <v>N/A</v>
      </c>
      <c r="N82" t="str">
        <f>VLOOKUP($A82,'Plan de acci�n consolidado 2025'!$A$3:$V$507,N$1,0)</f>
        <v>N/A</v>
      </c>
      <c r="O82" t="str">
        <f>VLOOKUP($A82,'Plan de acci�n consolidado 2025'!$A$3:$V$507,O$1,0)</f>
        <v>Presentar al Comité de Conciliación, los resultados del cumplimiento del segundo año de implementación de la  Política de Prevención del Daño Antijurídico (Acta del comité de conciliación e informe de implementación /único entregable)</v>
      </c>
      <c r="P82">
        <f>VLOOKUP($A82,'Plan de acci�n consolidado 2025'!$A$3:$V$507,P$1,0)</f>
        <v>30</v>
      </c>
      <c r="Q82">
        <f>VLOOKUP($A82,'Plan de acci�n consolidado 2025'!$A$3:$V$507,Q$1,0)</f>
        <v>1</v>
      </c>
      <c r="R82" t="str">
        <f>VLOOKUP($A82,'Plan de acci�n consolidado 2025'!$A$3:$V$507,R$1,0)</f>
        <v>Númerica</v>
      </c>
      <c r="S82" t="str">
        <f>VLOOKUP($A82,'Plan de acci�n consolidado 2025'!$A$3:$V$507,S$1,0)</f>
        <v># de presentaciones de los resultados del cumplimiento del primer año de implementación de la Política realizadas / 1 Total de presentaciones de los resultados del cumplimiento del primer año de implementación de la Política a realizar</v>
      </c>
      <c r="T82" s="196" t="str">
        <f>VLOOKUP($A82,'Plan de acci�n consolidado 2025'!$A$3:$V$507,T$1,0)</f>
        <v>2025-12-01</v>
      </c>
      <c r="U82" s="196" t="str">
        <f>VLOOKUP($A82,'Plan de acci�n consolidado 2025'!$A$3:$V$507,U$1,0)</f>
        <v>2025-12-19</v>
      </c>
      <c r="V82" t="str">
        <f>VLOOKUP($A82,'Plan de acci�n consolidado 2025'!$A$3:$V$507,V$1,0)</f>
        <v>60-GRUPO DE TRABAJO DE GESTIÓN JUDICIAL ADSCRITO A LA OFICINA ASESORA JURÍDICA</v>
      </c>
      <c r="W82"/>
      <c r="X82"/>
    </row>
    <row r="83" spans="1:24" x14ac:dyDescent="0.25">
      <c r="A83" s="31" t="s">
        <v>669</v>
      </c>
      <c r="B83" t="str">
        <f>VLOOKUP($A83,'Plan de acci�n consolidado 2025'!$A$3:$V$507,B$1,0)</f>
        <v>60-GRUPO DE TRABAJO DE GESTIÓN JUDICIAL ADSCRITO A LA OFICINA ASESORA JURÍDICA</v>
      </c>
      <c r="C83">
        <f>VLOOKUP($A83,'Plan de acci�n consolidado 2025'!$A$3:$V$507,C$1,0)</f>
        <v>0</v>
      </c>
      <c r="D83" t="str">
        <f>VLOOKUP($A83,'Plan de acci�n consolidado 2025'!$A$3:$V$507,D$1,0)</f>
        <v>Producto</v>
      </c>
      <c r="E83" t="str">
        <f>VLOOKUP($A83,'Plan de acci�n consolidado 2025'!$A$3:$V$507,E$1,0)</f>
        <v>60.2</v>
      </c>
      <c r="F83" t="str">
        <f>VLOOKUP($A83,'Plan de acci�n consolidado 2025'!$A$3:$V$507,F$1,0)</f>
        <v>Operativo</v>
      </c>
      <c r="G83" t="str">
        <f>VLOOKUP($A83,'Plan de acci�n consolidado 2025'!$A$3:$V$507,G$1,0)</f>
        <v>Fortalecer el Sistema Integral de Gestión Institucional en el marco del Modelo Integrado de Planeación y gestión para mejorar la prestación del servicio.</v>
      </c>
      <c r="H83" t="str">
        <f>VLOOKUP($A83,'Plan de acci�n consolidado 2025'!$A$3:$V$507,H$1,0)</f>
        <v xml:space="preserve">Cumplimiento de productos del PAI asociados a Fortacer el Sistema Integral de Gestión Institucional para mejorar la prestación del servicio. 
</v>
      </c>
      <c r="I83" t="str">
        <f>VLOOKUP($A83,'Plan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83" t="str">
        <f>VLOOKUP(E83,'Plantilla publicacion'!$A$3:$Q$490,17,0)</f>
        <v>PND - 5-31-5-b- Convergencia regional - Entidades públicas territoriales y nacionales fortalecidas / PES - Transformación Institucional</v>
      </c>
      <c r="K83" t="str">
        <f>VLOOKUP($A83,'Plan de acci�n consolidado 2025'!$A$3:$V$507,K$1,0)</f>
        <v>No</v>
      </c>
      <c r="L83" t="str">
        <f>VLOOKUP($A83,'Plan de acci�n consolidado 2025'!$A$3:$V$507,L$1,0)</f>
        <v>N/A</v>
      </c>
      <c r="M83" t="str">
        <f>VLOOKUP($A83,'Plan de acci�n consolidado 2025'!$A$3:$V$507,M$1,0)</f>
        <v>Política Defensa Jurídica _DIMENSIÓN Gestión con Valores para Resultados</v>
      </c>
      <c r="N83" t="str">
        <f>VLOOKUP($A83,'Plan de acci�n consolidado 2025'!$A$3:$V$507,N$1,0)</f>
        <v>PEI_19;
PES_20230253</v>
      </c>
      <c r="O83" t="str">
        <f>VLOOKUP($A83,'Plan de acci�n consolidado 2025'!$A$3:$V$507,O$1,0)</f>
        <v>Política de Prevención del Daño Antijurídico para la bianulidad 2026-2027, formulada (Documento con la Política de prevención del Daño Antijurídico formulada)</v>
      </c>
      <c r="P83">
        <f>VLOOKUP($A83,'Plan de acci�n consolidado 2025'!$A$3:$V$507,P$1,0)</f>
        <v>35</v>
      </c>
      <c r="Q83">
        <f>VLOOKUP($A83,'Plan de acci�n consolidado 2025'!$A$3:$V$507,Q$1,0)</f>
        <v>1</v>
      </c>
      <c r="R83" t="str">
        <f>VLOOKUP($A83,'Plan de acci�n consolidado 2025'!$A$3:$V$507,R$1,0)</f>
        <v>Númerica</v>
      </c>
      <c r="S83" t="str">
        <f>VLOOKUP($A83,'Plan de acci�n consolidado 2025'!$A$3:$V$507,S$1,0)</f>
        <v># de Política de Prevención del Daño Antijurídico formulada / 1 Política de Prevención del Daño Antijurídico a formular</v>
      </c>
      <c r="T83" s="196" t="str">
        <f>VLOOKUP($A83,'Plan de acci�n consolidado 2025'!$A$3:$V$507,T$1,0)</f>
        <v>2025-06-03</v>
      </c>
      <c r="U83" s="196" t="str">
        <f>VLOOKUP($A83,'Plan de acci�n consolidado 2025'!$A$3:$V$507,U$1,0)</f>
        <v>2025-12-31</v>
      </c>
      <c r="V83" t="str">
        <f>VLOOKUP($A83,'Plan de acci�n consolidado 2025'!$A$3:$V$507,V$1,0)</f>
        <v>60-GRUPO DE TRABAJO DE GESTIÓN JUDICIAL ADSCRITO A LA OFICINA ASESORA JURÍDICA</v>
      </c>
      <c r="W83"/>
      <c r="X83"/>
    </row>
    <row r="84" spans="1:24" x14ac:dyDescent="0.25">
      <c r="A84" s="31" t="s">
        <v>671</v>
      </c>
      <c r="B84" t="str">
        <f>VLOOKUP($A84,'Plan de acci�n consolidado 2025'!$A$3:$V$507,B$1,0)</f>
        <v>60-GRUPO DE TRABAJO DE GESTIÓN JUDICIAL ADSCRITO A LA OFICINA ASESORA JURÍDICA</v>
      </c>
      <c r="C84">
        <f>VLOOKUP($A84,'Plan de acci�n consolidado 2025'!$A$3:$V$507,C$1,0)</f>
        <v>0</v>
      </c>
      <c r="D84" t="str">
        <f>VLOOKUP($A84,'Plan de acci�n consolidado 2025'!$A$3:$V$507,D$1,0)</f>
        <v>Actividad propia</v>
      </c>
      <c r="E84" t="str">
        <f>VLOOKUP($A84,'Plan de acci�n consolidado 2025'!$A$3:$V$507,E$1,0)</f>
        <v>60.2.1</v>
      </c>
      <c r="F84" t="str">
        <f>VLOOKUP($A84,'Plan de acci�n consolidado 2025'!$A$3:$V$507,F$1,0)</f>
        <v>N/A</v>
      </c>
      <c r="G84" t="str">
        <f>VLOOKUP($A84,'Plan de acci�n consolidado 2025'!$A$3:$V$507,G$1,0)</f>
        <v>N/A</v>
      </c>
      <c r="H84" t="str">
        <f>VLOOKUP($A84,'Plan de acci�n consolidado 2025'!$A$3:$V$507,H$1,0)</f>
        <v>N/A</v>
      </c>
      <c r="I84" t="str">
        <f>VLOOKUP($A84,'Plan de acci�n consolidado 2025'!$A$3:$V$507,I$1,0)</f>
        <v>N/A</v>
      </c>
      <c r="J84">
        <f>VLOOKUP(E84,'Plantilla publicacion'!$A$3:$Q$490,17,0)</f>
        <v>0</v>
      </c>
      <c r="K84" t="str">
        <f>VLOOKUP($A84,'Plan de acci�n consolidado 2025'!$A$3:$V$507,K$1,0)</f>
        <v>N/A</v>
      </c>
      <c r="L84" t="str">
        <f>VLOOKUP($A84,'Plan de acci�n consolidado 2025'!$A$3:$V$507,L$1,0)</f>
        <v>N/A</v>
      </c>
      <c r="M84" t="str">
        <f>VLOOKUP($A84,'Plan de acci�n consolidado 2025'!$A$3:$V$507,M$1,0)</f>
        <v>N/A</v>
      </c>
      <c r="N84" t="str">
        <f>VLOOKUP($A84,'Plan de acci�n consolidado 2025'!$A$3:$V$507,N$1,0)</f>
        <v>N/A</v>
      </c>
      <c r="O84" t="str">
        <f>VLOOKUP($A84,'Plan de acci�n consolidado 2025'!$A$3:$V$507,O$1,0)</f>
        <v>Realizar informe de análisis de causas de demanda y condena para la formulación de la Política de Prevención del Daño Antijurídico. (Informe de análisis de causas de demanda y condena/único entregable)</v>
      </c>
      <c r="P84">
        <f>VLOOKUP($A84,'Plan de acci�n consolidado 2025'!$A$3:$V$507,P$1,0)</f>
        <v>15</v>
      </c>
      <c r="Q84">
        <f>VLOOKUP($A84,'Plan de acci�n consolidado 2025'!$A$3:$V$507,Q$1,0)</f>
        <v>1</v>
      </c>
      <c r="R84" t="str">
        <f>VLOOKUP($A84,'Plan de acci�n consolidado 2025'!$A$3:$V$507,R$1,0)</f>
        <v>Númerica</v>
      </c>
      <c r="S84" t="str">
        <f>VLOOKUP($A84,'Plan de acci�n consolidado 2025'!$A$3:$V$507,S$1,0)</f>
        <v># de Informe de análisis de causas de demanda y condena elaborado / 1 informe de análisis de causas de demanda y condena a elaborar</v>
      </c>
      <c r="T84" s="196" t="str">
        <f>VLOOKUP($A84,'Plan de acci�n consolidado 2025'!$A$3:$V$507,T$1,0)</f>
        <v>2025-06-03</v>
      </c>
      <c r="U84" s="196" t="str">
        <f>VLOOKUP($A84,'Plan de acci�n consolidado 2025'!$A$3:$V$507,U$1,0)</f>
        <v>2025-09-30</v>
      </c>
      <c r="V84" t="str">
        <f>VLOOKUP($A84,'Plan de acci�n consolidado 2025'!$A$3:$V$507,V$1,0)</f>
        <v>60-GRUPO DE TRABAJO DE GESTIÓN JUDICIAL ADSCRITO A LA OFICINA ASESORA JURÍDICA</v>
      </c>
      <c r="W84"/>
      <c r="X84"/>
    </row>
    <row r="85" spans="1:24" x14ac:dyDescent="0.25">
      <c r="A85" s="31" t="s">
        <v>673</v>
      </c>
      <c r="B85" t="str">
        <f>VLOOKUP($A85,'Plan de acci�n consolidado 2025'!$A$3:$V$507,B$1,0)</f>
        <v>60-GRUPO DE TRABAJO DE GESTIÓN JUDICIAL ADSCRITO A LA OFICINA ASESORA JURÍDICA</v>
      </c>
      <c r="C85">
        <f>VLOOKUP($A85,'Plan de acci�n consolidado 2025'!$A$3:$V$507,C$1,0)</f>
        <v>0</v>
      </c>
      <c r="D85" t="str">
        <f>VLOOKUP($A85,'Plan de acci�n consolidado 2025'!$A$3:$V$507,D$1,0)</f>
        <v>Actividad propia</v>
      </c>
      <c r="E85" t="str">
        <f>VLOOKUP($A85,'Plan de acci�n consolidado 2025'!$A$3:$V$507,E$1,0)</f>
        <v>60.2.2</v>
      </c>
      <c r="F85" t="str">
        <f>VLOOKUP($A85,'Plan de acci�n consolidado 2025'!$A$3:$V$507,F$1,0)</f>
        <v>N/A</v>
      </c>
      <c r="G85" t="str">
        <f>VLOOKUP($A85,'Plan de acci�n consolidado 2025'!$A$3:$V$507,G$1,0)</f>
        <v>N/A</v>
      </c>
      <c r="H85" t="str">
        <f>VLOOKUP($A85,'Plan de acci�n consolidado 2025'!$A$3:$V$507,H$1,0)</f>
        <v>N/A</v>
      </c>
      <c r="I85" t="str">
        <f>VLOOKUP($A85,'Plan de acci�n consolidado 2025'!$A$3:$V$507,I$1,0)</f>
        <v>N/A</v>
      </c>
      <c r="J85">
        <f>VLOOKUP(E85,'Plantilla publicacion'!$A$3:$Q$490,17,0)</f>
        <v>0</v>
      </c>
      <c r="K85" t="str">
        <f>VLOOKUP($A85,'Plan de acci�n consolidado 2025'!$A$3:$V$507,K$1,0)</f>
        <v>N/A</v>
      </c>
      <c r="L85" t="str">
        <f>VLOOKUP($A85,'Plan de acci�n consolidado 2025'!$A$3:$V$507,L$1,0)</f>
        <v>N/A</v>
      </c>
      <c r="M85" t="str">
        <f>VLOOKUP($A85,'Plan de acci�n consolidado 2025'!$A$3:$V$507,M$1,0)</f>
        <v>N/A</v>
      </c>
      <c r="N85" t="str">
        <f>VLOOKUP($A85,'Plan de acci�n consolidado 2025'!$A$3:$V$507,N$1,0)</f>
        <v>N/A</v>
      </c>
      <c r="O85" t="str">
        <f>VLOOKUP($A85,'Plan de acci�n consolidado 2025'!$A$3:$V$507,O$1,0)</f>
        <v>Presentar y socializar informe de análisis de causas de demanda y condena A las áreas misionales de la Entidad.	 (Acta de reunión y/o capturas de pantalla de la reunión)</v>
      </c>
      <c r="P85">
        <f>VLOOKUP($A85,'Plan de acci�n consolidado 2025'!$A$3:$V$507,P$1,0)</f>
        <v>20</v>
      </c>
      <c r="Q85">
        <f>VLOOKUP($A85,'Plan de acci�n consolidado 2025'!$A$3:$V$507,Q$1,0)</f>
        <v>1</v>
      </c>
      <c r="R85" t="str">
        <f>VLOOKUP($A85,'Plan de acci�n consolidado 2025'!$A$3:$V$507,R$1,0)</f>
        <v>Númerica</v>
      </c>
      <c r="S85" t="str">
        <f>VLOOKUP($A85,'Plan de acci�n consolidado 2025'!$A$3:$V$507,S$1,0)</f>
        <v># de presentaciones del análisis de causas de demanda y de condena realizadas / 1 presentaciones del análisis de causas de demanda y de condena a realizar</v>
      </c>
      <c r="T85" s="196" t="str">
        <f>VLOOKUP($A85,'Plan de acci�n consolidado 2025'!$A$3:$V$507,T$1,0)</f>
        <v>2025-10-01</v>
      </c>
      <c r="U85" s="196" t="str">
        <f>VLOOKUP($A85,'Plan de acci�n consolidado 2025'!$A$3:$V$507,U$1,0)</f>
        <v>2025-10-31</v>
      </c>
      <c r="V85" t="str">
        <f>VLOOKUP($A85,'Plan de acci�n consolidado 2025'!$A$3:$V$507,V$1,0)</f>
        <v>60-GRUPO DE TRABAJO DE GESTIÓN JUDICIAL ADSCRITO A LA OFICINA ASESORA JURÍDICA</v>
      </c>
      <c r="W85"/>
      <c r="X85"/>
    </row>
    <row r="86" spans="1:24" x14ac:dyDescent="0.25">
      <c r="A86" s="31" t="s">
        <v>675</v>
      </c>
      <c r="B86" t="str">
        <f>VLOOKUP($A86,'Plan de acci�n consolidado 2025'!$A$3:$V$507,B$1,0)</f>
        <v>60-GRUPO DE TRABAJO DE GESTIÓN JUDICIAL ADSCRITO A LA OFICINA ASESORA JURÍDICA</v>
      </c>
      <c r="C86">
        <f>VLOOKUP($A86,'Plan de acci�n consolidado 2025'!$A$3:$V$507,C$1,0)</f>
        <v>0</v>
      </c>
      <c r="D86" t="str">
        <f>VLOOKUP($A86,'Plan de acci�n consolidado 2025'!$A$3:$V$507,D$1,0)</f>
        <v>Actividad propia</v>
      </c>
      <c r="E86" t="str">
        <f>VLOOKUP($A86,'Plan de acci�n consolidado 2025'!$A$3:$V$507,E$1,0)</f>
        <v>60.2.3</v>
      </c>
      <c r="F86" t="str">
        <f>VLOOKUP($A86,'Plan de acci�n consolidado 2025'!$A$3:$V$507,F$1,0)</f>
        <v>N/A</v>
      </c>
      <c r="G86" t="str">
        <f>VLOOKUP($A86,'Plan de acci�n consolidado 2025'!$A$3:$V$507,G$1,0)</f>
        <v>N/A</v>
      </c>
      <c r="H86" t="str">
        <f>VLOOKUP($A86,'Plan de acci�n consolidado 2025'!$A$3:$V$507,H$1,0)</f>
        <v>N/A</v>
      </c>
      <c r="I86" t="str">
        <f>VLOOKUP($A86,'Plan de acci�n consolidado 2025'!$A$3:$V$507,I$1,0)</f>
        <v>N/A</v>
      </c>
      <c r="J86">
        <f>VLOOKUP(E86,'Plantilla publicacion'!$A$3:$Q$490,17,0)</f>
        <v>0</v>
      </c>
      <c r="K86" t="str">
        <f>VLOOKUP($A86,'Plan de acci�n consolidado 2025'!$A$3:$V$507,K$1,0)</f>
        <v>N/A</v>
      </c>
      <c r="L86" t="str">
        <f>VLOOKUP($A86,'Plan de acci�n consolidado 2025'!$A$3:$V$507,L$1,0)</f>
        <v>N/A</v>
      </c>
      <c r="M86" t="str">
        <f>VLOOKUP($A86,'Plan de acci�n consolidado 2025'!$A$3:$V$507,M$1,0)</f>
        <v>N/A</v>
      </c>
      <c r="N86" t="str">
        <f>VLOOKUP($A86,'Plan de acci�n consolidado 2025'!$A$3:$V$507,N$1,0)</f>
        <v>N/A</v>
      </c>
      <c r="O86" t="str">
        <f>VLOOKUP($A86,'Plan de acci�n consolidado 2025'!$A$3:$V$507,O$1,0)</f>
        <v>Formular proyecto de la Política de Prevención del Daño Antijurídico de acuerdo con los lineamientos de la ANDJE (Documento de formulación/único entregable)</v>
      </c>
      <c r="P86">
        <f>VLOOKUP($A86,'Plan de acci�n consolidado 2025'!$A$3:$V$507,P$1,0)</f>
        <v>25</v>
      </c>
      <c r="Q86">
        <f>VLOOKUP($A86,'Plan de acci�n consolidado 2025'!$A$3:$V$507,Q$1,0)</f>
        <v>1</v>
      </c>
      <c r="R86" t="str">
        <f>VLOOKUP($A86,'Plan de acci�n consolidado 2025'!$A$3:$V$507,R$1,0)</f>
        <v>Númerica</v>
      </c>
      <c r="S86" t="str">
        <f>VLOOKUP($A86,'Plan de acci�n consolidado 2025'!$A$3:$V$507,S$1,0)</f>
        <v># de Proyecto de formulación de la Política elaborado / 1 proyecto de formulación de la Política a elaborar</v>
      </c>
      <c r="T86" s="196" t="str">
        <f>VLOOKUP($A86,'Plan de acci�n consolidado 2025'!$A$3:$V$507,T$1,0)</f>
        <v>2025-11-04</v>
      </c>
      <c r="U86" s="196" t="str">
        <f>VLOOKUP($A86,'Plan de acci�n consolidado 2025'!$A$3:$V$507,U$1,0)</f>
        <v>2025-11-28</v>
      </c>
      <c r="V86" t="str">
        <f>VLOOKUP($A86,'Plan de acci�n consolidado 2025'!$A$3:$V$507,V$1,0)</f>
        <v>60-GRUPO DE TRABAJO DE GESTIÓN JUDICIAL ADSCRITO A LA OFICINA ASESORA JURÍDICA</v>
      </c>
      <c r="W86"/>
      <c r="X86"/>
    </row>
    <row r="87" spans="1:24" x14ac:dyDescent="0.25">
      <c r="A87" s="31" t="s">
        <v>677</v>
      </c>
      <c r="B87" t="str">
        <f>VLOOKUP($A87,'Plan de acci�n consolidado 2025'!$A$3:$V$507,B$1,0)</f>
        <v>60-GRUPO DE TRABAJO DE GESTIÓN JUDICIAL ADSCRITO A LA OFICINA ASESORA JURÍDICA</v>
      </c>
      <c r="C87">
        <f>VLOOKUP($A87,'Plan de acci�n consolidado 2025'!$A$3:$V$507,C$1,0)</f>
        <v>0</v>
      </c>
      <c r="D87" t="str">
        <f>VLOOKUP($A87,'Plan de acci�n consolidado 2025'!$A$3:$V$507,D$1,0)</f>
        <v>Actividad propia</v>
      </c>
      <c r="E87" t="str">
        <f>VLOOKUP($A87,'Plan de acci�n consolidado 2025'!$A$3:$V$507,E$1,0)</f>
        <v>60.2.4</v>
      </c>
      <c r="F87" t="str">
        <f>VLOOKUP($A87,'Plan de acci�n consolidado 2025'!$A$3:$V$507,F$1,0)</f>
        <v>N/A</v>
      </c>
      <c r="G87" t="str">
        <f>VLOOKUP($A87,'Plan de acci�n consolidado 2025'!$A$3:$V$507,G$1,0)</f>
        <v>N/A</v>
      </c>
      <c r="H87" t="str">
        <f>VLOOKUP($A87,'Plan de acci�n consolidado 2025'!$A$3:$V$507,H$1,0)</f>
        <v>N/A</v>
      </c>
      <c r="I87" t="str">
        <f>VLOOKUP($A87,'Plan de acci�n consolidado 2025'!$A$3:$V$507,I$1,0)</f>
        <v>N/A</v>
      </c>
      <c r="J87">
        <f>VLOOKUP(E87,'Plantilla publicacion'!$A$3:$Q$490,17,0)</f>
        <v>0</v>
      </c>
      <c r="K87" t="str">
        <f>VLOOKUP($A87,'Plan de acci�n consolidado 2025'!$A$3:$V$507,K$1,0)</f>
        <v>N/A</v>
      </c>
      <c r="L87" t="str">
        <f>VLOOKUP($A87,'Plan de acci�n consolidado 2025'!$A$3:$V$507,L$1,0)</f>
        <v>N/A</v>
      </c>
      <c r="M87" t="str">
        <f>VLOOKUP($A87,'Plan de acci�n consolidado 2025'!$A$3:$V$507,M$1,0)</f>
        <v>N/A</v>
      </c>
      <c r="N87" t="str">
        <f>VLOOKUP($A87,'Plan de acci�n consolidado 2025'!$A$3:$V$507,N$1,0)</f>
        <v>N/A</v>
      </c>
      <c r="O87" t="str">
        <f>VLOOKUP($A87,'Plan de acci�n consolidado 2025'!$A$3:$V$507,O$1,0)</f>
        <v>Presentar la formulación de la Política de Prevención del Daño Antijurídico al Comité de Conciliación. (Acta del comité de conciliación y/o documento de la presentación)</v>
      </c>
      <c r="P87">
        <f>VLOOKUP($A87,'Plan de acci�n consolidado 2025'!$A$3:$V$507,P$1,0)</f>
        <v>20</v>
      </c>
      <c r="Q87">
        <f>VLOOKUP($A87,'Plan de acci�n consolidado 2025'!$A$3:$V$507,Q$1,0)</f>
        <v>1</v>
      </c>
      <c r="R87" t="str">
        <f>VLOOKUP($A87,'Plan de acci�n consolidado 2025'!$A$3:$V$507,R$1,0)</f>
        <v>Númerica</v>
      </c>
      <c r="S87" t="str">
        <f>VLOOKUP($A87,'Plan de acci�n consolidado 2025'!$A$3:$V$507,S$1,0)</f>
        <v># de Documento de la política presentado / 1 documento de la Política a presentar</v>
      </c>
      <c r="T87" s="196" t="str">
        <f>VLOOKUP($A87,'Plan de acci�n consolidado 2025'!$A$3:$V$507,T$1,0)</f>
        <v>2025-12-01</v>
      </c>
      <c r="U87" s="196" t="str">
        <f>VLOOKUP($A87,'Plan de acci�n consolidado 2025'!$A$3:$V$507,U$1,0)</f>
        <v>2025-12-15</v>
      </c>
      <c r="V87" t="str">
        <f>VLOOKUP($A87,'Plan de acci�n consolidado 2025'!$A$3:$V$507,V$1,0)</f>
        <v>60-GRUPO DE TRABAJO DE GESTIÓN JUDICIAL ADSCRITO A LA OFICINA ASESORA JURÍDICA</v>
      </c>
      <c r="W87"/>
      <c r="X87"/>
    </row>
    <row r="88" spans="1:24" x14ac:dyDescent="0.25">
      <c r="A88" s="31" t="s">
        <v>679</v>
      </c>
      <c r="B88" t="str">
        <f>VLOOKUP($A88,'Plan de acci�n consolidado 2025'!$A$3:$V$507,B$1,0)</f>
        <v>60-GRUPO DE TRABAJO DE GESTIÓN JUDICIAL ADSCRITO A LA OFICINA ASESORA JURÍDICA</v>
      </c>
      <c r="C88">
        <f>VLOOKUP($A88,'Plan de acci�n consolidado 2025'!$A$3:$V$507,C$1,0)</f>
        <v>0</v>
      </c>
      <c r="D88" t="str">
        <f>VLOOKUP($A88,'Plan de acci�n consolidado 2025'!$A$3:$V$507,D$1,0)</f>
        <v>Actividad propia</v>
      </c>
      <c r="E88" t="str">
        <f>VLOOKUP($A88,'Plan de acci�n consolidado 2025'!$A$3:$V$507,E$1,0)</f>
        <v>60.2.5</v>
      </c>
      <c r="F88" t="str">
        <f>VLOOKUP($A88,'Plan de acci�n consolidado 2025'!$A$3:$V$507,F$1,0)</f>
        <v>N/A</v>
      </c>
      <c r="G88" t="str">
        <f>VLOOKUP($A88,'Plan de acci�n consolidado 2025'!$A$3:$V$507,G$1,0)</f>
        <v>N/A</v>
      </c>
      <c r="H88" t="str">
        <f>VLOOKUP($A88,'Plan de acci�n consolidado 2025'!$A$3:$V$507,H$1,0)</f>
        <v>N/A</v>
      </c>
      <c r="I88" t="str">
        <f>VLOOKUP($A88,'Plan de acci�n consolidado 2025'!$A$3:$V$507,I$1,0)</f>
        <v>N/A</v>
      </c>
      <c r="J88">
        <f>VLOOKUP(E88,'Plantilla publicacion'!$A$3:$Q$490,17,0)</f>
        <v>0</v>
      </c>
      <c r="K88" t="str">
        <f>VLOOKUP($A88,'Plan de acci�n consolidado 2025'!$A$3:$V$507,K$1,0)</f>
        <v>N/A</v>
      </c>
      <c r="L88" t="str">
        <f>VLOOKUP($A88,'Plan de acci�n consolidado 2025'!$A$3:$V$507,L$1,0)</f>
        <v>N/A</v>
      </c>
      <c r="M88" t="str">
        <f>VLOOKUP($A88,'Plan de acci�n consolidado 2025'!$A$3:$V$507,M$1,0)</f>
        <v>N/A</v>
      </c>
      <c r="N88" t="str">
        <f>VLOOKUP($A88,'Plan de acci�n consolidado 2025'!$A$3:$V$507,N$1,0)</f>
        <v>N/A</v>
      </c>
      <c r="O88" t="str">
        <f>VLOOKUP($A88,'Plan de acci�n consolidado 2025'!$A$3:$V$507,O$1,0)</f>
        <v>Enviar a la ANDJE la formulación de la Política de Prevención del Daño Antijurídico para aprobación. (Soporte de envío del documento a la ANDJE/único entregable)</v>
      </c>
      <c r="P88">
        <f>VLOOKUP($A88,'Plan de acci�n consolidado 2025'!$A$3:$V$507,P$1,0)</f>
        <v>20</v>
      </c>
      <c r="Q88">
        <f>VLOOKUP($A88,'Plan de acci�n consolidado 2025'!$A$3:$V$507,Q$1,0)</f>
        <v>1</v>
      </c>
      <c r="R88" t="str">
        <f>VLOOKUP($A88,'Plan de acci�n consolidado 2025'!$A$3:$V$507,R$1,0)</f>
        <v>Númerica</v>
      </c>
      <c r="S88" t="str">
        <f>VLOOKUP($A88,'Plan de acci�n consolidado 2025'!$A$3:$V$507,S$1,0)</f>
        <v># de Documento de la Política enviado / 1 documento de la Política a enviar</v>
      </c>
      <c r="T88" s="196" t="str">
        <f>VLOOKUP($A88,'Plan de acci�n consolidado 2025'!$A$3:$V$507,T$1,0)</f>
        <v>2025-12-16</v>
      </c>
      <c r="U88" s="196" t="str">
        <f>VLOOKUP($A88,'Plan de acci�n consolidado 2025'!$A$3:$V$507,U$1,0)</f>
        <v>2025-12-31</v>
      </c>
      <c r="V88" t="str">
        <f>VLOOKUP($A88,'Plan de acci�n consolidado 2025'!$A$3:$V$507,V$1,0)</f>
        <v>60-GRUPO DE TRABAJO DE GESTIÓN JUDICIAL ADSCRITO A LA OFICINA ASESORA JURÍDICA</v>
      </c>
      <c r="W88"/>
      <c r="X88"/>
    </row>
    <row r="89" spans="1:24" x14ac:dyDescent="0.25">
      <c r="A89" s="31" t="s">
        <v>681</v>
      </c>
      <c r="B89" t="str">
        <f>VLOOKUP($A89,'Plan de acci�n consolidado 2025'!$A$3:$V$507,B$1,0)</f>
        <v>60-GRUPO DE TRABAJO DE GESTIÓN JUDICIAL ADSCRITO A LA OFICINA ASESORA JURÍDICA</v>
      </c>
      <c r="C89">
        <f>VLOOKUP($A89,'Plan de acci�n consolidado 2025'!$A$3:$V$507,C$1,0)</f>
        <v>0</v>
      </c>
      <c r="D89" t="str">
        <f>VLOOKUP($A89,'Plan de acci�n consolidado 2025'!$A$3:$V$507,D$1,0)</f>
        <v>Producto</v>
      </c>
      <c r="E89" t="str">
        <f>VLOOKUP($A89,'Plan de acci�n consolidado 2025'!$A$3:$V$507,E$1,0)</f>
        <v>60.3</v>
      </c>
      <c r="F89" t="str">
        <f>VLOOKUP($A89,'Plan de acci�n consolidado 2025'!$A$3:$V$507,F$1,0)</f>
        <v>Operativo</v>
      </c>
      <c r="G89" t="str">
        <f>VLOOKUP($A89,'Plan de acci�n consolidado 2025'!$A$3:$V$507,G$1,0)</f>
        <v xml:space="preserve">Fortalecer la gestión de la información, el conocimiento y la innovación para optimizar la capacidad institucional 
</v>
      </c>
      <c r="H89" t="str">
        <f>VLOOKUP($A89,'Plan de acci�n consolidado 2025'!$A$3:$V$507,H$1,0)</f>
        <v xml:space="preserve">Cumplimiento de productos del PAI asociados a Fortalecer la gestión de la información, el conocimiento y la innovación para optimizar la capacidad institucional 
</v>
      </c>
      <c r="I89" t="str">
        <f>VLOOKUP($A89,'Plan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89" t="str">
        <f>VLOOKUP(E89,'Plantilla publicacion'!$A$3:$Q$490,17,0)</f>
        <v>PND - 5-31-5-b- Convergencia regional - Entidades públicas territoriales y nacionales fortalecidas / PES - Transformación Institucional</v>
      </c>
      <c r="K89" t="str">
        <f>VLOOKUP($A89,'Plan de acci�n consolidado 2025'!$A$3:$V$507,K$1,0)</f>
        <v>No</v>
      </c>
      <c r="L89" t="str">
        <f>VLOOKUP($A89,'Plan de acci�n consolidado 2025'!$A$3:$V$507,L$1,0)</f>
        <v>N/A</v>
      </c>
      <c r="M89" t="str">
        <f>VLOOKUP($A89,'Plan de acci�n consolidado 2025'!$A$3:$V$507,M$1,0)</f>
        <v>Política Defensa Jurídica _DIMENSIÓN Gestión con Valores para Resultados</v>
      </c>
      <c r="N89" t="str">
        <f>VLOOKUP($A89,'Plan de acci�n consolidado 2025'!$A$3:$V$507,N$1,0)</f>
        <v>PEI_20;
PES_20230248</v>
      </c>
      <c r="O89" t="str">
        <f>VLOOKUP($A89,'Plan de acci�n consolidado 2025'!$A$3:$V$507,O$1,0)</f>
        <v>Equipo jurídico del Grupo de Gestión Judicial , fortalecido (Listas de asistencia y/o capturas de pantalla/único entregable)</v>
      </c>
      <c r="P89">
        <f>VLOOKUP($A89,'Plan de acci�n consolidado 2025'!$A$3:$V$507,P$1,0)</f>
        <v>30</v>
      </c>
      <c r="Q89">
        <f>VLOOKUP($A89,'Plan de acci�n consolidado 2025'!$A$3:$V$507,Q$1,0)</f>
        <v>2</v>
      </c>
      <c r="R89" t="str">
        <f>VLOOKUP($A89,'Plan de acci�n consolidado 2025'!$A$3:$V$507,R$1,0)</f>
        <v>Númerica</v>
      </c>
      <c r="S89" t="str">
        <f>VLOOKUP($A89,'Plan de acci�n consolidado 2025'!$A$3:$V$507,S$1,0)</f>
        <v># de capacitaciones asistidas / 2 Capacitaciones programadas</v>
      </c>
      <c r="T89" s="196" t="str">
        <f>VLOOKUP($A89,'Plan de acci�n consolidado 2025'!$A$3:$V$507,T$1,0)</f>
        <v>2025-01-27</v>
      </c>
      <c r="U89" s="196" t="str">
        <f>VLOOKUP($A89,'Plan de acci�n consolidado 2025'!$A$3:$V$507,U$1,0)</f>
        <v>2025-11-28</v>
      </c>
      <c r="V89" t="str">
        <f>VLOOKUP($A89,'Plan de acci�n consolidado 2025'!$A$3:$V$507,V$1,0)</f>
        <v>60-GRUPO DE TRABAJO DE GESTIÓN JUDICIAL ADSCRITO A LA OFICINA ASESORA JURÍDICA</v>
      </c>
      <c r="W89"/>
      <c r="X89"/>
    </row>
    <row r="90" spans="1:24" x14ac:dyDescent="0.25">
      <c r="A90" s="31" t="s">
        <v>683</v>
      </c>
      <c r="B90" t="str">
        <f>VLOOKUP($A90,'Plan de acci�n consolidado 2025'!$A$3:$V$507,B$1,0)</f>
        <v>60-GRUPO DE TRABAJO DE GESTIÓN JUDICIAL ADSCRITO A LA OFICINA ASESORA JURÍDICA</v>
      </c>
      <c r="C90">
        <f>VLOOKUP($A90,'Plan de acci�n consolidado 2025'!$A$3:$V$507,C$1,0)</f>
        <v>0</v>
      </c>
      <c r="D90" t="str">
        <f>VLOOKUP($A90,'Plan de acci�n consolidado 2025'!$A$3:$V$507,D$1,0)</f>
        <v>Actividad propia</v>
      </c>
      <c r="E90" t="str">
        <f>VLOOKUP($A90,'Plan de acci�n consolidado 2025'!$A$3:$V$507,E$1,0)</f>
        <v>60.3.1</v>
      </c>
      <c r="F90" t="str">
        <f>VLOOKUP($A90,'Plan de acci�n consolidado 2025'!$A$3:$V$507,F$1,0)</f>
        <v>N/A</v>
      </c>
      <c r="G90" t="str">
        <f>VLOOKUP($A90,'Plan de acci�n consolidado 2025'!$A$3:$V$507,G$1,0)</f>
        <v>N/A</v>
      </c>
      <c r="H90" t="str">
        <f>VLOOKUP($A90,'Plan de acci�n consolidado 2025'!$A$3:$V$507,H$1,0)</f>
        <v>N/A</v>
      </c>
      <c r="I90" t="str">
        <f>VLOOKUP($A90,'Plan de acci�n consolidado 2025'!$A$3:$V$507,I$1,0)</f>
        <v>N/A</v>
      </c>
      <c r="J90">
        <f>VLOOKUP(E90,'Plantilla publicacion'!$A$3:$Q$490,17,0)</f>
        <v>0</v>
      </c>
      <c r="K90" t="str">
        <f>VLOOKUP($A90,'Plan de acci�n consolidado 2025'!$A$3:$V$507,K$1,0)</f>
        <v>N/A</v>
      </c>
      <c r="L90" t="str">
        <f>VLOOKUP($A90,'Plan de acci�n consolidado 2025'!$A$3:$V$507,L$1,0)</f>
        <v>N/A</v>
      </c>
      <c r="M90" t="str">
        <f>VLOOKUP($A90,'Plan de acci�n consolidado 2025'!$A$3:$V$507,M$1,0)</f>
        <v>N/A</v>
      </c>
      <c r="N90" t="str">
        <f>VLOOKUP($A90,'Plan de acci�n consolidado 2025'!$A$3:$V$507,N$1,0)</f>
        <v>N/A</v>
      </c>
      <c r="O90" t="str">
        <f>VLOOKUP($A90,'Plan de acci�n consolidado 2025'!$A$3:$V$507,O$1,0)</f>
        <v>Solicitar mediante correo electrónico a la ANDJE que se realicen dos jornadas de capacitación. (Correo electrónico a la ANDJE/único entregable)</v>
      </c>
      <c r="P90">
        <f>VLOOKUP($A90,'Plan de acci�n consolidado 2025'!$A$3:$V$507,P$1,0)</f>
        <v>30</v>
      </c>
      <c r="Q90">
        <f>VLOOKUP($A90,'Plan de acci�n consolidado 2025'!$A$3:$V$507,Q$1,0)</f>
        <v>1</v>
      </c>
      <c r="R90" t="str">
        <f>VLOOKUP($A90,'Plan de acci�n consolidado 2025'!$A$3:$V$507,R$1,0)</f>
        <v>Númerica</v>
      </c>
      <c r="S90" t="str">
        <f>VLOOKUP($A90,'Plan de acci�n consolidado 2025'!$A$3:$V$507,S$1,0)</f>
        <v># de correos enviados / 1 correos a enviar</v>
      </c>
      <c r="T90" s="196" t="str">
        <f>VLOOKUP($A90,'Plan de acci�n consolidado 2025'!$A$3:$V$507,T$1,0)</f>
        <v>2025-01-27</v>
      </c>
      <c r="U90" s="196" t="str">
        <f>VLOOKUP($A90,'Plan de acci�n consolidado 2025'!$A$3:$V$507,U$1,0)</f>
        <v>2025-02-28</v>
      </c>
      <c r="V90" t="str">
        <f>VLOOKUP($A90,'Plan de acci�n consolidado 2025'!$A$3:$V$507,V$1,0)</f>
        <v>60-GRUPO DE TRABAJO DE GESTIÓN JUDICIAL ADSCRITO A LA OFICINA ASESORA JURÍDICA</v>
      </c>
      <c r="W90"/>
      <c r="X90"/>
    </row>
    <row r="91" spans="1:24" x14ac:dyDescent="0.25">
      <c r="A91" s="31" t="s">
        <v>685</v>
      </c>
      <c r="B91" t="str">
        <f>VLOOKUP($A91,'Plan de acci�n consolidado 2025'!$A$3:$V$507,B$1,0)</f>
        <v>60-GRUPO DE TRABAJO DE GESTIÓN JUDICIAL ADSCRITO A LA OFICINA ASESORA JURÍDICA</v>
      </c>
      <c r="C91">
        <f>VLOOKUP($A91,'Plan de acci�n consolidado 2025'!$A$3:$V$507,C$1,0)</f>
        <v>0</v>
      </c>
      <c r="D91" t="str">
        <f>VLOOKUP($A91,'Plan de acci�n consolidado 2025'!$A$3:$V$507,D$1,0)</f>
        <v>Actividad propia</v>
      </c>
      <c r="E91" t="str">
        <f>VLOOKUP($A91,'Plan de acci�n consolidado 2025'!$A$3:$V$507,E$1,0)</f>
        <v>60.3.2</v>
      </c>
      <c r="F91" t="str">
        <f>VLOOKUP($A91,'Plan de acci�n consolidado 2025'!$A$3:$V$507,F$1,0)</f>
        <v>N/A</v>
      </c>
      <c r="G91" t="str">
        <f>VLOOKUP($A91,'Plan de acci�n consolidado 2025'!$A$3:$V$507,G$1,0)</f>
        <v>N/A</v>
      </c>
      <c r="H91" t="str">
        <f>VLOOKUP($A91,'Plan de acci�n consolidado 2025'!$A$3:$V$507,H$1,0)</f>
        <v>N/A</v>
      </c>
      <c r="I91" t="str">
        <f>VLOOKUP($A91,'Plan de acci�n consolidado 2025'!$A$3:$V$507,I$1,0)</f>
        <v>N/A</v>
      </c>
      <c r="J91">
        <f>VLOOKUP(E91,'Plantilla publicacion'!$A$3:$Q$490,17,0)</f>
        <v>0</v>
      </c>
      <c r="K91" t="str">
        <f>VLOOKUP($A91,'Plan de acci�n consolidado 2025'!$A$3:$V$507,K$1,0)</f>
        <v>N/A</v>
      </c>
      <c r="L91" t="str">
        <f>VLOOKUP($A91,'Plan de acci�n consolidado 2025'!$A$3:$V$507,L$1,0)</f>
        <v>N/A</v>
      </c>
      <c r="M91" t="str">
        <f>VLOOKUP($A91,'Plan de acci�n consolidado 2025'!$A$3:$V$507,M$1,0)</f>
        <v>N/A</v>
      </c>
      <c r="N91" t="str">
        <f>VLOOKUP($A91,'Plan de acci�n consolidado 2025'!$A$3:$V$507,N$1,0)</f>
        <v>N/A</v>
      </c>
      <c r="O91" t="str">
        <f>VLOOKUP($A91,'Plan de acci�n consolidado 2025'!$A$3:$V$507,O$1,0)</f>
        <v>Participar en capacitaciones desarrolladas por la Agencia Nacional de Defensa Jurídica del Estado (Capturas de pantalla de las capacitaciones y/o listado de asistencia)</v>
      </c>
      <c r="P91">
        <f>VLOOKUP($A91,'Plan de acci�n consolidado 2025'!$A$3:$V$507,P$1,0)</f>
        <v>40</v>
      </c>
      <c r="Q91">
        <f>VLOOKUP($A91,'Plan de acci�n consolidado 2025'!$A$3:$V$507,Q$1,0)</f>
        <v>2</v>
      </c>
      <c r="R91" t="str">
        <f>VLOOKUP($A91,'Plan de acci�n consolidado 2025'!$A$3:$V$507,R$1,0)</f>
        <v>Númerica</v>
      </c>
      <c r="S91" t="str">
        <f>VLOOKUP($A91,'Plan de acci�n consolidado 2025'!$A$3:$V$507,S$1,0)</f>
        <v># de capacitaciones asistidas / 2 Capacitaciones programadas</v>
      </c>
      <c r="T91" s="196" t="str">
        <f>VLOOKUP($A91,'Plan de acci�n consolidado 2025'!$A$3:$V$507,T$1,0)</f>
        <v>2025-03-03</v>
      </c>
      <c r="U91" s="196" t="str">
        <f>VLOOKUP($A91,'Plan de acci�n consolidado 2025'!$A$3:$V$507,U$1,0)</f>
        <v>2025-09-30</v>
      </c>
      <c r="V91" t="str">
        <f>VLOOKUP($A91,'Plan de acci�n consolidado 2025'!$A$3:$V$507,V$1,0)</f>
        <v>60-GRUPO DE TRABAJO DE GESTIÓN JUDICIAL ADSCRITO A LA OFICINA ASESORA JURÍDICA</v>
      </c>
      <c r="W91"/>
      <c r="X91"/>
    </row>
    <row r="92" spans="1:24" x14ac:dyDescent="0.25">
      <c r="A92" s="31" t="s">
        <v>686</v>
      </c>
      <c r="B92" t="str">
        <f>VLOOKUP($A92,'Plan de acci�n consolidado 2025'!$A$3:$V$507,B$1,0)</f>
        <v>60-GRUPO DE TRABAJO DE GESTIÓN JUDICIAL ADSCRITO A LA OFICINA ASESORA JURÍDICA</v>
      </c>
      <c r="C92">
        <f>VLOOKUP($A92,'Plan de acci�n consolidado 2025'!$A$3:$V$507,C$1,0)</f>
        <v>0</v>
      </c>
      <c r="D92" t="str">
        <f>VLOOKUP($A92,'Plan de acci�n consolidado 2025'!$A$3:$V$507,D$1,0)</f>
        <v>Actividad propia</v>
      </c>
      <c r="E92" t="str">
        <f>VLOOKUP($A92,'Plan de acci�n consolidado 2025'!$A$3:$V$507,E$1,0)</f>
        <v>60.3.3</v>
      </c>
      <c r="F92" t="str">
        <f>VLOOKUP($A92,'Plan de acci�n consolidado 2025'!$A$3:$V$507,F$1,0)</f>
        <v>N/A</v>
      </c>
      <c r="G92" t="str">
        <f>VLOOKUP($A92,'Plan de acci�n consolidado 2025'!$A$3:$V$507,G$1,0)</f>
        <v>N/A</v>
      </c>
      <c r="H92" t="str">
        <f>VLOOKUP($A92,'Plan de acci�n consolidado 2025'!$A$3:$V$507,H$1,0)</f>
        <v>N/A</v>
      </c>
      <c r="I92" t="str">
        <f>VLOOKUP($A92,'Plan de acci�n consolidado 2025'!$A$3:$V$507,I$1,0)</f>
        <v>N/A</v>
      </c>
      <c r="J92">
        <f>VLOOKUP(E92,'Plantilla publicacion'!$A$3:$Q$490,17,0)</f>
        <v>0</v>
      </c>
      <c r="K92" t="str">
        <f>VLOOKUP($A92,'Plan de acci�n consolidado 2025'!$A$3:$V$507,K$1,0)</f>
        <v>N/A</v>
      </c>
      <c r="L92" t="str">
        <f>VLOOKUP($A92,'Plan de acci�n consolidado 2025'!$A$3:$V$507,L$1,0)</f>
        <v>N/A</v>
      </c>
      <c r="M92" t="str">
        <f>VLOOKUP($A92,'Plan de acci�n consolidado 2025'!$A$3:$V$507,M$1,0)</f>
        <v>N/A</v>
      </c>
      <c r="N92" t="str">
        <f>VLOOKUP($A92,'Plan de acci�n consolidado 2025'!$A$3:$V$507,N$1,0)</f>
        <v>N/A</v>
      </c>
      <c r="O92" t="str">
        <f>VLOOKUP($A92,'Plan de acci�n consolidado 2025'!$A$3:$V$507,O$1,0)</f>
        <v>Realizar conversatorios para fomentar el intercambio de ideas, experiencias y aprendizajes entre los integrantes del Grupo de Trabajo de Gestión Judicial, aplicando los conocimientos adquiridos en las capacitaciones impartidas por la ANDJE. (Listados de Asistencia/registros fotográficos/capturas de pantallas  y informes con las conclusiones de los conversatorios)</v>
      </c>
      <c r="P92">
        <f>VLOOKUP($A92,'Plan de acci�n consolidado 2025'!$A$3:$V$507,P$1,0)</f>
        <v>30</v>
      </c>
      <c r="Q92">
        <f>VLOOKUP($A92,'Plan de acci�n consolidado 2025'!$A$3:$V$507,Q$1,0)</f>
        <v>2</v>
      </c>
      <c r="R92" t="str">
        <f>VLOOKUP($A92,'Plan de acci�n consolidado 2025'!$A$3:$V$507,R$1,0)</f>
        <v>Númerica</v>
      </c>
      <c r="S92" t="str">
        <f>VLOOKUP($A92,'Plan de acci�n consolidado 2025'!$A$3:$V$507,S$1,0)</f>
        <v># de conversatorios realizados / 2 conversatorios a realizar</v>
      </c>
      <c r="T92" s="196" t="str">
        <f>VLOOKUP($A92,'Plan de acci�n consolidado 2025'!$A$3:$V$507,T$1,0)</f>
        <v>2025-04-01</v>
      </c>
      <c r="U92" s="196" t="str">
        <f>VLOOKUP($A92,'Plan de acci�n consolidado 2025'!$A$3:$V$507,U$1,0)</f>
        <v>2025-11-28</v>
      </c>
      <c r="V92" t="str">
        <f>VLOOKUP($A92,'Plan de acci�n consolidado 2025'!$A$3:$V$507,V$1,0)</f>
        <v>60-GRUPO DE TRABAJO DE GESTIÓN JUDICIAL ADSCRITO A LA OFICINA ASESORA JURÍDICA</v>
      </c>
      <c r="W92"/>
      <c r="X92"/>
    </row>
    <row r="93" spans="1:24" x14ac:dyDescent="0.25">
      <c r="A93" s="31" t="s">
        <v>698</v>
      </c>
      <c r="B93" t="str">
        <f>VLOOKUP($A93,'Plan de acci�n consolidado 2025'!$A$3:$V$507,B$1,0)</f>
        <v>2023-GRUPO DE TRABAJO DE CENTRO DE INFORMACIÓN TECNOLÓGICA Y APOYO A LA GESTIÓN DE PROPIEDAD LA INDUSTRIAL</v>
      </c>
      <c r="C93">
        <f>VLOOKUP($A93,'Plan de acci�n consolidado 2025'!$A$3:$V$507,C$1,0)</f>
        <v>0</v>
      </c>
      <c r="D93" t="str">
        <f>VLOOKUP($A93,'Plan de acci�n consolidado 2025'!$A$3:$V$507,D$1,0)</f>
        <v>Producto</v>
      </c>
      <c r="E93" t="str">
        <f>VLOOKUP($A93,'Plan de acci�n consolidado 2025'!$A$3:$V$507,E$1,0)</f>
        <v>2023.1</v>
      </c>
      <c r="F93" t="str">
        <f>VLOOKUP($A93,'Plan de acci�n consolidado 2025'!$A$3:$V$507,F$1,0)</f>
        <v>Operativo</v>
      </c>
      <c r="G93" t="str">
        <f>VLOOKUP($A93,'Plan de acci�n consolidado 2025'!$A$3:$V$507,G$1,0)</f>
        <v xml:space="preserve">Promover el enfoque preventivo, diferencial y territorial en el que hacer misional de la entidad 
</v>
      </c>
      <c r="H93" t="str">
        <f>VLOOKUP($A93,'Plan de acci�n consolidado 2025'!$A$3:$V$507,H$1,0)</f>
        <v xml:space="preserve">Cumplimiento de productos del PAI asociados a Promover el enfoque preventivo, diferencial y territorial en el que hacer misional de la entidad 
</v>
      </c>
      <c r="I93" t="str">
        <f>VLOOKUP($A93,'Plan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93" t="str">
        <f>VLOOKUP(E93,'Plantilla publicacion'!$A$3:$Q$490,17,0)</f>
        <v>PND - 2-03-9-b- Seguridad humana y justicia social - Aprovechamiento de la propiedad intelectual / PES - Reindustrialización</v>
      </c>
      <c r="K93" t="str">
        <f>VLOOKUP($A93,'Plan de acci�n consolidado 2025'!$A$3:$V$507,K$1,0)</f>
        <v>No</v>
      </c>
      <c r="L93" t="str">
        <f>VLOOKUP($A93,'Plan de acci�n consolidado 2025'!$A$3:$V$507,L$1,0)</f>
        <v>C-3503-0200-0014-20309b</v>
      </c>
      <c r="M93" t="str">
        <f>VLOOKUP($A93,'Plan de acci�n consolidado 2025'!$A$3:$V$507,M$1,0)</f>
        <v>Política Servicio al Ciudadano_DIMENSIÓN Gestión con Valores para Resultados</v>
      </c>
      <c r="N93" t="str">
        <f>VLOOKUP($A93,'Plan de acci�n consolidado 2025'!$A$3:$V$507,N$1,0)</f>
        <v>PEI_14;
PES_20230191;
PND_ 2_Fomentar estrategiasDe sensibilizaciónPara el reconocimiento, aprovechamiento y uso responsableDe losDerechosDePI</v>
      </c>
      <c r="O93" t="str">
        <f>VLOOKUP($A93,'Plan de acci�n consolidado 2025'!$A$3:$V$507,O$1,0)</f>
        <v>Programas de fomento al uso estratégico de la propiedad industrial como herramienta de competitividad para empresarios, ejecutados.  (Matriz de seguimiento e informe final de ejecución de los programas)</v>
      </c>
      <c r="P93">
        <f>VLOOKUP($A93,'Plan de acci�n consolidado 2025'!$A$3:$V$507,P$1,0)</f>
        <v>30</v>
      </c>
      <c r="Q93">
        <f>VLOOKUP($A93,'Plan de acci�n consolidado 2025'!$A$3:$V$507,Q$1,0)</f>
        <v>100</v>
      </c>
      <c r="R93" t="str">
        <f>VLOOKUP($A93,'Plan de acci�n consolidado 2025'!$A$3:$V$507,R$1,0)</f>
        <v>Porcentual</v>
      </c>
      <c r="S93" t="str">
        <f>VLOOKUP($A93,'Plan de acci�n consolidado 2025'!$A$3:$V$507,S$1,0)</f>
        <v>% de seguimientos realizados / 100% de seguimientos programados</v>
      </c>
      <c r="T93" s="196" t="str">
        <f>VLOOKUP($A93,'Plan de acci�n consolidado 2025'!$A$3:$V$507,T$1,0)</f>
        <v>2025-01-13</v>
      </c>
      <c r="U93" s="196" t="str">
        <f>VLOOKUP($A93,'Plan de acci�n consolidado 2025'!$A$3:$V$507,U$1,0)</f>
        <v>2025-11-28</v>
      </c>
      <c r="V93" t="str">
        <f>VLOOKUP($A93,'Plan de acci�n consolidado 2025'!$A$3:$V$507,V$1,0)</f>
        <v>2023-GRUPO DE TRABAJO DE CENTRO DE INFORMACIÓN TECNOLÓGICA Y APOYO A LA GESTIÓN DE PROPIEDAD LA INDUSTRIAL</v>
      </c>
      <c r="W93"/>
      <c r="X93"/>
    </row>
    <row r="94" spans="1:24" x14ac:dyDescent="0.25">
      <c r="A94" s="31" t="s">
        <v>700</v>
      </c>
      <c r="B94" t="str">
        <f>VLOOKUP($A94,'Plan de acci�n consolidado 2025'!$A$3:$V$507,B$1,0)</f>
        <v>2023-GRUPO DE TRABAJO DE CENTRO DE INFORMACIÓN TECNOLÓGICA Y APOYO A LA GESTIÓN DE PROPIEDAD LA INDUSTRIAL</v>
      </c>
      <c r="C94">
        <f>VLOOKUP($A94,'Plan de acci�n consolidado 2025'!$A$3:$V$507,C$1,0)</f>
        <v>0</v>
      </c>
      <c r="D94" t="str">
        <f>VLOOKUP($A94,'Plan de acci�n consolidado 2025'!$A$3:$V$507,D$1,0)</f>
        <v>Actividad propia</v>
      </c>
      <c r="E94" t="str">
        <f>VLOOKUP($A94,'Plan de acci�n consolidado 2025'!$A$3:$V$507,E$1,0)</f>
        <v>2023.1.1</v>
      </c>
      <c r="F94" t="str">
        <f>VLOOKUP($A94,'Plan de acci�n consolidado 2025'!$A$3:$V$507,F$1,0)</f>
        <v>N/A</v>
      </c>
      <c r="G94" t="str">
        <f>VLOOKUP($A94,'Plan de acci�n consolidado 2025'!$A$3:$V$507,G$1,0)</f>
        <v>N/A</v>
      </c>
      <c r="H94" t="str">
        <f>VLOOKUP($A94,'Plan de acci�n consolidado 2025'!$A$3:$V$507,H$1,0)</f>
        <v>N/A</v>
      </c>
      <c r="I94" t="str">
        <f>VLOOKUP($A94,'Plan de acci�n consolidado 2025'!$A$3:$V$507,I$1,0)</f>
        <v>N/A</v>
      </c>
      <c r="J94">
        <f>VLOOKUP(E94,'Plantilla publicacion'!$A$3:$Q$490,17,0)</f>
        <v>0</v>
      </c>
      <c r="K94" t="str">
        <f>VLOOKUP($A94,'Plan de acci�n consolidado 2025'!$A$3:$V$507,K$1,0)</f>
        <v>N/A</v>
      </c>
      <c r="L94" t="str">
        <f>VLOOKUP($A94,'Plan de acci�n consolidado 2025'!$A$3:$V$507,L$1,0)</f>
        <v>N/A</v>
      </c>
      <c r="M94" t="str">
        <f>VLOOKUP($A94,'Plan de acci�n consolidado 2025'!$A$3:$V$507,M$1,0)</f>
        <v>N/A</v>
      </c>
      <c r="N94" t="str">
        <f>VLOOKUP($A94,'Plan de acci�n consolidado 2025'!$A$3:$V$507,N$1,0)</f>
        <v>N/A</v>
      </c>
      <c r="O94" t="str">
        <f>VLOOKUP($A94,'Plan de acci�n consolidado 2025'!$A$3:$V$507,O$1,0)</f>
        <v>Elaborar matriz de metas y seguimiento de ejecución del programa</v>
      </c>
      <c r="P94">
        <f>VLOOKUP($A94,'Plan de acci�n consolidado 2025'!$A$3:$V$507,P$1,0)</f>
        <v>10</v>
      </c>
      <c r="Q94">
        <f>VLOOKUP($A94,'Plan de acci�n consolidado 2025'!$A$3:$V$507,Q$1,0)</f>
        <v>1</v>
      </c>
      <c r="R94" t="str">
        <f>VLOOKUP($A94,'Plan de acci�n consolidado 2025'!$A$3:$V$507,R$1,0)</f>
        <v>Númerica</v>
      </c>
      <c r="S94" t="str">
        <f>VLOOKUP($A94,'Plan de acci�n consolidado 2025'!$A$3:$V$507,S$1,0)</f>
        <v># de matrices realizadas / 1 matrices programadas</v>
      </c>
      <c r="T94" s="196" t="str">
        <f>VLOOKUP($A94,'Plan de acci�n consolidado 2025'!$A$3:$V$507,T$1,0)</f>
        <v>2025-01-13</v>
      </c>
      <c r="U94" s="196" t="str">
        <f>VLOOKUP($A94,'Plan de acci�n consolidado 2025'!$A$3:$V$507,U$1,0)</f>
        <v>2025-02-28</v>
      </c>
      <c r="V94" t="str">
        <f>VLOOKUP($A94,'Plan de acci�n consolidado 2025'!$A$3:$V$507,V$1,0)</f>
        <v>2023-GRUPO DE TRABAJO DE CENTRO DE INFORMACIÓN TECNOLÓGICA Y APOYO A LA GESTIÓN DE PROPIEDAD LA INDUSTRIAL</v>
      </c>
      <c r="W94"/>
      <c r="X94"/>
    </row>
    <row r="95" spans="1:24" x14ac:dyDescent="0.25">
      <c r="A95" s="31" t="s">
        <v>702</v>
      </c>
      <c r="B95" t="str">
        <f>VLOOKUP($A95,'Plan de acci�n consolidado 2025'!$A$3:$V$507,B$1,0)</f>
        <v>2023-GRUPO DE TRABAJO DE CENTRO DE INFORMACIÓN TECNOLÓGICA Y APOYO A LA GESTIÓN DE PROPIEDAD LA INDUSTRIAL</v>
      </c>
      <c r="C95">
        <f>VLOOKUP($A95,'Plan de acci�n consolidado 2025'!$A$3:$V$507,C$1,0)</f>
        <v>0</v>
      </c>
      <c r="D95" t="str">
        <f>VLOOKUP($A95,'Plan de acci�n consolidado 2025'!$A$3:$V$507,D$1,0)</f>
        <v>Actividad propia</v>
      </c>
      <c r="E95" t="str">
        <f>VLOOKUP($A95,'Plan de acci�n consolidado 2025'!$A$3:$V$507,E$1,0)</f>
        <v>2023.1.2</v>
      </c>
      <c r="F95" t="str">
        <f>VLOOKUP($A95,'Plan de acci�n consolidado 2025'!$A$3:$V$507,F$1,0)</f>
        <v>N/A</v>
      </c>
      <c r="G95" t="str">
        <f>VLOOKUP($A95,'Plan de acci�n consolidado 2025'!$A$3:$V$507,G$1,0)</f>
        <v>N/A</v>
      </c>
      <c r="H95" t="str">
        <f>VLOOKUP($A95,'Plan de acci�n consolidado 2025'!$A$3:$V$507,H$1,0)</f>
        <v>N/A</v>
      </c>
      <c r="I95" t="str">
        <f>VLOOKUP($A95,'Plan de acci�n consolidado 2025'!$A$3:$V$507,I$1,0)</f>
        <v>N/A</v>
      </c>
      <c r="J95">
        <f>VLOOKUP(E95,'Plantilla publicacion'!$A$3:$Q$490,17,0)</f>
        <v>0</v>
      </c>
      <c r="K95" t="str">
        <f>VLOOKUP($A95,'Plan de acci�n consolidado 2025'!$A$3:$V$507,K$1,0)</f>
        <v>N/A</v>
      </c>
      <c r="L95" t="str">
        <f>VLOOKUP($A95,'Plan de acci�n consolidado 2025'!$A$3:$V$507,L$1,0)</f>
        <v>N/A</v>
      </c>
      <c r="M95" t="str">
        <f>VLOOKUP($A95,'Plan de acci�n consolidado 2025'!$A$3:$V$507,M$1,0)</f>
        <v>N/A</v>
      </c>
      <c r="N95" t="str">
        <f>VLOOKUP($A95,'Plan de acci�n consolidado 2025'!$A$3:$V$507,N$1,0)</f>
        <v>N/A</v>
      </c>
      <c r="O95" t="str">
        <f>VLOOKUP($A95,'Plan de acci�n consolidado 2025'!$A$3:$V$507,O$1,0)</f>
        <v>Ejecutar el programa Centros de Apoyo a la Tecnología y la Innovación CATI. (Matriz de seguimiento e Informe final del programa)</v>
      </c>
      <c r="P95">
        <f>VLOOKUP($A95,'Plan de acci�n consolidado 2025'!$A$3:$V$507,P$1,0)</f>
        <v>60</v>
      </c>
      <c r="Q95">
        <f>VLOOKUP($A95,'Plan de acci�n consolidado 2025'!$A$3:$V$507,Q$1,0)</f>
        <v>100</v>
      </c>
      <c r="R95" t="str">
        <f>VLOOKUP($A95,'Plan de acci�n consolidado 2025'!$A$3:$V$507,R$1,0)</f>
        <v>Porcentual</v>
      </c>
      <c r="S95" t="str">
        <f>VLOOKUP($A95,'Plan de acci�n consolidado 2025'!$A$3:$V$507,S$1,0)</f>
        <v>% de seguimientos realizados / 100% de seguimientos programados</v>
      </c>
      <c r="T95" s="196" t="str">
        <f>VLOOKUP($A95,'Plan de acci�n consolidado 2025'!$A$3:$V$507,T$1,0)</f>
        <v>2025-02-03</v>
      </c>
      <c r="U95" s="196" t="str">
        <f>VLOOKUP($A95,'Plan de acci�n consolidado 2025'!$A$3:$V$507,U$1,0)</f>
        <v>2025-11-28</v>
      </c>
      <c r="V95" t="str">
        <f>VLOOKUP($A95,'Plan de acci�n consolidado 2025'!$A$3:$V$507,V$1,0)</f>
        <v>2023-GRUPO DE TRABAJO DE CENTRO DE INFORMACIÓN TECNOLÓGICA Y APOYO A LA GESTIÓN DE PROPIEDAD LA INDUSTRIAL</v>
      </c>
      <c r="W95"/>
      <c r="X95"/>
    </row>
    <row r="96" spans="1:24" x14ac:dyDescent="0.25">
      <c r="A96" s="31" t="s">
        <v>703</v>
      </c>
      <c r="B96" t="str">
        <f>VLOOKUP($A96,'Plan de acci�n consolidado 2025'!$A$3:$V$507,B$1,0)</f>
        <v>2023-GRUPO DE TRABAJO DE CENTRO DE INFORMACIÓN TECNOLÓGICA Y APOYO A LA GESTIÓN DE PROPIEDAD LA INDUSTRIAL</v>
      </c>
      <c r="C96">
        <f>VLOOKUP($A96,'Plan de acci�n consolidado 2025'!$A$3:$V$507,C$1,0)</f>
        <v>0</v>
      </c>
      <c r="D96" t="str">
        <f>VLOOKUP($A96,'Plan de acci�n consolidado 2025'!$A$3:$V$507,D$1,0)</f>
        <v>Actividad propia</v>
      </c>
      <c r="E96" t="str">
        <f>VLOOKUP($A96,'Plan de acci�n consolidado 2025'!$A$3:$V$507,E$1,0)</f>
        <v>2023.1.3</v>
      </c>
      <c r="F96" t="str">
        <f>VLOOKUP($A96,'Plan de acci�n consolidado 2025'!$A$3:$V$507,F$1,0)</f>
        <v>N/A</v>
      </c>
      <c r="G96" t="str">
        <f>VLOOKUP($A96,'Plan de acci�n consolidado 2025'!$A$3:$V$507,G$1,0)</f>
        <v>N/A</v>
      </c>
      <c r="H96" t="str">
        <f>VLOOKUP($A96,'Plan de acci�n consolidado 2025'!$A$3:$V$507,H$1,0)</f>
        <v>N/A</v>
      </c>
      <c r="I96" t="str">
        <f>VLOOKUP($A96,'Plan de acci�n consolidado 2025'!$A$3:$V$507,I$1,0)</f>
        <v>N/A</v>
      </c>
      <c r="J96">
        <f>VLOOKUP(E96,'Plantilla publicacion'!$A$3:$Q$490,17,0)</f>
        <v>0</v>
      </c>
      <c r="K96" t="str">
        <f>VLOOKUP($A96,'Plan de acci�n consolidado 2025'!$A$3:$V$507,K$1,0)</f>
        <v>N/A</v>
      </c>
      <c r="L96" t="str">
        <f>VLOOKUP($A96,'Plan de acci�n consolidado 2025'!$A$3:$V$507,L$1,0)</f>
        <v>N/A</v>
      </c>
      <c r="M96" t="str">
        <f>VLOOKUP($A96,'Plan de acci�n consolidado 2025'!$A$3:$V$507,M$1,0)</f>
        <v>N/A</v>
      </c>
      <c r="N96" t="str">
        <f>VLOOKUP($A96,'Plan de acci�n consolidado 2025'!$A$3:$V$507,N$1,0)</f>
        <v>N/A</v>
      </c>
      <c r="O96" t="str">
        <f>VLOOKUP($A96,'Plan de acci�n consolidado 2025'!$A$3:$V$507,O$1,0)</f>
        <v>Elaborar matriz de fases y etapas para el seguimiento de ejecución del programa</v>
      </c>
      <c r="P96">
        <f>VLOOKUP($A96,'Plan de acci�n consolidado 2025'!$A$3:$V$507,P$1,0)</f>
        <v>10</v>
      </c>
      <c r="Q96">
        <f>VLOOKUP($A96,'Plan de acci�n consolidado 2025'!$A$3:$V$507,Q$1,0)</f>
        <v>1</v>
      </c>
      <c r="R96" t="str">
        <f>VLOOKUP($A96,'Plan de acci�n consolidado 2025'!$A$3:$V$507,R$1,0)</f>
        <v>Númerica</v>
      </c>
      <c r="S96" t="str">
        <f>VLOOKUP($A96,'Plan de acci�n consolidado 2025'!$A$3:$V$507,S$1,0)</f>
        <v># de matrices realizadas / 1 matrices programadas</v>
      </c>
      <c r="T96" s="196" t="str">
        <f>VLOOKUP($A96,'Plan de acci�n consolidado 2025'!$A$3:$V$507,T$1,0)</f>
        <v>2025-02-03</v>
      </c>
      <c r="U96" s="196" t="str">
        <f>VLOOKUP($A96,'Plan de acci�n consolidado 2025'!$A$3:$V$507,U$1,0)</f>
        <v>2025-02-28</v>
      </c>
      <c r="V96" t="str">
        <f>VLOOKUP($A96,'Plan de acci�n consolidado 2025'!$A$3:$V$507,V$1,0)</f>
        <v>2023-GRUPO DE TRABAJO DE CENTRO DE INFORMACIÓN TECNOLÓGICA Y APOYO A LA GESTIÓN DE PROPIEDAD LA INDUSTRIAL</v>
      </c>
      <c r="W96"/>
      <c r="X96"/>
    </row>
    <row r="97" spans="1:24" x14ac:dyDescent="0.25">
      <c r="A97" s="31" t="s">
        <v>704</v>
      </c>
      <c r="B97" t="str">
        <f>VLOOKUP($A97,'Plan de acci�n consolidado 2025'!$A$3:$V$507,B$1,0)</f>
        <v>2023-GRUPO DE TRABAJO DE CENTRO DE INFORMACIÓN TECNOLÓGICA Y APOYO A LA GESTIÓN DE PROPIEDAD LA INDUSTRIAL</v>
      </c>
      <c r="C97">
        <f>VLOOKUP($A97,'Plan de acci�n consolidado 2025'!$A$3:$V$507,C$1,0)</f>
        <v>0</v>
      </c>
      <c r="D97" t="str">
        <f>VLOOKUP($A97,'Plan de acci�n consolidado 2025'!$A$3:$V$507,D$1,0)</f>
        <v>Actividad propia</v>
      </c>
      <c r="E97" t="str">
        <f>VLOOKUP($A97,'Plan de acci�n consolidado 2025'!$A$3:$V$507,E$1,0)</f>
        <v>2023.1.4</v>
      </c>
      <c r="F97" t="str">
        <f>VLOOKUP($A97,'Plan de acci�n consolidado 2025'!$A$3:$V$507,F$1,0)</f>
        <v>N/A</v>
      </c>
      <c r="G97" t="str">
        <f>VLOOKUP($A97,'Plan de acci�n consolidado 2025'!$A$3:$V$507,G$1,0)</f>
        <v>N/A</v>
      </c>
      <c r="H97" t="str">
        <f>VLOOKUP($A97,'Plan de acci�n consolidado 2025'!$A$3:$V$507,H$1,0)</f>
        <v>N/A</v>
      </c>
      <c r="I97" t="str">
        <f>VLOOKUP($A97,'Plan de acci�n consolidado 2025'!$A$3:$V$507,I$1,0)</f>
        <v>N/A</v>
      </c>
      <c r="J97">
        <f>VLOOKUP(E97,'Plantilla publicacion'!$A$3:$Q$490,17,0)</f>
        <v>0</v>
      </c>
      <c r="K97" t="str">
        <f>VLOOKUP($A97,'Plan de acci�n consolidado 2025'!$A$3:$V$507,K$1,0)</f>
        <v>N/A</v>
      </c>
      <c r="L97" t="str">
        <f>VLOOKUP($A97,'Plan de acci�n consolidado 2025'!$A$3:$V$507,L$1,0)</f>
        <v>N/A</v>
      </c>
      <c r="M97" t="str">
        <f>VLOOKUP($A97,'Plan de acci�n consolidado 2025'!$A$3:$V$507,M$1,0)</f>
        <v>N/A</v>
      </c>
      <c r="N97" t="str">
        <f>VLOOKUP($A97,'Plan de acci�n consolidado 2025'!$A$3:$V$507,N$1,0)</f>
        <v>N/A</v>
      </c>
      <c r="O97" t="str">
        <f>VLOOKUP($A97,'Plan de acci�n consolidado 2025'!$A$3:$V$507,O$1,0)</f>
        <v>Ejecutar el programa Propiedad Industrial para MIPYMES. (Matriz de seguimiento e Informe final del programa)</v>
      </c>
      <c r="P97">
        <f>VLOOKUP($A97,'Plan de acci�n consolidado 2025'!$A$3:$V$507,P$1,0)</f>
        <v>20</v>
      </c>
      <c r="Q97">
        <f>VLOOKUP($A97,'Plan de acci�n consolidado 2025'!$A$3:$V$507,Q$1,0)</f>
        <v>100</v>
      </c>
      <c r="R97" t="str">
        <f>VLOOKUP($A97,'Plan de acci�n consolidado 2025'!$A$3:$V$507,R$1,0)</f>
        <v>Porcentual</v>
      </c>
      <c r="S97" t="str">
        <f>VLOOKUP($A97,'Plan de acci�n consolidado 2025'!$A$3:$V$507,S$1,0)</f>
        <v>% de seguimientos realizados / 100% de seguimientos programados</v>
      </c>
      <c r="T97" s="196" t="str">
        <f>VLOOKUP($A97,'Plan de acci�n consolidado 2025'!$A$3:$V$507,T$1,0)</f>
        <v>2025-03-03</v>
      </c>
      <c r="U97" s="196" t="str">
        <f>VLOOKUP($A97,'Plan de acci�n consolidado 2025'!$A$3:$V$507,U$1,0)</f>
        <v>2025-11-28</v>
      </c>
      <c r="V97" t="str">
        <f>VLOOKUP($A97,'Plan de acci�n consolidado 2025'!$A$3:$V$507,V$1,0)</f>
        <v>2023-GRUPO DE TRABAJO DE CENTRO DE INFORMACIÓN TECNOLÓGICA Y APOYO A LA GESTIÓN DE PROPIEDAD LA INDUSTRIAL</v>
      </c>
      <c r="W97"/>
      <c r="X97"/>
    </row>
    <row r="98" spans="1:24" x14ac:dyDescent="0.25">
      <c r="A98" s="31" t="s">
        <v>705</v>
      </c>
      <c r="B98" t="str">
        <f>VLOOKUP($A98,'Plan de acci�n consolidado 2025'!$A$3:$V$507,B$1,0)</f>
        <v>2023-GRUPO DE TRABAJO DE CENTRO DE INFORMACIÓN TECNOLÓGICA Y APOYO A LA GESTIÓN DE PROPIEDAD LA INDUSTRIAL</v>
      </c>
      <c r="C98">
        <f>VLOOKUP($A98,'Plan de acci�n consolidado 2025'!$A$3:$V$507,C$1,0)</f>
        <v>0</v>
      </c>
      <c r="D98" t="str">
        <f>VLOOKUP($A98,'Plan de acci�n consolidado 2025'!$A$3:$V$507,D$1,0)</f>
        <v>Producto</v>
      </c>
      <c r="E98" t="str">
        <f>VLOOKUP($A98,'Plan de acci�n consolidado 2025'!$A$3:$V$507,E$1,0)</f>
        <v>2023.2</v>
      </c>
      <c r="F98" t="str">
        <f>VLOOKUP($A98,'Plan de acci�n consolidado 2025'!$A$3:$V$507,F$1,0)</f>
        <v>Operativo</v>
      </c>
      <c r="G98" t="str">
        <f>VLOOKUP($A98,'Plan de acci�n consolidado 2025'!$A$3:$V$507,G$1,0)</f>
        <v xml:space="preserve">Generar sinergias con agentes nacionales e internacionales que permitan potenciar las capacidades de la SIC.
</v>
      </c>
      <c r="H98" t="str">
        <f>VLOOKUP($A98,'Plan de acci�n consolidado 2025'!$A$3:$V$507,H$1,0)</f>
        <v xml:space="preserve">Cumplimiento de productos del PAI asociados a Generar sinergias con agentes nacionales e internacionales que permitan potenciar las capacidades de la SIC.
</v>
      </c>
      <c r="I98" t="str">
        <f>VLOOKUP($A98,'Plan de acci�n consolidado 2025'!$A$3:$V$507,I$1,0)</f>
        <v>1-Generación de oportunidades de cooperación y fortalecimiento de existentes con grupos de interés y de valor.-5-Direccionamiento de la oferta institucional con productos y/o servicios con enfoque preventivo, diferencial y territorial.</v>
      </c>
      <c r="J98" t="str">
        <f>VLOOKUP(E98,'Plantilla publicacion'!$A$3:$Q$490,17,0)</f>
        <v>PND - 4-04-1-c- Transformación productiva, internacionalización y acción climática - Políticas de competencia, consumidor e infraestructura de la calidad modernas / PES - Internacionalización</v>
      </c>
      <c r="K98" t="str">
        <f>VLOOKUP($A98,'Plan de acci�n consolidado 2025'!$A$3:$V$507,K$1,0)</f>
        <v>No</v>
      </c>
      <c r="L98" t="str">
        <f>VLOOKUP($A98,'Plan de acci�n consolidado 2025'!$A$3:$V$507,L$1,0)</f>
        <v>N/A</v>
      </c>
      <c r="M98" t="str">
        <f>VLOOKUP($A98,'Plan de acci�n consolidado 2025'!$A$3:$V$507,M$1,0)</f>
        <v>Política Participación Ciudadana en la Gestión Pública _DIMENSIÓN Gestión con Valores para Resultados</v>
      </c>
      <c r="N98" t="str">
        <f>VLOOKUP($A98,'Plan de acci�n consolidado 2025'!$A$3:$V$507,N$1,0)</f>
        <v>PEI_16;
PES_20230194;
PND_ 2_Fomentar estrategiasDe sensibilizaciónPara el reconocimiento, aprovechamiento y uso responsableDe losDerechosDePI;
PND_4_ReinvertirParteDe las tasas recaudadasPorPropiedad industrial en el funcionamiento yPromociónDe la innovación</v>
      </c>
      <c r="O98" t="str">
        <f>VLOOKUP($A98,'Plan de acci�n consolidado 2025'!$A$3:$V$507,O$1,0)</f>
        <v>Mesas de integración para la conexión de actores del ecosistema de innovación involucrados en temas de Propiedad Industrial y transferencia tecnológica, realizadas  (Actas de reunión firmadas)</v>
      </c>
      <c r="P98">
        <f>VLOOKUP($A98,'Plan de acci�n consolidado 2025'!$A$3:$V$507,P$1,0)</f>
        <v>10</v>
      </c>
      <c r="Q98">
        <f>VLOOKUP($A98,'Plan de acci�n consolidado 2025'!$A$3:$V$507,Q$1,0)</f>
        <v>2</v>
      </c>
      <c r="R98" t="str">
        <f>VLOOKUP($A98,'Plan de acci�n consolidado 2025'!$A$3:$V$507,R$1,0)</f>
        <v>Númerica</v>
      </c>
      <c r="S98" t="str">
        <f>VLOOKUP($A98,'Plan de acci�n consolidado 2025'!$A$3:$V$507,S$1,0)</f>
        <v># de mesas de integración realizadas / 2 mesas de integración por realizar</v>
      </c>
      <c r="T98" s="196" t="str">
        <f>VLOOKUP($A98,'Plan de acci�n consolidado 2025'!$A$3:$V$507,T$1,0)</f>
        <v>2025-01-13</v>
      </c>
      <c r="U98" s="196" t="str">
        <f>VLOOKUP($A98,'Plan de acci�n consolidado 2025'!$A$3:$V$507,U$1,0)</f>
        <v>2025-11-28</v>
      </c>
      <c r="V98" t="str">
        <f>VLOOKUP($A98,'Plan de acci�n consolidado 2025'!$A$3:$V$507,V$1,0)</f>
        <v>2023-GRUPO DE TRABAJO DE CENTRO DE INFORMACIÓN TECNOLÓGICA Y APOYO A LA GESTIÓN DE PROPIEDAD LA INDUSTRIAL</v>
      </c>
      <c r="W98"/>
      <c r="X98"/>
    </row>
    <row r="99" spans="1:24" x14ac:dyDescent="0.25">
      <c r="A99" s="31" t="s">
        <v>708</v>
      </c>
      <c r="B99" t="str">
        <f>VLOOKUP($A99,'Plan de acci�n consolidado 2025'!$A$3:$V$507,B$1,0)</f>
        <v>2023-GRUPO DE TRABAJO DE CENTRO DE INFORMACIÓN TECNOLÓGICA Y APOYO A LA GESTIÓN DE PROPIEDAD LA INDUSTRIAL</v>
      </c>
      <c r="C99">
        <f>VLOOKUP($A99,'Plan de acci�n consolidado 2025'!$A$3:$V$507,C$1,0)</f>
        <v>0</v>
      </c>
      <c r="D99" t="str">
        <f>VLOOKUP($A99,'Plan de acci�n consolidado 2025'!$A$3:$V$507,D$1,0)</f>
        <v>Actividad propia</v>
      </c>
      <c r="E99" t="str">
        <f>VLOOKUP($A99,'Plan de acci�n consolidado 2025'!$A$3:$V$507,E$1,0)</f>
        <v>2023.2.1</v>
      </c>
      <c r="F99" t="str">
        <f>VLOOKUP($A99,'Plan de acci�n consolidado 2025'!$A$3:$V$507,F$1,0)</f>
        <v>N/A</v>
      </c>
      <c r="G99" t="str">
        <f>VLOOKUP($A99,'Plan de acci�n consolidado 2025'!$A$3:$V$507,G$1,0)</f>
        <v>N/A</v>
      </c>
      <c r="H99" t="str">
        <f>VLOOKUP($A99,'Plan de acci�n consolidado 2025'!$A$3:$V$507,H$1,0)</f>
        <v>N/A</v>
      </c>
      <c r="I99" t="str">
        <f>VLOOKUP($A99,'Plan de acci�n consolidado 2025'!$A$3:$V$507,I$1,0)</f>
        <v>N/A</v>
      </c>
      <c r="J99">
        <f>VLOOKUP(E99,'Plantilla publicacion'!$A$3:$Q$490,17,0)</f>
        <v>0</v>
      </c>
      <c r="K99" t="str">
        <f>VLOOKUP($A99,'Plan de acci�n consolidado 2025'!$A$3:$V$507,K$1,0)</f>
        <v>N/A</v>
      </c>
      <c r="L99" t="str">
        <f>VLOOKUP($A99,'Plan de acci�n consolidado 2025'!$A$3:$V$507,L$1,0)</f>
        <v>N/A</v>
      </c>
      <c r="M99" t="str">
        <f>VLOOKUP($A99,'Plan de acci�n consolidado 2025'!$A$3:$V$507,M$1,0)</f>
        <v>N/A</v>
      </c>
      <c r="N99" t="str">
        <f>VLOOKUP($A99,'Plan de acci�n consolidado 2025'!$A$3:$V$507,N$1,0)</f>
        <v>N/A</v>
      </c>
      <c r="O99" t="str">
        <f>VLOOKUP($A99,'Plan de acci�n consolidado 2025'!$A$3:$V$507,O$1,0)</f>
        <v>Elaborar la propuesta de estructura para la realización de las mesas de integración para la conexión de actores del ecosistema de innovación involucrados en temas de Propiedad Industrial y transferencia tecnológica. (Documento con la propuesta elaborado)</v>
      </c>
      <c r="P99">
        <f>VLOOKUP($A99,'Plan de acci�n consolidado 2025'!$A$3:$V$507,P$1,0)</f>
        <v>60</v>
      </c>
      <c r="Q99">
        <f>VLOOKUP($A99,'Plan de acci�n consolidado 2025'!$A$3:$V$507,Q$1,0)</f>
        <v>1</v>
      </c>
      <c r="R99" t="str">
        <f>VLOOKUP($A99,'Plan de acci�n consolidado 2025'!$A$3:$V$507,R$1,0)</f>
        <v>Númerica</v>
      </c>
      <c r="S99" t="str">
        <f>VLOOKUP($A99,'Plan de acci�n consolidado 2025'!$A$3:$V$507,S$1,0)</f>
        <v># de propuestas realizadas / 1 propuesta por realizar</v>
      </c>
      <c r="T99" s="196" t="str">
        <f>VLOOKUP($A99,'Plan de acci�n consolidado 2025'!$A$3:$V$507,T$1,0)</f>
        <v>2025-01-13</v>
      </c>
      <c r="U99" s="196" t="str">
        <f>VLOOKUP($A99,'Plan de acci�n consolidado 2025'!$A$3:$V$507,U$1,0)</f>
        <v>2025-03-31</v>
      </c>
      <c r="V99" t="str">
        <f>VLOOKUP($A99,'Plan de acci�n consolidado 2025'!$A$3:$V$507,V$1,0)</f>
        <v>2023-GRUPO DE TRABAJO DE CENTRO DE INFORMACIÓN TECNOLÓGICA Y APOYO A LA GESTIÓN DE PROPIEDAD LA INDUSTRIAL</v>
      </c>
      <c r="W99"/>
      <c r="X99"/>
    </row>
    <row r="100" spans="1:24" x14ac:dyDescent="0.25">
      <c r="A100" s="31" t="s">
        <v>710</v>
      </c>
      <c r="B100" t="str">
        <f>VLOOKUP($A100,'Plan de acci�n consolidado 2025'!$A$3:$V$507,B$1,0)</f>
        <v>2023-GRUPO DE TRABAJO DE CENTRO DE INFORMACIÓN TECNOLÓGICA Y APOYO A LA GESTIÓN DE PROPIEDAD LA INDUSTRIAL</v>
      </c>
      <c r="C100">
        <f>VLOOKUP($A100,'Plan de acci�n consolidado 2025'!$A$3:$V$507,C$1,0)</f>
        <v>0</v>
      </c>
      <c r="D100" t="str">
        <f>VLOOKUP($A100,'Plan de acci�n consolidado 2025'!$A$3:$V$507,D$1,0)</f>
        <v>Actividad propia</v>
      </c>
      <c r="E100" t="str">
        <f>VLOOKUP($A100,'Plan de acci�n consolidado 2025'!$A$3:$V$507,E$1,0)</f>
        <v>2023.2.2</v>
      </c>
      <c r="F100" t="str">
        <f>VLOOKUP($A100,'Plan de acci�n consolidado 2025'!$A$3:$V$507,F$1,0)</f>
        <v>N/A</v>
      </c>
      <c r="G100" t="str">
        <f>VLOOKUP($A100,'Plan de acci�n consolidado 2025'!$A$3:$V$507,G$1,0)</f>
        <v>N/A</v>
      </c>
      <c r="H100" t="str">
        <f>VLOOKUP($A100,'Plan de acci�n consolidado 2025'!$A$3:$V$507,H$1,0)</f>
        <v>N/A</v>
      </c>
      <c r="I100" t="str">
        <f>VLOOKUP($A100,'Plan de acci�n consolidado 2025'!$A$3:$V$507,I$1,0)</f>
        <v>N/A</v>
      </c>
      <c r="J100">
        <f>VLOOKUP(E100,'Plantilla publicacion'!$A$3:$Q$490,17,0)</f>
        <v>0</v>
      </c>
      <c r="K100" t="str">
        <f>VLOOKUP($A100,'Plan de acci�n consolidado 2025'!$A$3:$V$507,K$1,0)</f>
        <v>N/A</v>
      </c>
      <c r="L100" t="str">
        <f>VLOOKUP($A100,'Plan de acci�n consolidado 2025'!$A$3:$V$507,L$1,0)</f>
        <v>N/A</v>
      </c>
      <c r="M100" t="str">
        <f>VLOOKUP($A100,'Plan de acci�n consolidado 2025'!$A$3:$V$507,M$1,0)</f>
        <v>N/A</v>
      </c>
      <c r="N100" t="str">
        <f>VLOOKUP($A100,'Plan de acci�n consolidado 2025'!$A$3:$V$507,N$1,0)</f>
        <v>N/A</v>
      </c>
      <c r="O100" t="str">
        <f>VLOOKUP($A100,'Plan de acci�n consolidado 2025'!$A$3:$V$507,O$1,0)</f>
        <v>Realizar las mesas de integración  (Actas de reunión firmadas)</v>
      </c>
      <c r="P100">
        <f>VLOOKUP($A100,'Plan de acci�n consolidado 2025'!$A$3:$V$507,P$1,0)</f>
        <v>40</v>
      </c>
      <c r="Q100">
        <f>VLOOKUP($A100,'Plan de acci�n consolidado 2025'!$A$3:$V$507,Q$1,0)</f>
        <v>2</v>
      </c>
      <c r="R100" t="str">
        <f>VLOOKUP($A100,'Plan de acci�n consolidado 2025'!$A$3:$V$507,R$1,0)</f>
        <v>Númerica</v>
      </c>
      <c r="S100" t="str">
        <f>VLOOKUP($A100,'Plan de acci�n consolidado 2025'!$A$3:$V$507,S$1,0)</f>
        <v># de mesas de integración realizadas / 2 mesas de integración por realizar</v>
      </c>
      <c r="T100" s="196" t="str">
        <f>VLOOKUP($A100,'Plan de acci�n consolidado 2025'!$A$3:$V$507,T$1,0)</f>
        <v>2025-04-01</v>
      </c>
      <c r="U100" s="196" t="str">
        <f>VLOOKUP($A100,'Plan de acci�n consolidado 2025'!$A$3:$V$507,U$1,0)</f>
        <v>2025-11-28</v>
      </c>
      <c r="V100" t="str">
        <f>VLOOKUP($A100,'Plan de acci�n consolidado 2025'!$A$3:$V$507,V$1,0)</f>
        <v>2023-GRUPO DE TRABAJO DE CENTRO DE INFORMACIÓN TECNOLÓGICA Y APOYO A LA GESTIÓN DE PROPIEDAD LA INDUSTRIAL</v>
      </c>
      <c r="W100"/>
      <c r="X100"/>
    </row>
    <row r="101" spans="1:24" x14ac:dyDescent="0.25">
      <c r="A101" s="31" t="s">
        <v>711</v>
      </c>
      <c r="B101" t="str">
        <f>VLOOKUP($A101,'Plan de acci�n consolidado 2025'!$A$3:$V$507,B$1,0)</f>
        <v>2023-GRUPO DE TRABAJO DE CENTRO DE INFORMACIÓN TECNOLÓGICA Y APOYO A LA GESTIÓN DE PROPIEDAD LA INDUSTRIAL</v>
      </c>
      <c r="C101">
        <f>VLOOKUP($A101,'Plan de acci�n consolidado 2025'!$A$3:$V$507,C$1,0)</f>
        <v>0</v>
      </c>
      <c r="D101" t="str">
        <f>VLOOKUP($A101,'Plan de acci�n consolidado 2025'!$A$3:$V$507,D$1,0)</f>
        <v>Producto</v>
      </c>
      <c r="E101" t="str">
        <f>VLOOKUP($A101,'Plan de acci�n consolidado 2025'!$A$3:$V$507,E$1,0)</f>
        <v>2023.3</v>
      </c>
      <c r="F101" t="str">
        <f>VLOOKUP($A101,'Plan de acci�n consolidado 2025'!$A$3:$V$507,F$1,0)</f>
        <v>Operativo</v>
      </c>
      <c r="G101" t="str">
        <f>VLOOKUP($A101,'Plan de acci�n consolidado 2025'!$A$3:$V$507,G$1,0)</f>
        <v xml:space="preserve">Promover el enfoque preventivo, diferencial y territorial en el que hacer misional de la entidad 
</v>
      </c>
      <c r="H101" t="str">
        <f>VLOOKUP($A101,'Plan de acci�n consolidado 2025'!$A$3:$V$507,H$1,0)</f>
        <v xml:space="preserve">Cumplimiento de productos del PAI asociados a Promover el enfoque preventivo, diferencial y territorial en el que hacer misional de la entidad 
</v>
      </c>
      <c r="I101" t="str">
        <f>VLOOKUP($A101,'Plan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01" t="str">
        <f>VLOOKUP(E101,'Plantilla publicacion'!$A$3:$Q$490,17,0)</f>
        <v>PND - 2-03-9-b- Seguridad humana y justicia social - Aprovechamiento de la propiedad intelectual / PES - Reindustrialización</v>
      </c>
      <c r="K101" t="str">
        <f>VLOOKUP($A101,'Plan de acci�n consolidado 2025'!$A$3:$V$507,K$1,0)</f>
        <v>No</v>
      </c>
      <c r="L101" t="str">
        <f>VLOOKUP($A101,'Plan de acci�n consolidado 2025'!$A$3:$V$507,L$1,0)</f>
        <v>C-3503-0200-0014-20309b</v>
      </c>
      <c r="M101" t="str">
        <f>VLOOKUP($A101,'Plan de acci�n consolidado 2025'!$A$3:$V$507,M$1,0)</f>
        <v>Política Servicio al Ciudadano_DIMENSIÓN Gestión con Valores para Resultados</v>
      </c>
      <c r="N101" t="str">
        <f>VLOOKUP($A101,'Plan de acci�n consolidado 2025'!$A$3:$V$507,N$1,0)</f>
        <v>PEI_15;
PES_20230102;
PND_ 2_Fomentar estrategiasDe sensibilizaciónPara el reconocimiento, aprovechamiento y uso responsableDe losDerechosDePI</v>
      </c>
      <c r="O101" t="str">
        <f>VLOOKUP($A101,'Plan de acci�n consolidado 2025'!$A$3:$V$507,O$1,0)</f>
        <v>Programas de fomento para el uso estratégico de la propiedad industrial en la Economía Popular, ejecutados.  (Matriz de seguimiento e informe final de ejecución de los programas)</v>
      </c>
      <c r="P101">
        <f>VLOOKUP($A101,'Plan de acci�n consolidado 2025'!$A$3:$V$507,P$1,0)</f>
        <v>30</v>
      </c>
      <c r="Q101">
        <f>VLOOKUP($A101,'Plan de acci�n consolidado 2025'!$A$3:$V$507,Q$1,0)</f>
        <v>100</v>
      </c>
      <c r="R101" t="str">
        <f>VLOOKUP($A101,'Plan de acci�n consolidado 2025'!$A$3:$V$507,R$1,0)</f>
        <v>Porcentual</v>
      </c>
      <c r="S101" t="str">
        <f>VLOOKUP($A101,'Plan de acci�n consolidado 2025'!$A$3:$V$507,S$1,0)</f>
        <v>% de seguimientos realizados / 100% de seguimientos programados</v>
      </c>
      <c r="T101" s="196" t="str">
        <f>VLOOKUP($A101,'Plan de acci�n consolidado 2025'!$A$3:$V$507,T$1,0)</f>
        <v>2025-02-03</v>
      </c>
      <c r="U101" s="196" t="str">
        <f>VLOOKUP($A101,'Plan de acci�n consolidado 2025'!$A$3:$V$507,U$1,0)</f>
        <v>2025-11-28</v>
      </c>
      <c r="V101" t="str">
        <f>VLOOKUP($A101,'Plan de acci�n consolidado 2025'!$A$3:$V$507,V$1,0)</f>
        <v>2023-GRUPO DE TRABAJO DE CENTRO DE INFORMACIÓN TECNOLÓGICA Y APOYO A LA GESTIÓN DE PROPIEDAD LA INDUSTRIAL</v>
      </c>
      <c r="W101"/>
      <c r="X101"/>
    </row>
    <row r="102" spans="1:24" x14ac:dyDescent="0.25">
      <c r="A102" s="31" t="s">
        <v>712</v>
      </c>
      <c r="B102" t="str">
        <f>VLOOKUP($A102,'Plan de acci�n consolidado 2025'!$A$3:$V$507,B$1,0)</f>
        <v>2023-GRUPO DE TRABAJO DE CENTRO DE INFORMACIÓN TECNOLÓGICA Y APOYO A LA GESTIÓN DE PROPIEDAD LA INDUSTRIAL</v>
      </c>
      <c r="C102">
        <f>VLOOKUP($A102,'Plan de acci�n consolidado 2025'!$A$3:$V$507,C$1,0)</f>
        <v>0</v>
      </c>
      <c r="D102" t="str">
        <f>VLOOKUP($A102,'Plan de acci�n consolidado 2025'!$A$3:$V$507,D$1,0)</f>
        <v>Actividad propia</v>
      </c>
      <c r="E102" t="str">
        <f>VLOOKUP($A102,'Plan de acci�n consolidado 2025'!$A$3:$V$507,E$1,0)</f>
        <v>2023.3.1</v>
      </c>
      <c r="F102" t="str">
        <f>VLOOKUP($A102,'Plan de acci�n consolidado 2025'!$A$3:$V$507,F$1,0)</f>
        <v>N/A</v>
      </c>
      <c r="G102" t="str">
        <f>VLOOKUP($A102,'Plan de acci�n consolidado 2025'!$A$3:$V$507,G$1,0)</f>
        <v>N/A</v>
      </c>
      <c r="H102" t="str">
        <f>VLOOKUP($A102,'Plan de acci�n consolidado 2025'!$A$3:$V$507,H$1,0)</f>
        <v>N/A</v>
      </c>
      <c r="I102" t="str">
        <f>VLOOKUP($A102,'Plan de acci�n consolidado 2025'!$A$3:$V$507,I$1,0)</f>
        <v>N/A</v>
      </c>
      <c r="J102">
        <f>VLOOKUP(E102,'Plantilla publicacion'!$A$3:$Q$490,17,0)</f>
        <v>0</v>
      </c>
      <c r="K102" t="str">
        <f>VLOOKUP($A102,'Plan de acci�n consolidado 2025'!$A$3:$V$507,K$1,0)</f>
        <v>N/A</v>
      </c>
      <c r="L102" t="str">
        <f>VLOOKUP($A102,'Plan de acci�n consolidado 2025'!$A$3:$V$507,L$1,0)</f>
        <v>N/A</v>
      </c>
      <c r="M102" t="str">
        <f>VLOOKUP($A102,'Plan de acci�n consolidado 2025'!$A$3:$V$507,M$1,0)</f>
        <v>N/A</v>
      </c>
      <c r="N102" t="str">
        <f>VLOOKUP($A102,'Plan de acci�n consolidado 2025'!$A$3:$V$507,N$1,0)</f>
        <v>N/A</v>
      </c>
      <c r="O102" t="str">
        <f>VLOOKUP($A102,'Plan de acci�n consolidado 2025'!$A$3:$V$507,O$1,0)</f>
        <v>Elaborar matriz programación de jornadas y seguimiento de ejecución del programa</v>
      </c>
      <c r="P102">
        <f>VLOOKUP($A102,'Plan de acci�n consolidado 2025'!$A$3:$V$507,P$1,0)</f>
        <v>60</v>
      </c>
      <c r="Q102">
        <f>VLOOKUP($A102,'Plan de acci�n consolidado 2025'!$A$3:$V$507,Q$1,0)</f>
        <v>1</v>
      </c>
      <c r="R102" t="str">
        <f>VLOOKUP($A102,'Plan de acci�n consolidado 2025'!$A$3:$V$507,R$1,0)</f>
        <v>Númerica</v>
      </c>
      <c r="S102" t="str">
        <f>VLOOKUP($A102,'Plan de acci�n consolidado 2025'!$A$3:$V$507,S$1,0)</f>
        <v># de matrices realizadas / 1 matrices programadas</v>
      </c>
      <c r="T102" s="196" t="str">
        <f>VLOOKUP($A102,'Plan de acci�n consolidado 2025'!$A$3:$V$507,T$1,0)</f>
        <v>2025-02-03</v>
      </c>
      <c r="U102" s="196" t="str">
        <f>VLOOKUP($A102,'Plan de acci�n consolidado 2025'!$A$3:$V$507,U$1,0)</f>
        <v>2025-02-28</v>
      </c>
      <c r="V102" t="str">
        <f>VLOOKUP($A102,'Plan de acci�n consolidado 2025'!$A$3:$V$507,V$1,0)</f>
        <v>2023-GRUPO DE TRABAJO DE CENTRO DE INFORMACIÓN TECNOLÓGICA Y APOYO A LA GESTIÓN DE PROPIEDAD LA INDUSTRIAL</v>
      </c>
      <c r="W102"/>
      <c r="X102"/>
    </row>
    <row r="103" spans="1:24" x14ac:dyDescent="0.25">
      <c r="A103" s="31" t="s">
        <v>713</v>
      </c>
      <c r="B103" t="str">
        <f>VLOOKUP($A103,'Plan de acci�n consolidado 2025'!$A$3:$V$507,B$1,0)</f>
        <v>2023-GRUPO DE TRABAJO DE CENTRO DE INFORMACIÓN TECNOLÓGICA Y APOYO A LA GESTIÓN DE PROPIEDAD LA INDUSTRIAL</v>
      </c>
      <c r="C103">
        <f>VLOOKUP($A103,'Plan de acci�n consolidado 2025'!$A$3:$V$507,C$1,0)</f>
        <v>0</v>
      </c>
      <c r="D103" t="str">
        <f>VLOOKUP($A103,'Plan de acci�n consolidado 2025'!$A$3:$V$507,D$1,0)</f>
        <v>Actividad propia</v>
      </c>
      <c r="E103" t="str">
        <f>VLOOKUP($A103,'Plan de acci�n consolidado 2025'!$A$3:$V$507,E$1,0)</f>
        <v>2023.3.2</v>
      </c>
      <c r="F103" t="str">
        <f>VLOOKUP($A103,'Plan de acci�n consolidado 2025'!$A$3:$V$507,F$1,0)</f>
        <v>N/A</v>
      </c>
      <c r="G103" t="str">
        <f>VLOOKUP($A103,'Plan de acci�n consolidado 2025'!$A$3:$V$507,G$1,0)</f>
        <v>N/A</v>
      </c>
      <c r="H103" t="str">
        <f>VLOOKUP($A103,'Plan de acci�n consolidado 2025'!$A$3:$V$507,H$1,0)</f>
        <v>N/A</v>
      </c>
      <c r="I103" t="str">
        <f>VLOOKUP($A103,'Plan de acci�n consolidado 2025'!$A$3:$V$507,I$1,0)</f>
        <v>N/A</v>
      </c>
      <c r="J103">
        <f>VLOOKUP(E103,'Plantilla publicacion'!$A$3:$Q$490,17,0)</f>
        <v>0</v>
      </c>
      <c r="K103" t="str">
        <f>VLOOKUP($A103,'Plan de acci�n consolidado 2025'!$A$3:$V$507,K$1,0)</f>
        <v>N/A</v>
      </c>
      <c r="L103" t="str">
        <f>VLOOKUP($A103,'Plan de acci�n consolidado 2025'!$A$3:$V$507,L$1,0)</f>
        <v>N/A</v>
      </c>
      <c r="M103" t="str">
        <f>VLOOKUP($A103,'Plan de acci�n consolidado 2025'!$A$3:$V$507,M$1,0)</f>
        <v>N/A</v>
      </c>
      <c r="N103" t="str">
        <f>VLOOKUP($A103,'Plan de acci�n consolidado 2025'!$A$3:$V$507,N$1,0)</f>
        <v>N/A</v>
      </c>
      <c r="O103" t="str">
        <f>VLOOKUP($A103,'Plan de acci�n consolidado 2025'!$A$3:$V$507,O$1,0)</f>
        <v>Ejecutar el programa Propiedad Industrial para emprendedores PI-e.   (Matriz de seguimiento e Informe final del programa)</v>
      </c>
      <c r="P103">
        <f>VLOOKUP($A103,'Plan de acci�n consolidado 2025'!$A$3:$V$507,P$1,0)</f>
        <v>10</v>
      </c>
      <c r="Q103">
        <f>VLOOKUP($A103,'Plan de acci�n consolidado 2025'!$A$3:$V$507,Q$1,0)</f>
        <v>100</v>
      </c>
      <c r="R103" t="str">
        <f>VLOOKUP($A103,'Plan de acci�n consolidado 2025'!$A$3:$V$507,R$1,0)</f>
        <v>Porcentual</v>
      </c>
      <c r="S103" t="str">
        <f>VLOOKUP($A103,'Plan de acci�n consolidado 2025'!$A$3:$V$507,S$1,0)</f>
        <v>% de seguimientos realizados / 100% de seguimientos programados</v>
      </c>
      <c r="T103" s="196" t="str">
        <f>VLOOKUP($A103,'Plan de acci�n consolidado 2025'!$A$3:$V$507,T$1,0)</f>
        <v>2025-02-03</v>
      </c>
      <c r="U103" s="196" t="str">
        <f>VLOOKUP($A103,'Plan de acci�n consolidado 2025'!$A$3:$V$507,U$1,0)</f>
        <v>2025-11-28</v>
      </c>
      <c r="V103" t="str">
        <f>VLOOKUP($A103,'Plan de acci�n consolidado 2025'!$A$3:$V$507,V$1,0)</f>
        <v>2023-GRUPO DE TRABAJO DE CENTRO DE INFORMACIÓN TECNOLÓGICA Y APOYO A LA GESTIÓN DE PROPIEDAD LA INDUSTRIAL</v>
      </c>
      <c r="W103"/>
      <c r="X103"/>
    </row>
    <row r="104" spans="1:24" x14ac:dyDescent="0.25">
      <c r="A104" s="31" t="s">
        <v>714</v>
      </c>
      <c r="B104" t="str">
        <f>VLOOKUP($A104,'Plan de acci�n consolidado 2025'!$A$3:$V$507,B$1,0)</f>
        <v>2023-GRUPO DE TRABAJO DE CENTRO DE INFORMACIÓN TECNOLÓGICA Y APOYO A LA GESTIÓN DE PROPIEDAD LA INDUSTRIAL</v>
      </c>
      <c r="C104">
        <f>VLOOKUP($A104,'Plan de acci�n consolidado 2025'!$A$3:$V$507,C$1,0)</f>
        <v>0</v>
      </c>
      <c r="D104" t="str">
        <f>VLOOKUP($A104,'Plan de acci�n consolidado 2025'!$A$3:$V$507,D$1,0)</f>
        <v>Actividad propia</v>
      </c>
      <c r="E104" t="str">
        <f>VLOOKUP($A104,'Plan de acci�n consolidado 2025'!$A$3:$V$507,E$1,0)</f>
        <v>2023.3.3</v>
      </c>
      <c r="F104" t="str">
        <f>VLOOKUP($A104,'Plan de acci�n consolidado 2025'!$A$3:$V$507,F$1,0)</f>
        <v>N/A</v>
      </c>
      <c r="G104" t="str">
        <f>VLOOKUP($A104,'Plan de acci�n consolidado 2025'!$A$3:$V$507,G$1,0)</f>
        <v>N/A</v>
      </c>
      <c r="H104" t="str">
        <f>VLOOKUP($A104,'Plan de acci�n consolidado 2025'!$A$3:$V$507,H$1,0)</f>
        <v>N/A</v>
      </c>
      <c r="I104" t="str">
        <f>VLOOKUP($A104,'Plan de acci�n consolidado 2025'!$A$3:$V$507,I$1,0)</f>
        <v>N/A</v>
      </c>
      <c r="J104">
        <f>VLOOKUP(E104,'Plantilla publicacion'!$A$3:$Q$490,17,0)</f>
        <v>0</v>
      </c>
      <c r="K104" t="str">
        <f>VLOOKUP($A104,'Plan de acci�n consolidado 2025'!$A$3:$V$507,K$1,0)</f>
        <v>N/A</v>
      </c>
      <c r="L104" t="str">
        <f>VLOOKUP($A104,'Plan de acci�n consolidado 2025'!$A$3:$V$507,L$1,0)</f>
        <v>N/A</v>
      </c>
      <c r="M104" t="str">
        <f>VLOOKUP($A104,'Plan de acci�n consolidado 2025'!$A$3:$V$507,M$1,0)</f>
        <v>N/A</v>
      </c>
      <c r="N104" t="str">
        <f>VLOOKUP($A104,'Plan de acci�n consolidado 2025'!$A$3:$V$507,N$1,0)</f>
        <v>N/A</v>
      </c>
      <c r="O104" t="str">
        <f>VLOOKUP($A104,'Plan de acci�n consolidado 2025'!$A$3:$V$507,O$1,0)</f>
        <v>Elaborar matriz de etapas para el seguimiento de ejecución de la estrategia</v>
      </c>
      <c r="P104">
        <f>VLOOKUP($A104,'Plan de acci�n consolidado 2025'!$A$3:$V$507,P$1,0)</f>
        <v>10</v>
      </c>
      <c r="Q104">
        <f>VLOOKUP($A104,'Plan de acci�n consolidado 2025'!$A$3:$V$507,Q$1,0)</f>
        <v>1</v>
      </c>
      <c r="R104" t="str">
        <f>VLOOKUP($A104,'Plan de acci�n consolidado 2025'!$A$3:$V$507,R$1,0)</f>
        <v>Númerica</v>
      </c>
      <c r="S104" t="str">
        <f>VLOOKUP($A104,'Plan de acci�n consolidado 2025'!$A$3:$V$507,S$1,0)</f>
        <v># de matrices realizadas / 1 matrices programadas</v>
      </c>
      <c r="T104" s="196" t="str">
        <f>VLOOKUP($A104,'Plan de acci�n consolidado 2025'!$A$3:$V$507,T$1,0)</f>
        <v>2025-02-03</v>
      </c>
      <c r="U104" s="196" t="str">
        <f>VLOOKUP($A104,'Plan de acci�n consolidado 2025'!$A$3:$V$507,U$1,0)</f>
        <v>2025-02-28</v>
      </c>
      <c r="V104" t="str">
        <f>VLOOKUP($A104,'Plan de acci�n consolidado 2025'!$A$3:$V$507,V$1,0)</f>
        <v>2023-GRUPO DE TRABAJO DE CENTRO DE INFORMACIÓN TECNOLÓGICA Y APOYO A LA GESTIÓN DE PROPIEDAD LA INDUSTRIAL</v>
      </c>
      <c r="W104"/>
      <c r="X104"/>
    </row>
    <row r="105" spans="1:24" x14ac:dyDescent="0.25">
      <c r="A105" s="31" t="s">
        <v>715</v>
      </c>
      <c r="B105" t="str">
        <f>VLOOKUP($A105,'Plan de acci�n consolidado 2025'!$A$3:$V$507,B$1,0)</f>
        <v>2023-GRUPO DE TRABAJO DE CENTRO DE INFORMACIÓN TECNOLÓGICA Y APOYO A LA GESTIÓN DE PROPIEDAD LA INDUSTRIAL</v>
      </c>
      <c r="C105">
        <f>VLOOKUP($A105,'Plan de acci�n consolidado 2025'!$A$3:$V$507,C$1,0)</f>
        <v>0</v>
      </c>
      <c r="D105" t="str">
        <f>VLOOKUP($A105,'Plan de acci�n consolidado 2025'!$A$3:$V$507,D$1,0)</f>
        <v>Actividad propia</v>
      </c>
      <c r="E105" t="str">
        <f>VLOOKUP($A105,'Plan de acci�n consolidado 2025'!$A$3:$V$507,E$1,0)</f>
        <v>2023.3.4</v>
      </c>
      <c r="F105" t="str">
        <f>VLOOKUP($A105,'Plan de acci�n consolidado 2025'!$A$3:$V$507,F$1,0)</f>
        <v>N/A</v>
      </c>
      <c r="G105" t="str">
        <f>VLOOKUP($A105,'Plan de acci�n consolidado 2025'!$A$3:$V$507,G$1,0)</f>
        <v>N/A</v>
      </c>
      <c r="H105" t="str">
        <f>VLOOKUP($A105,'Plan de acci�n consolidado 2025'!$A$3:$V$507,H$1,0)</f>
        <v>N/A</v>
      </c>
      <c r="I105" t="str">
        <f>VLOOKUP($A105,'Plan de acci�n consolidado 2025'!$A$3:$V$507,I$1,0)</f>
        <v>N/A</v>
      </c>
      <c r="J105">
        <f>VLOOKUP(E105,'Plantilla publicacion'!$A$3:$Q$490,17,0)</f>
        <v>0</v>
      </c>
      <c r="K105" t="str">
        <f>VLOOKUP($A105,'Plan de acci�n consolidado 2025'!$A$3:$V$507,K$1,0)</f>
        <v>N/A</v>
      </c>
      <c r="L105" t="str">
        <f>VLOOKUP($A105,'Plan de acci�n consolidado 2025'!$A$3:$V$507,L$1,0)</f>
        <v>N/A</v>
      </c>
      <c r="M105" t="str">
        <f>VLOOKUP($A105,'Plan de acci�n consolidado 2025'!$A$3:$V$507,M$1,0)</f>
        <v>N/A</v>
      </c>
      <c r="N105" t="str">
        <f>VLOOKUP($A105,'Plan de acci�n consolidado 2025'!$A$3:$V$507,N$1,0)</f>
        <v>N/A</v>
      </c>
      <c r="O105" t="str">
        <f>VLOOKUP($A105,'Plan de acci�n consolidado 2025'!$A$3:$V$507,O$1,0)</f>
        <v>Ejecutar la estrategia Marcas de paz.  (Matriz de seguimiento e Informe final del programa)</v>
      </c>
      <c r="P105">
        <f>VLOOKUP($A105,'Plan de acci�n consolidado 2025'!$A$3:$V$507,P$1,0)</f>
        <v>20</v>
      </c>
      <c r="Q105">
        <f>VLOOKUP($A105,'Plan de acci�n consolidado 2025'!$A$3:$V$507,Q$1,0)</f>
        <v>100</v>
      </c>
      <c r="R105" t="str">
        <f>VLOOKUP($A105,'Plan de acci�n consolidado 2025'!$A$3:$V$507,R$1,0)</f>
        <v>Porcentual</v>
      </c>
      <c r="S105" t="str">
        <f>VLOOKUP($A105,'Plan de acci�n consolidado 2025'!$A$3:$V$507,S$1,0)</f>
        <v>% de seguimientos realizados / 100% de seguimientos programados</v>
      </c>
      <c r="T105" s="196" t="str">
        <f>VLOOKUP($A105,'Plan de acci�n consolidado 2025'!$A$3:$V$507,T$1,0)</f>
        <v>2025-02-03</v>
      </c>
      <c r="U105" s="196" t="str">
        <f>VLOOKUP($A105,'Plan de acci�n consolidado 2025'!$A$3:$V$507,U$1,0)</f>
        <v>2025-11-28</v>
      </c>
      <c r="V105" t="str">
        <f>VLOOKUP($A105,'Plan de acci�n consolidado 2025'!$A$3:$V$507,V$1,0)</f>
        <v>2023-GRUPO DE TRABAJO DE CENTRO DE INFORMACIÓN TECNOLÓGICA Y APOYO A LA GESTIÓN DE PROPIEDAD LA INDUSTRIAL</v>
      </c>
      <c r="W105"/>
      <c r="X105"/>
    </row>
    <row r="106" spans="1:24" x14ac:dyDescent="0.25">
      <c r="A106" s="31" t="s">
        <v>716</v>
      </c>
      <c r="B106" t="str">
        <f>VLOOKUP($A106,'Plan de acci�n consolidado 2025'!$A$3:$V$507,B$1,0)</f>
        <v>2023-GRUPO DE TRABAJO DE CENTRO DE INFORMACIÓN TECNOLÓGICA Y APOYO A LA GESTIÓN DE PROPIEDAD LA INDUSTRIAL</v>
      </c>
      <c r="C106">
        <f>VLOOKUP($A106,'Plan de acci�n consolidado 2025'!$A$3:$V$507,C$1,0)</f>
        <v>0</v>
      </c>
      <c r="D106" t="str">
        <f>VLOOKUP($A106,'Plan de acci�n consolidado 2025'!$A$3:$V$507,D$1,0)</f>
        <v>Producto</v>
      </c>
      <c r="E106" t="str">
        <f>VLOOKUP($A106,'Plan de acci�n consolidado 2025'!$A$3:$V$507,E$1,0)</f>
        <v>2023.4</v>
      </c>
      <c r="F106" t="str">
        <f>VLOOKUP($A106,'Plan de acci�n consolidado 2025'!$A$3:$V$507,F$1,0)</f>
        <v>Operativo</v>
      </c>
      <c r="G106" t="str">
        <f>VLOOKUP($A106,'Plan de acci�n consolidado 2025'!$A$3:$V$507,G$1,0)</f>
        <v xml:space="preserve">Promover el enfoque preventivo, diferencial y territorial en el que hacer misional de la entidad 
</v>
      </c>
      <c r="H106" t="str">
        <f>VLOOKUP($A106,'Plan de acci�n consolidado 2025'!$A$3:$V$507,H$1,0)</f>
        <v xml:space="preserve">Cumplimiento de productos del PAI asociados a Fortalecer la gestión de la información, el conocimiento y la innovación para optimizar la capacidad institucional 
</v>
      </c>
      <c r="I106" t="str">
        <f>VLOOKUP($A106,'Plan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06" t="str">
        <f>VLOOKUP(E106,'Plantilla publicacion'!$A$3:$Q$490,17,0)</f>
        <v>PND - 2-03-9-b- Seguridad humana y justicia social - Aprovechamiento de la propiedad intelectual / PES - Reindustrialización</v>
      </c>
      <c r="K106" t="str">
        <f>VLOOKUP($A106,'Plan de acci�n consolidado 2025'!$A$3:$V$507,K$1,0)</f>
        <v>No</v>
      </c>
      <c r="L106" t="str">
        <f>VLOOKUP($A106,'Plan de acci�n consolidado 2025'!$A$3:$V$507,L$1,0)</f>
        <v>C-3503-0200-0014-20309b</v>
      </c>
      <c r="M106" t="str">
        <f>VLOOKUP($A106,'Plan de acci�n consolidado 2025'!$A$3:$V$507,M$1,0)</f>
        <v>Política Servicio al Ciudadano_DIMENSIÓN Gestión con Valores para Resultados</v>
      </c>
      <c r="N106" t="str">
        <f>VLOOKUP($A106,'Plan de acci�n consolidado 2025'!$A$3:$V$507,N$1,0)</f>
        <v>CONPES 3934 Acción 4.7;
PEI_38;
PND_3_Brindar acompañamiento a inventores yPromover el usoDe la informaciónDePatentes ;
PND_4_ReinvertirParteDe las tasas recaudadasPorPropiedad industrial en el funcionamiento yPromociónDe la innovación</v>
      </c>
      <c r="O106" t="str">
        <f>VLOOKUP($A106,'Plan de acci�n consolidado 2025'!$A$3:$V$507,O$1,0)</f>
        <v>Boletines tecnológicos para la  promoción y difusión del sistema de propiedad industrial para empresas, centros de investigación y en general aquellas entidades que desarrollen tecnologías verdes, divulgados (Informe de divulgación)</v>
      </c>
      <c r="P106">
        <f>VLOOKUP($A106,'Plan de acci�n consolidado 2025'!$A$3:$V$507,P$1,0)</f>
        <v>10</v>
      </c>
      <c r="Q106">
        <f>VLOOKUP($A106,'Plan de acci�n consolidado 2025'!$A$3:$V$507,Q$1,0)</f>
        <v>2</v>
      </c>
      <c r="R106" t="str">
        <f>VLOOKUP($A106,'Plan de acci�n consolidado 2025'!$A$3:$V$507,R$1,0)</f>
        <v>Númerica</v>
      </c>
      <c r="S106" t="str">
        <f>VLOOKUP($A106,'Plan de acci�n consolidado 2025'!$A$3:$V$507,S$1,0)</f>
        <v># de Boletines divulgados / 2 Boletines por divulgar</v>
      </c>
      <c r="T106" s="196" t="str">
        <f>VLOOKUP($A106,'Plan de acci�n consolidado 2025'!$A$3:$V$507,T$1,0)</f>
        <v>2025-02-03</v>
      </c>
      <c r="U106" s="196" t="str">
        <f>VLOOKUP($A106,'Plan de acci�n consolidado 2025'!$A$3:$V$507,U$1,0)</f>
        <v>2025-12-12</v>
      </c>
      <c r="V106" t="str">
        <f>VLOOKUP($A106,'Plan de acci�n consolidado 2025'!$A$3:$V$507,V$1,0)</f>
        <v>2023-GRUPO DE TRABAJO DE CENTRO DE INFORMACIÓN TECNOLÓGICA Y APOYO A LA GESTIÓN DE PROPIEDAD LA INDUSTRIAL</v>
      </c>
      <c r="W106"/>
      <c r="X106"/>
    </row>
    <row r="107" spans="1:24" x14ac:dyDescent="0.25">
      <c r="A107" s="31" t="s">
        <v>718</v>
      </c>
      <c r="B107" t="str">
        <f>VLOOKUP($A107,'Plan de acci�n consolidado 2025'!$A$3:$V$507,B$1,0)</f>
        <v>2023-GRUPO DE TRABAJO DE CENTRO DE INFORMACIÓN TECNOLÓGICA Y APOYO A LA GESTIÓN DE PROPIEDAD LA INDUSTRIAL</v>
      </c>
      <c r="C107">
        <f>VLOOKUP($A107,'Plan de acci�n consolidado 2025'!$A$3:$V$507,C$1,0)</f>
        <v>0</v>
      </c>
      <c r="D107" t="str">
        <f>VLOOKUP($A107,'Plan de acci�n consolidado 2025'!$A$3:$V$507,D$1,0)</f>
        <v>Actividad propia</v>
      </c>
      <c r="E107" t="str">
        <f>VLOOKUP($A107,'Plan de acci�n consolidado 2025'!$A$3:$V$507,E$1,0)</f>
        <v>2023.4.1</v>
      </c>
      <c r="F107" t="str">
        <f>VLOOKUP($A107,'Plan de acci�n consolidado 2025'!$A$3:$V$507,F$1,0)</f>
        <v>N/A</v>
      </c>
      <c r="G107" t="str">
        <f>VLOOKUP($A107,'Plan de acci�n consolidado 2025'!$A$3:$V$507,G$1,0)</f>
        <v>N/A</v>
      </c>
      <c r="H107" t="str">
        <f>VLOOKUP($A107,'Plan de acci�n consolidado 2025'!$A$3:$V$507,H$1,0)</f>
        <v>N/A</v>
      </c>
      <c r="I107" t="str">
        <f>VLOOKUP($A107,'Plan de acci�n consolidado 2025'!$A$3:$V$507,I$1,0)</f>
        <v>N/A</v>
      </c>
      <c r="J107">
        <f>VLOOKUP(E107,'Plantilla publicacion'!$A$3:$Q$490,17,0)</f>
        <v>0</v>
      </c>
      <c r="K107" t="str">
        <f>VLOOKUP($A107,'Plan de acci�n consolidado 2025'!$A$3:$V$507,K$1,0)</f>
        <v>N/A</v>
      </c>
      <c r="L107" t="str">
        <f>VLOOKUP($A107,'Plan de acci�n consolidado 2025'!$A$3:$V$507,L$1,0)</f>
        <v>N/A</v>
      </c>
      <c r="M107" t="str">
        <f>VLOOKUP($A107,'Plan de acci�n consolidado 2025'!$A$3:$V$507,M$1,0)</f>
        <v>N/A</v>
      </c>
      <c r="N107" t="str">
        <f>VLOOKUP($A107,'Plan de acci�n consolidado 2025'!$A$3:$V$507,N$1,0)</f>
        <v>N/A</v>
      </c>
      <c r="O107" t="str">
        <f>VLOOKUP($A107,'Plan de acci�n consolidado 2025'!$A$3:$V$507,O$1,0)</f>
        <v>Definir cronograma de trabajo y estructura del documento para los boletines tecnológicos.  (Cronograma de trabajo definido)</v>
      </c>
      <c r="P107">
        <f>VLOOKUP($A107,'Plan de acci�n consolidado 2025'!$A$3:$V$507,P$1,0)</f>
        <v>10</v>
      </c>
      <c r="Q107">
        <f>VLOOKUP($A107,'Plan de acci�n consolidado 2025'!$A$3:$V$507,Q$1,0)</f>
        <v>1</v>
      </c>
      <c r="R107" t="str">
        <f>VLOOKUP($A107,'Plan de acci�n consolidado 2025'!$A$3:$V$507,R$1,0)</f>
        <v>Númerica</v>
      </c>
      <c r="S107" t="str">
        <f>VLOOKUP($A107,'Plan de acci�n consolidado 2025'!$A$3:$V$507,S$1,0)</f>
        <v># de cronogramas y estructura de los boletines definidos / 1 cronograma y estructura de los boletines por definir</v>
      </c>
      <c r="T107" s="196" t="str">
        <f>VLOOKUP($A107,'Plan de acci�n consolidado 2025'!$A$3:$V$507,T$1,0)</f>
        <v>2025-02-03</v>
      </c>
      <c r="U107" s="196" t="str">
        <f>VLOOKUP($A107,'Plan de acci�n consolidado 2025'!$A$3:$V$507,U$1,0)</f>
        <v>2025-02-28</v>
      </c>
      <c r="V107" t="str">
        <f>VLOOKUP($A107,'Plan de acci�n consolidado 2025'!$A$3:$V$507,V$1,0)</f>
        <v>2023-GRUPO DE TRABAJO DE CENTRO DE INFORMACIÓN TECNOLÓGICA Y APOYO A LA GESTIÓN DE PROPIEDAD LA INDUSTRIAL</v>
      </c>
      <c r="W107"/>
      <c r="X107"/>
    </row>
    <row r="108" spans="1:24" x14ac:dyDescent="0.25">
      <c r="A108" s="31" t="s">
        <v>720</v>
      </c>
      <c r="B108" t="str">
        <f>VLOOKUP($A108,'Plan de acci�n consolidado 2025'!$A$3:$V$507,B$1,0)</f>
        <v>2023-GRUPO DE TRABAJO DE CENTRO DE INFORMACIÓN TECNOLÓGICA Y APOYO A LA GESTIÓN DE PROPIEDAD LA INDUSTRIAL</v>
      </c>
      <c r="C108">
        <f>VLOOKUP($A108,'Plan de acci�n consolidado 2025'!$A$3:$V$507,C$1,0)</f>
        <v>0</v>
      </c>
      <c r="D108" t="str">
        <f>VLOOKUP($A108,'Plan de acci�n consolidado 2025'!$A$3:$V$507,D$1,0)</f>
        <v>Actividad propia</v>
      </c>
      <c r="E108" t="str">
        <f>VLOOKUP($A108,'Plan de acci�n consolidado 2025'!$A$3:$V$507,E$1,0)</f>
        <v>2023.4.2</v>
      </c>
      <c r="F108" t="str">
        <f>VLOOKUP($A108,'Plan de acci�n consolidado 2025'!$A$3:$V$507,F$1,0)</f>
        <v>N/A</v>
      </c>
      <c r="G108" t="str">
        <f>VLOOKUP($A108,'Plan de acci�n consolidado 2025'!$A$3:$V$507,G$1,0)</f>
        <v>N/A</v>
      </c>
      <c r="H108" t="str">
        <f>VLOOKUP($A108,'Plan de acci�n consolidado 2025'!$A$3:$V$507,H$1,0)</f>
        <v>N/A</v>
      </c>
      <c r="I108" t="str">
        <f>VLOOKUP($A108,'Plan de acci�n consolidado 2025'!$A$3:$V$507,I$1,0)</f>
        <v>N/A</v>
      </c>
      <c r="J108">
        <f>VLOOKUP(E108,'Plantilla publicacion'!$A$3:$Q$490,17,0)</f>
        <v>0</v>
      </c>
      <c r="K108" t="str">
        <f>VLOOKUP($A108,'Plan de acci�n consolidado 2025'!$A$3:$V$507,K$1,0)</f>
        <v>N/A</v>
      </c>
      <c r="L108" t="str">
        <f>VLOOKUP($A108,'Plan de acci�n consolidado 2025'!$A$3:$V$507,L$1,0)</f>
        <v>N/A</v>
      </c>
      <c r="M108" t="str">
        <f>VLOOKUP($A108,'Plan de acci�n consolidado 2025'!$A$3:$V$507,M$1,0)</f>
        <v>N/A</v>
      </c>
      <c r="N108" t="str">
        <f>VLOOKUP($A108,'Plan de acci�n consolidado 2025'!$A$3:$V$507,N$1,0)</f>
        <v>N/A</v>
      </c>
      <c r="O108" t="str">
        <f>VLOOKUP($A108,'Plan de acci�n consolidado 2025'!$A$3:$V$507,O$1,0)</f>
        <v>Elaborar y publicar dos (2) Boletines tecnológicos.  (Capturas de pantalla de la publicación de los boletines tecnológicos)</v>
      </c>
      <c r="P108">
        <f>VLOOKUP($A108,'Plan de acci�n consolidado 2025'!$A$3:$V$507,P$1,0)</f>
        <v>70</v>
      </c>
      <c r="Q108">
        <f>VLOOKUP($A108,'Plan de acci�n consolidado 2025'!$A$3:$V$507,Q$1,0)</f>
        <v>2</v>
      </c>
      <c r="R108" t="str">
        <f>VLOOKUP($A108,'Plan de acci�n consolidado 2025'!$A$3:$V$507,R$1,0)</f>
        <v>Númerica</v>
      </c>
      <c r="S108" t="str">
        <f>VLOOKUP($A108,'Plan de acci�n consolidado 2025'!$A$3:$V$507,S$1,0)</f>
        <v># de Boletines publicados / 2 boletines por publicar</v>
      </c>
      <c r="T108" s="196" t="str">
        <f>VLOOKUP($A108,'Plan de acci�n consolidado 2025'!$A$3:$V$507,T$1,0)</f>
        <v>2025-03-03</v>
      </c>
      <c r="U108" s="196" t="str">
        <f>VLOOKUP($A108,'Plan de acci�n consolidado 2025'!$A$3:$V$507,U$1,0)</f>
        <v>2025-11-28</v>
      </c>
      <c r="V108" t="str">
        <f>VLOOKUP($A108,'Plan de acci�n consolidado 2025'!$A$3:$V$507,V$1,0)</f>
        <v>2023-GRUPO DE TRABAJO DE CENTRO DE INFORMACIÓN TECNOLÓGICA Y APOYO A LA GESTIÓN DE PROPIEDAD LA INDUSTRIAL</v>
      </c>
      <c r="W108"/>
      <c r="X108"/>
    </row>
    <row r="109" spans="1:24" x14ac:dyDescent="0.25">
      <c r="A109" s="31" t="s">
        <v>722</v>
      </c>
      <c r="B109" t="str">
        <f>VLOOKUP($A109,'Plan de acci�n consolidado 2025'!$A$3:$V$507,B$1,0)</f>
        <v>2023-GRUPO DE TRABAJO DE CENTRO DE INFORMACIÓN TECNOLÓGICA Y APOYO A LA GESTIÓN DE PROPIEDAD LA INDUSTRIAL</v>
      </c>
      <c r="C109">
        <f>VLOOKUP($A109,'Plan de acci�n consolidado 2025'!$A$3:$V$507,C$1,0)</f>
        <v>0</v>
      </c>
      <c r="D109" t="str">
        <f>VLOOKUP($A109,'Plan de acci�n consolidado 2025'!$A$3:$V$507,D$1,0)</f>
        <v>Actividad propia</v>
      </c>
      <c r="E109" t="str">
        <f>VLOOKUP($A109,'Plan de acci�n consolidado 2025'!$A$3:$V$507,E$1,0)</f>
        <v>2023.4.3</v>
      </c>
      <c r="F109" t="str">
        <f>VLOOKUP($A109,'Plan de acci�n consolidado 2025'!$A$3:$V$507,F$1,0)</f>
        <v>N/A</v>
      </c>
      <c r="G109" t="str">
        <f>VLOOKUP($A109,'Plan de acci�n consolidado 2025'!$A$3:$V$507,G$1,0)</f>
        <v>N/A</v>
      </c>
      <c r="H109" t="str">
        <f>VLOOKUP($A109,'Plan de acci�n consolidado 2025'!$A$3:$V$507,H$1,0)</f>
        <v>N/A</v>
      </c>
      <c r="I109" t="str">
        <f>VLOOKUP($A109,'Plan de acci�n consolidado 2025'!$A$3:$V$507,I$1,0)</f>
        <v>N/A</v>
      </c>
      <c r="J109">
        <f>VLOOKUP(E109,'Plantilla publicacion'!$A$3:$Q$490,17,0)</f>
        <v>0</v>
      </c>
      <c r="K109" t="str">
        <f>VLOOKUP($A109,'Plan de acci�n consolidado 2025'!$A$3:$V$507,K$1,0)</f>
        <v>N/A</v>
      </c>
      <c r="L109" t="str">
        <f>VLOOKUP($A109,'Plan de acci�n consolidado 2025'!$A$3:$V$507,L$1,0)</f>
        <v>N/A</v>
      </c>
      <c r="M109" t="str">
        <f>VLOOKUP($A109,'Plan de acci�n consolidado 2025'!$A$3:$V$507,M$1,0)</f>
        <v>N/A</v>
      </c>
      <c r="N109" t="str">
        <f>VLOOKUP($A109,'Plan de acci�n consolidado 2025'!$A$3:$V$507,N$1,0)</f>
        <v>N/A</v>
      </c>
      <c r="O109" t="str">
        <f>VLOOKUP($A109,'Plan de acci�n consolidado 2025'!$A$3:$V$507,O$1,0)</f>
        <v>Realizar la divulgación de los dos (2) Boletines tecnológicos. (Informe de divulgación)</v>
      </c>
      <c r="P109">
        <f>VLOOKUP($A109,'Plan de acci�n consolidado 2025'!$A$3:$V$507,P$1,0)</f>
        <v>20</v>
      </c>
      <c r="Q109">
        <f>VLOOKUP($A109,'Plan de acci�n consolidado 2025'!$A$3:$V$507,Q$1,0)</f>
        <v>2</v>
      </c>
      <c r="R109" t="str">
        <f>VLOOKUP($A109,'Plan de acci�n consolidado 2025'!$A$3:$V$507,R$1,0)</f>
        <v>Númerica</v>
      </c>
      <c r="S109" t="str">
        <f>VLOOKUP($A109,'Plan de acci�n consolidado 2025'!$A$3:$V$507,S$1,0)</f>
        <v># de Boletines divulgados / 2 Boletines por divulgar</v>
      </c>
      <c r="T109" s="196" t="str">
        <f>VLOOKUP($A109,'Plan de acci�n consolidado 2025'!$A$3:$V$507,T$1,0)</f>
        <v>2025-03-03</v>
      </c>
      <c r="U109" s="196" t="str">
        <f>VLOOKUP($A109,'Plan de acci�n consolidado 2025'!$A$3:$V$507,U$1,0)</f>
        <v>2025-12-12</v>
      </c>
      <c r="V109" t="str">
        <f>VLOOKUP($A109,'Plan de acci�n consolidado 2025'!$A$3:$V$507,V$1,0)</f>
        <v>2023-GRUPO DE TRABAJO DE CENTRO DE INFORMACIÓN TECNOLÓGICA Y APOYO A LA GESTIÓN DE PROPIEDAD LA INDUSTRIAL</v>
      </c>
      <c r="W109"/>
      <c r="X109"/>
    </row>
    <row r="110" spans="1:24" x14ac:dyDescent="0.25">
      <c r="A110" s="31" t="s">
        <v>723</v>
      </c>
      <c r="B110" t="str">
        <f>VLOOKUP($A110,'Plan de acci�n consolidado 2025'!$A$3:$V$507,B$1,0)</f>
        <v>2023-GRUPO DE TRABAJO DE CENTRO DE INFORMACIÓN TECNOLÓGICA Y APOYO A LA GESTIÓN DE PROPIEDAD LA INDUSTRIAL</v>
      </c>
      <c r="C110">
        <f>VLOOKUP($A110,'Plan de acci�n consolidado 2025'!$A$3:$V$507,C$1,0)</f>
        <v>0</v>
      </c>
      <c r="D110" t="str">
        <f>VLOOKUP($A110,'Plan de acci�n consolidado 2025'!$A$3:$V$507,D$1,0)</f>
        <v>Producto</v>
      </c>
      <c r="E110" t="str">
        <f>VLOOKUP($A110,'Plan de acci�n consolidado 2025'!$A$3:$V$507,E$1,0)</f>
        <v>2023.5</v>
      </c>
      <c r="F110" t="str">
        <f>VLOOKUP($A110,'Plan de acci�n consolidado 2025'!$A$3:$V$507,F$1,0)</f>
        <v>Operativo</v>
      </c>
      <c r="G110" t="str">
        <f>VLOOKUP($A110,'Plan de acci�n consolidado 2025'!$A$3:$V$507,G$1,0)</f>
        <v xml:space="preserve">Promover el enfoque preventivo, diferencial y territorial en el que hacer misional de la entidad 
</v>
      </c>
      <c r="H110" t="str">
        <f>VLOOKUP($A110,'Plan de acci�n consolidado 2025'!$A$3:$V$507,H$1,0)</f>
        <v xml:space="preserve">Cumplimiento de productos del PAI asociados a Promover el enfoque preventivo, diferencial y territorial en el que hacer misional de la entidad 
</v>
      </c>
      <c r="I110" t="str">
        <f>VLOOKUP($A110,'Plan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10" t="str">
        <f>VLOOKUP(E110,'Plantilla publicacion'!$A$3:$Q$490,17,0)</f>
        <v>PND - 2-03-9-b- Seguridad humana y justicia social - Aprovechamiento de la propiedad intelectual / PES - Reindustrialización</v>
      </c>
      <c r="K110" t="str">
        <f>VLOOKUP($A110,'Plan de acci�n consolidado 2025'!$A$3:$V$507,K$1,0)</f>
        <v>No</v>
      </c>
      <c r="L110" t="str">
        <f>VLOOKUP($A110,'Plan de acci�n consolidado 2025'!$A$3:$V$507,L$1,0)</f>
        <v>N/A</v>
      </c>
      <c r="M110" t="str">
        <f>VLOOKUP($A110,'Plan de acci�n consolidado 2025'!$A$3:$V$507,M$1,0)</f>
        <v>Política Servicio al Ciudadano_DIMENSIÓN Gestión con Valores para Resultados</v>
      </c>
      <c r="N110" t="str">
        <f>VLOOKUP($A110,'Plan de acci�n consolidado 2025'!$A$3:$V$507,N$1,0)</f>
        <v>CONPES 4062 Acción 4.7;
PEI_31;
PND_ 2_Fomentar estrategiasDe sensibilizaciónPara el reconocimiento, aprovechamiento y uso responsableDe losDerechosDePI</v>
      </c>
      <c r="O110" t="str">
        <f>VLOOKUP($A110,'Plan de acci�n consolidado 2025'!$A$3:$V$507,O$1,0)</f>
        <v>Estrategia para fomentar el uso, difusión y sensibilización de instrumentos de protección asociados a la Propiedad Industrial ya existentes como mecanismos de protección dirigidos a productos agrícolas, productos alimenticios, y preparaciones, cuya elaboración se realizó por medio de un método tradicional implementadas   (Informe anual de la implementación)</v>
      </c>
      <c r="P110">
        <f>VLOOKUP($A110,'Plan de acci�n consolidado 2025'!$A$3:$V$507,P$1,0)</f>
        <v>10</v>
      </c>
      <c r="Q110">
        <f>VLOOKUP($A110,'Plan de acci�n consolidado 2025'!$A$3:$V$507,Q$1,0)</f>
        <v>1</v>
      </c>
      <c r="R110" t="str">
        <f>VLOOKUP($A110,'Plan de acci�n consolidado 2025'!$A$3:$V$507,R$1,0)</f>
        <v>Númerica</v>
      </c>
      <c r="S110" t="str">
        <f>VLOOKUP($A110,'Plan de acci�n consolidado 2025'!$A$3:$V$507,S$1,0)</f>
        <v># de estrategias implementadas / 1 estrategia por implementar</v>
      </c>
      <c r="T110" s="196" t="str">
        <f>VLOOKUP($A110,'Plan de acci�n consolidado 2025'!$A$3:$V$507,T$1,0)</f>
        <v>2025-02-03</v>
      </c>
      <c r="U110" s="196" t="str">
        <f>VLOOKUP($A110,'Plan de acci�n consolidado 2025'!$A$3:$V$507,U$1,0)</f>
        <v>2025-11-28</v>
      </c>
      <c r="V110" t="str">
        <f>VLOOKUP($A110,'Plan de acci�n consolidado 2025'!$A$3:$V$507,V$1,0)</f>
        <v>2023-GRUPO DE TRABAJO DE CENTRO DE INFORMACIÓN TECNOLÓGICA Y APOYO A LA GESTIÓN DE PROPIEDAD LA INDUSTRIAL</v>
      </c>
      <c r="W110"/>
      <c r="X110"/>
    </row>
    <row r="111" spans="1:24" x14ac:dyDescent="0.25">
      <c r="A111" s="31" t="s">
        <v>725</v>
      </c>
      <c r="B111" t="str">
        <f>VLOOKUP($A111,'Plan de acci�n consolidado 2025'!$A$3:$V$507,B$1,0)</f>
        <v>2023-GRUPO DE TRABAJO DE CENTRO DE INFORMACIÓN TECNOLÓGICA Y APOYO A LA GESTIÓN DE PROPIEDAD LA INDUSTRIAL</v>
      </c>
      <c r="C111">
        <f>VLOOKUP($A111,'Plan de acci�n consolidado 2025'!$A$3:$V$507,C$1,0)</f>
        <v>0</v>
      </c>
      <c r="D111" t="str">
        <f>VLOOKUP($A111,'Plan de acci�n consolidado 2025'!$A$3:$V$507,D$1,0)</f>
        <v>Actividad propia</v>
      </c>
      <c r="E111" t="str">
        <f>VLOOKUP($A111,'Plan de acci�n consolidado 2025'!$A$3:$V$507,E$1,0)</f>
        <v>2023.5.1</v>
      </c>
      <c r="F111" t="str">
        <f>VLOOKUP($A111,'Plan de acci�n consolidado 2025'!$A$3:$V$507,F$1,0)</f>
        <v>N/A</v>
      </c>
      <c r="G111" t="str">
        <f>VLOOKUP($A111,'Plan de acci�n consolidado 2025'!$A$3:$V$507,G$1,0)</f>
        <v>N/A</v>
      </c>
      <c r="H111" t="str">
        <f>VLOOKUP($A111,'Plan de acci�n consolidado 2025'!$A$3:$V$507,H$1,0)</f>
        <v>N/A</v>
      </c>
      <c r="I111" t="str">
        <f>VLOOKUP($A111,'Plan de acci�n consolidado 2025'!$A$3:$V$507,I$1,0)</f>
        <v>N/A</v>
      </c>
      <c r="J111">
        <f>VLOOKUP(E111,'Plantilla publicacion'!$A$3:$Q$490,17,0)</f>
        <v>0</v>
      </c>
      <c r="K111" t="str">
        <f>VLOOKUP($A111,'Plan de acci�n consolidado 2025'!$A$3:$V$507,K$1,0)</f>
        <v>N/A</v>
      </c>
      <c r="L111" t="str">
        <f>VLOOKUP($A111,'Plan de acci�n consolidado 2025'!$A$3:$V$507,L$1,0)</f>
        <v>N/A</v>
      </c>
      <c r="M111" t="str">
        <f>VLOOKUP($A111,'Plan de acci�n consolidado 2025'!$A$3:$V$507,M$1,0)</f>
        <v>N/A</v>
      </c>
      <c r="N111" t="str">
        <f>VLOOKUP($A111,'Plan de acci�n consolidado 2025'!$A$3:$V$507,N$1,0)</f>
        <v>N/A</v>
      </c>
      <c r="O111" t="str">
        <f>VLOOKUP($A111,'Plan de acci�n consolidado 2025'!$A$3:$V$507,O$1,0)</f>
        <v>Diseñar y ejecutar piloto de la estrategia para fomentar el uso, difusión y sensibilización de instrumentos de protección asociados a signos de vocación colectiva    (Informe de ejecución del piloto de la estrategia)</v>
      </c>
      <c r="P111">
        <f>VLOOKUP($A111,'Plan de acci�n consolidado 2025'!$A$3:$V$507,P$1,0)</f>
        <v>70</v>
      </c>
      <c r="Q111">
        <f>VLOOKUP($A111,'Plan de acci�n consolidado 2025'!$A$3:$V$507,Q$1,0)</f>
        <v>1</v>
      </c>
      <c r="R111" t="str">
        <f>VLOOKUP($A111,'Plan de acci�n consolidado 2025'!$A$3:$V$507,R$1,0)</f>
        <v>Númerica</v>
      </c>
      <c r="S111" t="str">
        <f>VLOOKUP($A111,'Plan de acci�n consolidado 2025'!$A$3:$V$507,S$1,0)</f>
        <v># de estrategias ejecutadas / 1 estrategia por ejecutar</v>
      </c>
      <c r="T111" s="196" t="str">
        <f>VLOOKUP($A111,'Plan de acci�n consolidado 2025'!$A$3:$V$507,T$1,0)</f>
        <v>2025-02-03</v>
      </c>
      <c r="U111" s="196" t="str">
        <f>VLOOKUP($A111,'Plan de acci�n consolidado 2025'!$A$3:$V$507,U$1,0)</f>
        <v>2025-09-30</v>
      </c>
      <c r="V111" t="str">
        <f>VLOOKUP($A111,'Plan de acci�n consolidado 2025'!$A$3:$V$507,V$1,0)</f>
        <v>2023-GRUPO DE TRABAJO DE CENTRO DE INFORMACIÓN TECNOLÓGICA Y APOYO A LA GESTIÓN DE PROPIEDAD LA INDUSTRIAL</v>
      </c>
      <c r="W111"/>
      <c r="X111"/>
    </row>
    <row r="112" spans="1:24" x14ac:dyDescent="0.25">
      <c r="A112" s="31" t="s">
        <v>727</v>
      </c>
      <c r="B112" t="str">
        <f>VLOOKUP($A112,'Plan de acci�n consolidado 2025'!$A$3:$V$507,B$1,0)</f>
        <v>2023-GRUPO DE TRABAJO DE CENTRO DE INFORMACIÓN TECNOLÓGICA Y APOYO A LA GESTIÓN DE PROPIEDAD LA INDUSTRIAL</v>
      </c>
      <c r="C112">
        <f>VLOOKUP($A112,'Plan de acci�n consolidado 2025'!$A$3:$V$507,C$1,0)</f>
        <v>0</v>
      </c>
      <c r="D112" t="str">
        <f>VLOOKUP($A112,'Plan de acci�n consolidado 2025'!$A$3:$V$507,D$1,0)</f>
        <v>Actividad propia</v>
      </c>
      <c r="E112" t="str">
        <f>VLOOKUP($A112,'Plan de acci�n consolidado 2025'!$A$3:$V$507,E$1,0)</f>
        <v>2023.5.2</v>
      </c>
      <c r="F112" t="str">
        <f>VLOOKUP($A112,'Plan de acci�n consolidado 2025'!$A$3:$V$507,F$1,0)</f>
        <v>N/A</v>
      </c>
      <c r="G112" t="str">
        <f>VLOOKUP($A112,'Plan de acci�n consolidado 2025'!$A$3:$V$507,G$1,0)</f>
        <v>N/A</v>
      </c>
      <c r="H112" t="str">
        <f>VLOOKUP($A112,'Plan de acci�n consolidado 2025'!$A$3:$V$507,H$1,0)</f>
        <v>N/A</v>
      </c>
      <c r="I112" t="str">
        <f>VLOOKUP($A112,'Plan de acci�n consolidado 2025'!$A$3:$V$507,I$1,0)</f>
        <v>N/A</v>
      </c>
      <c r="J112">
        <f>VLOOKUP(E112,'Plantilla publicacion'!$A$3:$Q$490,17,0)</f>
        <v>0</v>
      </c>
      <c r="K112" t="str">
        <f>VLOOKUP($A112,'Plan de acci�n consolidado 2025'!$A$3:$V$507,K$1,0)</f>
        <v>N/A</v>
      </c>
      <c r="L112" t="str">
        <f>VLOOKUP($A112,'Plan de acci�n consolidado 2025'!$A$3:$V$507,L$1,0)</f>
        <v>N/A</v>
      </c>
      <c r="M112" t="str">
        <f>VLOOKUP($A112,'Plan de acci�n consolidado 2025'!$A$3:$V$507,M$1,0)</f>
        <v>N/A</v>
      </c>
      <c r="N112" t="str">
        <f>VLOOKUP($A112,'Plan de acci�n consolidado 2025'!$A$3:$V$507,N$1,0)</f>
        <v>N/A</v>
      </c>
      <c r="O112" t="str">
        <f>VLOOKUP($A112,'Plan de acci�n consolidado 2025'!$A$3:$V$507,O$1,0)</f>
        <v>Elaborar informe de la implementación de la acción CONPES 4.7 propuesta  (Informe anual de la implementación)</v>
      </c>
      <c r="P112">
        <f>VLOOKUP($A112,'Plan de acci�n consolidado 2025'!$A$3:$V$507,P$1,0)</f>
        <v>30</v>
      </c>
      <c r="Q112">
        <f>VLOOKUP($A112,'Plan de acci�n consolidado 2025'!$A$3:$V$507,Q$1,0)</f>
        <v>1</v>
      </c>
      <c r="R112" t="str">
        <f>VLOOKUP($A112,'Plan de acci�n consolidado 2025'!$A$3:$V$507,R$1,0)</f>
        <v>Númerica</v>
      </c>
      <c r="S112" t="str">
        <f>VLOOKUP($A112,'Plan de acci�n consolidado 2025'!$A$3:$V$507,S$1,0)</f>
        <v># de informes elaborados / 1 informe por elaborar</v>
      </c>
      <c r="T112" s="196" t="str">
        <f>VLOOKUP($A112,'Plan de acci�n consolidado 2025'!$A$3:$V$507,T$1,0)</f>
        <v>2025-10-01</v>
      </c>
      <c r="U112" s="196" t="str">
        <f>VLOOKUP($A112,'Plan de acci�n consolidado 2025'!$A$3:$V$507,U$1,0)</f>
        <v>2025-11-28</v>
      </c>
      <c r="V112" t="str">
        <f>VLOOKUP($A112,'Plan de acci�n consolidado 2025'!$A$3:$V$507,V$1,0)</f>
        <v>2023-GRUPO DE TRABAJO DE CENTRO DE INFORMACIÓN TECNOLÓGICA Y APOYO A LA GESTIÓN DE PROPIEDAD LA INDUSTRIAL</v>
      </c>
      <c r="W112"/>
      <c r="X112"/>
    </row>
    <row r="113" spans="1:24" x14ac:dyDescent="0.25">
      <c r="A113" s="31" t="s">
        <v>729</v>
      </c>
      <c r="B113" t="str">
        <f>VLOOKUP($A113,'Plan de acci�n consolidado 2025'!$A$3:$V$507,B$1,0)</f>
        <v>2023-GRUPO DE TRABAJO DE CENTRO DE INFORMACIÓN TECNOLÓGICA Y APOYO A LA GESTIÓN DE PROPIEDAD LA INDUSTRIAL</v>
      </c>
      <c r="C113">
        <f>VLOOKUP($A113,'Plan de acci�n consolidado 2025'!$A$3:$V$507,C$1,0)</f>
        <v>0</v>
      </c>
      <c r="D113" t="str">
        <f>VLOOKUP($A113,'Plan de acci�n consolidado 2025'!$A$3:$V$507,D$1,0)</f>
        <v>Producto</v>
      </c>
      <c r="E113" t="str">
        <f>VLOOKUP($A113,'Plan de acci�n consolidado 2025'!$A$3:$V$507,E$1,0)</f>
        <v>2023.6</v>
      </c>
      <c r="F113" t="str">
        <f>VLOOKUP($A113,'Plan de acci�n consolidado 2025'!$A$3:$V$507,F$1,0)</f>
        <v>Innovador</v>
      </c>
      <c r="G113" t="str">
        <f>VLOOKUP($A113,'Plan de acci�n consolidado 2025'!$A$3:$V$507,G$1,0)</f>
        <v xml:space="preserve">Promover el enfoque preventivo, diferencial y territorial en el que hacer misional de la entidad 
</v>
      </c>
      <c r="H113" t="str">
        <f>VLOOKUP($A113,'Plan de acci�n consolidado 2025'!$A$3:$V$507,H$1,0)</f>
        <v xml:space="preserve">Cumplimiento de productos del PAI asociados a Promover el enfoque preventivo, diferencial y territorial en el que hacer misional de la entidad 
</v>
      </c>
      <c r="I113" t="str">
        <f>VLOOKUP($A113,'Plan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13" t="str">
        <f>VLOOKUP(E113,'Plantilla publicacion'!$A$3:$Q$490,17,0)</f>
        <v>PND - 2-03-9-b- Seguridad humana y justicia social - Aprovechamiento de la propiedad intelectual / PES - Reindustrialización</v>
      </c>
      <c r="K113" t="str">
        <f>VLOOKUP($A113,'Plan de acci�n consolidado 2025'!$A$3:$V$507,K$1,0)</f>
        <v>No</v>
      </c>
      <c r="L113" t="str">
        <f>VLOOKUP($A113,'Plan de acci�n consolidado 2025'!$A$3:$V$507,L$1,0)</f>
        <v>C-3503-0200-0014-20309b</v>
      </c>
      <c r="M113" t="str">
        <f>VLOOKUP($A113,'Plan de acci�n consolidado 2025'!$A$3:$V$507,M$1,0)</f>
        <v>Política Participación Ciudadana en la Gestión Pública _DIMENSIÓN Gestión con Valores para Resultados</v>
      </c>
      <c r="N113" t="str">
        <f>VLOOKUP($A113,'Plan de acci�n consolidado 2025'!$A$3:$V$507,N$1,0)</f>
        <v>PND_3_Brindar acompañamiento a inventores yPromover el usoDe la informaciónDePatentes ;
PND_4_ReinvertirParteDe las tasas recaudadasPorPropiedad industrial en el funcionamiento yPromociónDe la innovación</v>
      </c>
      <c r="O113" t="str">
        <f>VLOOKUP($A113,'Plan de acci�n consolidado 2025'!$A$3:$V$507,O$1,0)</f>
        <v>Premio Nacional al Inventor Colombiano 2025, realizado  (Informe dela realización del premio al inventor Colombiano 2025)</v>
      </c>
      <c r="P113">
        <f>VLOOKUP($A113,'Plan de acci�n consolidado 2025'!$A$3:$V$507,P$1,0)</f>
        <v>10</v>
      </c>
      <c r="Q113">
        <f>VLOOKUP($A113,'Plan de acci�n consolidado 2025'!$A$3:$V$507,Q$1,0)</f>
        <v>1</v>
      </c>
      <c r="R113" t="str">
        <f>VLOOKUP($A113,'Plan de acci�n consolidado 2025'!$A$3:$V$507,R$1,0)</f>
        <v>Númerica</v>
      </c>
      <c r="S113" t="str">
        <f>VLOOKUP($A113,'Plan de acci�n consolidado 2025'!$A$3:$V$507,S$1,0)</f>
        <v># de premios al inventor colombiano realizados / 1 premio al inventor colombiano por realizar</v>
      </c>
      <c r="T113" s="196" t="str">
        <f>VLOOKUP($A113,'Plan de acci�n consolidado 2025'!$A$3:$V$507,T$1,0)</f>
        <v>2025-02-03</v>
      </c>
      <c r="U113" s="196" t="str">
        <f>VLOOKUP($A113,'Plan de acci�n consolidado 2025'!$A$3:$V$507,U$1,0)</f>
        <v>2025-08-29</v>
      </c>
      <c r="V113" t="str">
        <f>VLOOKUP($A113,'Plan de acci�n consolidado 2025'!$A$3:$V$507,V$1,0)</f>
        <v>2023-GRUPO DE TRABAJO DE CENTRO DE INFORMACIÓN TECNOLÓGICA Y APOYO A LA GESTIÓN DE PROPIEDAD LA INDUSTRIAL</v>
      </c>
      <c r="W113"/>
      <c r="X113"/>
    </row>
    <row r="114" spans="1:24" x14ac:dyDescent="0.25">
      <c r="A114" s="31" t="s">
        <v>731</v>
      </c>
      <c r="B114" t="str">
        <f>VLOOKUP($A114,'Plan de acci�n consolidado 2025'!$A$3:$V$507,B$1,0)</f>
        <v>2023-GRUPO DE TRABAJO DE CENTRO DE INFORMACIÓN TECNOLÓGICA Y APOYO A LA GESTIÓN DE PROPIEDAD LA INDUSTRIAL</v>
      </c>
      <c r="C114">
        <f>VLOOKUP($A114,'Plan de acci�n consolidado 2025'!$A$3:$V$507,C$1,0)</f>
        <v>0</v>
      </c>
      <c r="D114" t="str">
        <f>VLOOKUP($A114,'Plan de acci�n consolidado 2025'!$A$3:$V$507,D$1,0)</f>
        <v>Actividad propia</v>
      </c>
      <c r="E114" t="str">
        <f>VLOOKUP($A114,'Plan de acci�n consolidado 2025'!$A$3:$V$507,E$1,0)</f>
        <v>2023.6.1</v>
      </c>
      <c r="F114" t="str">
        <f>VLOOKUP($A114,'Plan de acci�n consolidado 2025'!$A$3:$V$507,F$1,0)</f>
        <v>N/A</v>
      </c>
      <c r="G114" t="str">
        <f>VLOOKUP($A114,'Plan de acci�n consolidado 2025'!$A$3:$V$507,G$1,0)</f>
        <v>N/A</v>
      </c>
      <c r="H114" t="str">
        <f>VLOOKUP($A114,'Plan de acci�n consolidado 2025'!$A$3:$V$507,H$1,0)</f>
        <v>N/A</v>
      </c>
      <c r="I114" t="str">
        <f>VLOOKUP($A114,'Plan de acci�n consolidado 2025'!$A$3:$V$507,I$1,0)</f>
        <v>N/A</v>
      </c>
      <c r="J114">
        <f>VLOOKUP(E114,'Plantilla publicacion'!$A$3:$Q$490,17,0)</f>
        <v>0</v>
      </c>
      <c r="K114" t="str">
        <f>VLOOKUP($A114,'Plan de acci�n consolidado 2025'!$A$3:$V$507,K$1,0)</f>
        <v>N/A</v>
      </c>
      <c r="L114" t="str">
        <f>VLOOKUP($A114,'Plan de acci�n consolidado 2025'!$A$3:$V$507,L$1,0)</f>
        <v>N/A</v>
      </c>
      <c r="M114" t="str">
        <f>VLOOKUP($A114,'Plan de acci�n consolidado 2025'!$A$3:$V$507,M$1,0)</f>
        <v>N/A</v>
      </c>
      <c r="N114" t="str">
        <f>VLOOKUP($A114,'Plan de acci�n consolidado 2025'!$A$3:$V$507,N$1,0)</f>
        <v>N/A</v>
      </c>
      <c r="O114" t="str">
        <f>VLOOKUP($A114,'Plan de acci�n consolidado 2025'!$A$3:$V$507,O$1,0)</f>
        <v>Realizar propuesta de restructuración del Premio Nacional al inventor colombiano.  (Documento propuesta elaborado)</v>
      </c>
      <c r="P114">
        <f>VLOOKUP($A114,'Plan de acci�n consolidado 2025'!$A$3:$V$507,P$1,0)</f>
        <v>20</v>
      </c>
      <c r="Q114">
        <f>VLOOKUP($A114,'Plan de acci�n consolidado 2025'!$A$3:$V$507,Q$1,0)</f>
        <v>1</v>
      </c>
      <c r="R114" t="str">
        <f>VLOOKUP($A114,'Plan de acci�n consolidado 2025'!$A$3:$V$507,R$1,0)</f>
        <v>Númerica</v>
      </c>
      <c r="S114" t="str">
        <f>VLOOKUP($A114,'Plan de acci�n consolidado 2025'!$A$3:$V$507,S$1,0)</f>
        <v># de propuestas de reestructuración realizadas / 1 propuesta de reestructuración por realizar</v>
      </c>
      <c r="T114" s="196" t="str">
        <f>VLOOKUP($A114,'Plan de acci�n consolidado 2025'!$A$3:$V$507,T$1,0)</f>
        <v>2025-02-03</v>
      </c>
      <c r="U114" s="196" t="str">
        <f>VLOOKUP($A114,'Plan de acci�n consolidado 2025'!$A$3:$V$507,U$1,0)</f>
        <v>2025-02-28</v>
      </c>
      <c r="V114" t="str">
        <f>VLOOKUP($A114,'Plan de acci�n consolidado 2025'!$A$3:$V$507,V$1,0)</f>
        <v>2023-GRUPO DE TRABAJO DE CENTRO DE INFORMACIÓN TECNOLÓGICA Y APOYO A LA GESTIÓN DE PROPIEDAD LA INDUSTRIAL</v>
      </c>
      <c r="W114"/>
      <c r="X114"/>
    </row>
    <row r="115" spans="1:24" x14ac:dyDescent="0.25">
      <c r="A115" s="31" t="s">
        <v>733</v>
      </c>
      <c r="B115" t="str">
        <f>VLOOKUP($A115,'Plan de acci�n consolidado 2025'!$A$3:$V$507,B$1,0)</f>
        <v>2023-GRUPO DE TRABAJO DE CENTRO DE INFORMACIÓN TECNOLÓGICA Y APOYO A LA GESTIÓN DE PROPIEDAD LA INDUSTRIAL</v>
      </c>
      <c r="C115">
        <f>VLOOKUP($A115,'Plan de acci�n consolidado 2025'!$A$3:$V$507,C$1,0)</f>
        <v>0</v>
      </c>
      <c r="D115" t="str">
        <f>VLOOKUP($A115,'Plan de acci�n consolidado 2025'!$A$3:$V$507,D$1,0)</f>
        <v>Actividad propia</v>
      </c>
      <c r="E115" t="str">
        <f>VLOOKUP($A115,'Plan de acci�n consolidado 2025'!$A$3:$V$507,E$1,0)</f>
        <v>2023.6.2</v>
      </c>
      <c r="F115" t="str">
        <f>VLOOKUP($A115,'Plan de acci�n consolidado 2025'!$A$3:$V$507,F$1,0)</f>
        <v>N/A</v>
      </c>
      <c r="G115" t="str">
        <f>VLOOKUP($A115,'Plan de acci�n consolidado 2025'!$A$3:$V$507,G$1,0)</f>
        <v>N/A</v>
      </c>
      <c r="H115" t="str">
        <f>VLOOKUP($A115,'Plan de acci�n consolidado 2025'!$A$3:$V$507,H$1,0)</f>
        <v>N/A</v>
      </c>
      <c r="I115" t="str">
        <f>VLOOKUP($A115,'Plan de acci�n consolidado 2025'!$A$3:$V$507,I$1,0)</f>
        <v>N/A</v>
      </c>
      <c r="J115">
        <f>VLOOKUP(E115,'Plantilla publicacion'!$A$3:$Q$490,17,0)</f>
        <v>0</v>
      </c>
      <c r="K115" t="str">
        <f>VLOOKUP($A115,'Plan de acci�n consolidado 2025'!$A$3:$V$507,K$1,0)</f>
        <v>N/A</v>
      </c>
      <c r="L115" t="str">
        <f>VLOOKUP($A115,'Plan de acci�n consolidado 2025'!$A$3:$V$507,L$1,0)</f>
        <v>N/A</v>
      </c>
      <c r="M115" t="str">
        <f>VLOOKUP($A115,'Plan de acci�n consolidado 2025'!$A$3:$V$507,M$1,0)</f>
        <v>N/A</v>
      </c>
      <c r="N115" t="str">
        <f>VLOOKUP($A115,'Plan de acci�n consolidado 2025'!$A$3:$V$507,N$1,0)</f>
        <v>N/A</v>
      </c>
      <c r="O115" t="str">
        <f>VLOOKUP($A115,'Plan de acci�n consolidado 2025'!$A$3:$V$507,O$1,0)</f>
        <v>Socializar  la propuesta con actores clave (internos/externos) para la gestión del premio nacional al inventor colombiano.  (Listados de asistencia a la socialización de la propuesta)</v>
      </c>
      <c r="P115">
        <f>VLOOKUP($A115,'Plan de acci�n consolidado 2025'!$A$3:$V$507,P$1,0)</f>
        <v>10</v>
      </c>
      <c r="Q115">
        <f>VLOOKUP($A115,'Plan de acci�n consolidado 2025'!$A$3:$V$507,Q$1,0)</f>
        <v>2</v>
      </c>
      <c r="R115" t="str">
        <f>VLOOKUP($A115,'Plan de acci�n consolidado 2025'!$A$3:$V$507,R$1,0)</f>
        <v>Númerica</v>
      </c>
      <c r="S115" t="str">
        <f>VLOOKUP($A115,'Plan de acci�n consolidado 2025'!$A$3:$V$507,S$1,0)</f>
        <v># de socializaciones de la propuesta realizadas / 2 socializaciones de la propuesta por realizar</v>
      </c>
      <c r="T115" s="196" t="str">
        <f>VLOOKUP($A115,'Plan de acci�n consolidado 2025'!$A$3:$V$507,T$1,0)</f>
        <v>2025-03-03</v>
      </c>
      <c r="U115" s="196" t="str">
        <f>VLOOKUP($A115,'Plan de acci�n consolidado 2025'!$A$3:$V$507,U$1,0)</f>
        <v>2025-03-31</v>
      </c>
      <c r="V115" t="str">
        <f>VLOOKUP($A115,'Plan de acci�n consolidado 2025'!$A$3:$V$507,V$1,0)</f>
        <v>2023-GRUPO DE TRABAJO DE CENTRO DE INFORMACIÓN TECNOLÓGICA Y APOYO A LA GESTIÓN DE PROPIEDAD LA INDUSTRIAL</v>
      </c>
      <c r="W115"/>
      <c r="X115"/>
    </row>
    <row r="116" spans="1:24" x14ac:dyDescent="0.25">
      <c r="A116" s="31" t="s">
        <v>735</v>
      </c>
      <c r="B116" t="str">
        <f>VLOOKUP($A116,'Plan de acci�n consolidado 2025'!$A$3:$V$507,B$1,0)</f>
        <v>2023-GRUPO DE TRABAJO DE CENTRO DE INFORMACIÓN TECNOLÓGICA Y APOYO A LA GESTIÓN DE PROPIEDAD LA INDUSTRIAL</v>
      </c>
      <c r="C116">
        <f>VLOOKUP($A116,'Plan de acci�n consolidado 2025'!$A$3:$V$507,C$1,0)</f>
        <v>0</v>
      </c>
      <c r="D116" t="str">
        <f>VLOOKUP($A116,'Plan de acci�n consolidado 2025'!$A$3:$V$507,D$1,0)</f>
        <v>Actividad propia</v>
      </c>
      <c r="E116" t="str">
        <f>VLOOKUP($A116,'Plan de acci�n consolidado 2025'!$A$3:$V$507,E$1,0)</f>
        <v>2023.6.3</v>
      </c>
      <c r="F116" t="str">
        <f>VLOOKUP($A116,'Plan de acci�n consolidado 2025'!$A$3:$V$507,F$1,0)</f>
        <v>N/A</v>
      </c>
      <c r="G116" t="str">
        <f>VLOOKUP($A116,'Plan de acci�n consolidado 2025'!$A$3:$V$507,G$1,0)</f>
        <v>N/A</v>
      </c>
      <c r="H116" t="str">
        <f>VLOOKUP($A116,'Plan de acci�n consolidado 2025'!$A$3:$V$507,H$1,0)</f>
        <v>N/A</v>
      </c>
      <c r="I116" t="str">
        <f>VLOOKUP($A116,'Plan de acci�n consolidado 2025'!$A$3:$V$507,I$1,0)</f>
        <v>N/A</v>
      </c>
      <c r="J116">
        <f>VLOOKUP(E116,'Plantilla publicacion'!$A$3:$Q$490,17,0)</f>
        <v>0</v>
      </c>
      <c r="K116" t="str">
        <f>VLOOKUP($A116,'Plan de acci�n consolidado 2025'!$A$3:$V$507,K$1,0)</f>
        <v>N/A</v>
      </c>
      <c r="L116" t="str">
        <f>VLOOKUP($A116,'Plan de acci�n consolidado 2025'!$A$3:$V$507,L$1,0)</f>
        <v>N/A</v>
      </c>
      <c r="M116" t="str">
        <f>VLOOKUP($A116,'Plan de acci�n consolidado 2025'!$A$3:$V$507,M$1,0)</f>
        <v>N/A</v>
      </c>
      <c r="N116" t="str">
        <f>VLOOKUP($A116,'Plan de acci�n consolidado 2025'!$A$3:$V$507,N$1,0)</f>
        <v>N/A</v>
      </c>
      <c r="O116" t="str">
        <f>VLOOKUP($A116,'Plan de acci�n consolidado 2025'!$A$3:$V$507,O$1,0)</f>
        <v>Realizar el premio al inventor colombiano 2025 desde la convocatoria hasta premiación. (Informe de la realización del premio al inventor Colombiano 2025)</v>
      </c>
      <c r="P116">
        <f>VLOOKUP($A116,'Plan de acci�n consolidado 2025'!$A$3:$V$507,P$1,0)</f>
        <v>70</v>
      </c>
      <c r="Q116">
        <f>VLOOKUP($A116,'Plan de acci�n consolidado 2025'!$A$3:$V$507,Q$1,0)</f>
        <v>1</v>
      </c>
      <c r="R116" t="str">
        <f>VLOOKUP($A116,'Plan de acci�n consolidado 2025'!$A$3:$V$507,R$1,0)</f>
        <v>Númerica</v>
      </c>
      <c r="S116" t="str">
        <f>VLOOKUP($A116,'Plan de acci�n consolidado 2025'!$A$3:$V$507,S$1,0)</f>
        <v># de premios al inventor colombiano realizados / 1 premio al inventor colombiano por realizar</v>
      </c>
      <c r="T116" s="196" t="str">
        <f>VLOOKUP($A116,'Plan de acci�n consolidado 2025'!$A$3:$V$507,T$1,0)</f>
        <v>2025-04-01</v>
      </c>
      <c r="U116" s="196" t="str">
        <f>VLOOKUP($A116,'Plan de acci�n consolidado 2025'!$A$3:$V$507,U$1,0)</f>
        <v>2025-08-29</v>
      </c>
      <c r="V116" t="str">
        <f>VLOOKUP($A116,'Plan de acci�n consolidado 2025'!$A$3:$V$507,V$1,0)</f>
        <v>2023-GRUPO DE TRABAJO DE CENTRO DE INFORMACIÓN TECNOLÓGICA Y APOYO A LA GESTIÓN DE PROPIEDAD LA INDUSTRIAL</v>
      </c>
      <c r="W116"/>
      <c r="X116"/>
    </row>
    <row r="117" spans="1:24" x14ac:dyDescent="0.25">
      <c r="A117" s="31" t="s">
        <v>737</v>
      </c>
      <c r="B117" t="str">
        <f>VLOOKUP($A117,'Plan de acci�n consolidado 2025'!$A$3:$V$507,B$1,0)</f>
        <v>2020-DIRECCIÓN DE NUEVAS CREACIONES</v>
      </c>
      <c r="C117">
        <f>VLOOKUP($A117,'Plan de acci�n consolidado 2025'!$A$3:$V$507,C$1,0)</f>
        <v>1</v>
      </c>
      <c r="D117" t="str">
        <f>VLOOKUP($A117,'Plan de acci�n consolidado 2025'!$A$3:$V$507,D$1,0)</f>
        <v>Producto</v>
      </c>
      <c r="E117" t="str">
        <f>VLOOKUP($A117,'Plan de acci�n consolidado 2025'!$A$3:$V$507,E$1,0)</f>
        <v>2020.1</v>
      </c>
      <c r="F117" t="str">
        <f>VLOOKUP($A117,'Plan de acci�n consolidado 2025'!$A$3:$V$507,F$1,0)</f>
        <v>Operativo</v>
      </c>
      <c r="G117" t="str">
        <f>VLOOKUP($A117,'Plan de acci�n consolidado 2025'!$A$3:$V$507,G$1,0)</f>
        <v>Mejorar la oportunidad en la atención de trámites y servicios.</v>
      </c>
      <c r="H117" t="str">
        <f>VLOOKUP($A117,'Plan de acci�n consolidado 2025'!$A$3:$V$507,H$1,0)</f>
        <v>Avance promedio de cumplimiento de productos asociados a mejorar la oportunidad en la atención de trámites y servicios.</v>
      </c>
      <c r="I117" t="str">
        <f>VLOOKUP($A117,'Plan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117" t="str">
        <f>VLOOKUP(E117,'Plantilla publicacion'!$A$3:$Q$490,17,0)</f>
        <v>PND - 5-31-5-b- Convergencia regional - Entidades públicas territoriales y nacionales fortalecidas / PES - Transformación Institucional</v>
      </c>
      <c r="K117" t="str">
        <f>VLOOKUP($A117,'Plan de acci�n consolidado 2025'!$A$3:$V$507,K$1,0)</f>
        <v>No</v>
      </c>
      <c r="L117" t="str">
        <f>VLOOKUP($A117,'Plan de acci�n consolidado 2025'!$A$3:$V$507,L$1,0)</f>
        <v>C-3503-0200-0014-20309b</v>
      </c>
      <c r="M117" t="str">
        <f>VLOOKUP($A117,'Plan de acci�n consolidado 2025'!$A$3:$V$507,M$1,0)</f>
        <v>Política Servicio al Ciudadano_DIMENSIÓN Gestión con Valores para Resultados</v>
      </c>
      <c r="N117" t="str">
        <f>VLOOKUP($A117,'Plan de acci�n consolidado 2025'!$A$3:$V$507,N$1,0)</f>
        <v>N/A</v>
      </c>
      <c r="O117" t="str">
        <f>VLOOKUP($A117,'Plan de acci�n consolidado 2025'!$A$3:$V$507,O$1,0)</f>
        <v>Solicitudes de patentes de invención y modelos de utilidad pendientes de trámite y que cuenten con pago del examen de patentabilidad anteriores al año 2023, atendidas  (Reporte de indicador generado en Tableau o Power BI)</v>
      </c>
      <c r="P117">
        <f>VLOOKUP($A117,'Plan de acci�n consolidado 2025'!$A$3:$V$507,P$1,0)</f>
        <v>50</v>
      </c>
      <c r="Q117">
        <f>VLOOKUP($A117,'Plan de acci�n consolidado 2025'!$A$3:$V$507,Q$1,0)</f>
        <v>95</v>
      </c>
      <c r="R117" t="str">
        <f>VLOOKUP($A117,'Plan de acci�n consolidado 2025'!$A$3:$V$507,R$1,0)</f>
        <v>Porcentual</v>
      </c>
      <c r="S117" t="str">
        <f>VLOOKUP($A117,'Plan de acci�n consolidado 2025'!$A$3:$V$507,S$1,0)</f>
        <v>% de exámenes de fondo realizados / 95% de exámenes de fondo por realizar</v>
      </c>
      <c r="T117" s="196" t="str">
        <f>VLOOKUP($A117,'Plan de acci�n consolidado 2025'!$A$3:$V$507,T$1,0)</f>
        <v>2025-01-02</v>
      </c>
      <c r="U117" s="196" t="str">
        <f>VLOOKUP($A117,'Plan de acci�n consolidado 2025'!$A$3:$V$507,U$1,0)</f>
        <v>2025-12-31</v>
      </c>
      <c r="V117" t="str">
        <f>VLOOKUP($A117,'Plan de acci�n consolidado 2025'!$A$3:$V$507,V$1,0)</f>
        <v>2020-DIRECCIÓN DE NUEVAS CREACIONES</v>
      </c>
      <c r="W117"/>
      <c r="X117"/>
    </row>
    <row r="118" spans="1:24" x14ac:dyDescent="0.25">
      <c r="A118" s="31" t="s">
        <v>739</v>
      </c>
      <c r="B118" t="str">
        <f>VLOOKUP($A118,'Plan de acci�n consolidado 2025'!$A$3:$V$507,B$1,0)</f>
        <v>2020-DIRECCIÓN DE NUEVAS CREACIONES</v>
      </c>
      <c r="C118">
        <f>VLOOKUP($A118,'Plan de acci�n consolidado 2025'!$A$3:$V$507,C$1,0)</f>
        <v>1</v>
      </c>
      <c r="D118" t="str">
        <f>VLOOKUP($A118,'Plan de acci�n consolidado 2025'!$A$3:$V$507,D$1,0)</f>
        <v>Actividad propia</v>
      </c>
      <c r="E118" t="str">
        <f>VLOOKUP($A118,'Plan de acci�n consolidado 2025'!$A$3:$V$507,E$1,0)</f>
        <v>2020.1.1</v>
      </c>
      <c r="F118" t="str">
        <f>VLOOKUP($A118,'Plan de acci�n consolidado 2025'!$A$3:$V$507,F$1,0)</f>
        <v>N/A</v>
      </c>
      <c r="G118" t="str">
        <f>VLOOKUP($A118,'Plan de acci�n consolidado 2025'!$A$3:$V$507,G$1,0)</f>
        <v>N/A</v>
      </c>
      <c r="H118" t="str">
        <f>VLOOKUP($A118,'Plan de acci�n consolidado 2025'!$A$3:$V$507,H$1,0)</f>
        <v>N/A</v>
      </c>
      <c r="I118" t="str">
        <f>VLOOKUP($A118,'Plan de acci�n consolidado 2025'!$A$3:$V$507,I$1,0)</f>
        <v>N/A</v>
      </c>
      <c r="J118">
        <f>VLOOKUP(E118,'Plantilla publicacion'!$A$3:$Q$490,17,0)</f>
        <v>0</v>
      </c>
      <c r="K118" t="str">
        <f>VLOOKUP($A118,'Plan de acci�n consolidado 2025'!$A$3:$V$507,K$1,0)</f>
        <v>N/A</v>
      </c>
      <c r="L118" t="str">
        <f>VLOOKUP($A118,'Plan de acci�n consolidado 2025'!$A$3:$V$507,L$1,0)</f>
        <v>N/A</v>
      </c>
      <c r="M118" t="str">
        <f>VLOOKUP($A118,'Plan de acci�n consolidado 2025'!$A$3:$V$507,M$1,0)</f>
        <v>N/A</v>
      </c>
      <c r="N118" t="str">
        <f>VLOOKUP($A118,'Plan de acci�n consolidado 2025'!$A$3:$V$507,N$1,0)</f>
        <v>N/A</v>
      </c>
      <c r="O118" t="str">
        <f>VLOOKUP($A118,'Plan de acci�n consolidado 2025'!$A$3:$V$507,O$1,0)</f>
        <v>Realizar el examen de fondo a las solicitudes de patente de invención y modelo de utilidad anteriores al año 2023 (stock corresponde a 2701 solicitudes) siempre y cuando cuenten con el pago del examen de patentabilidad.  (Reporte de indicador generado en Tableau o Power BI)</v>
      </c>
      <c r="P118">
        <f>VLOOKUP($A118,'Plan de acci�n consolidado 2025'!$A$3:$V$507,P$1,0)</f>
        <v>50</v>
      </c>
      <c r="Q118">
        <f>VLOOKUP($A118,'Plan de acci�n consolidado 2025'!$A$3:$V$507,Q$1,0)</f>
        <v>95</v>
      </c>
      <c r="R118" t="str">
        <f>VLOOKUP($A118,'Plan de acci�n consolidado 2025'!$A$3:$V$507,R$1,0)</f>
        <v>Porcentual</v>
      </c>
      <c r="S118" t="str">
        <f>VLOOKUP($A118,'Plan de acci�n consolidado 2025'!$A$3:$V$507,S$1,0)</f>
        <v>% de exámenes de fondo realizados / 95% de exámenes de fondo por realizar</v>
      </c>
      <c r="T118" s="196" t="str">
        <f>VLOOKUP($A118,'Plan de acci�n consolidado 2025'!$A$3:$V$507,T$1,0)</f>
        <v>2025-01-02</v>
      </c>
      <c r="U118" s="196" t="str">
        <f>VLOOKUP($A118,'Plan de acci�n consolidado 2025'!$A$3:$V$507,U$1,0)</f>
        <v>2025-12-31</v>
      </c>
      <c r="V118" t="str">
        <f>VLOOKUP($A118,'Plan de acci�n consolidado 2025'!$A$3:$V$507,V$1,0)</f>
        <v>2020-DIRECCIÓN DE NUEVAS CREACIONES</v>
      </c>
      <c r="W118"/>
      <c r="X118"/>
    </row>
    <row r="119" spans="1:24" x14ac:dyDescent="0.25">
      <c r="A119" s="31" t="s">
        <v>740</v>
      </c>
      <c r="B119" t="str">
        <f>VLOOKUP($A119,'Plan de acci�n consolidado 2025'!$A$3:$V$507,B$1,0)</f>
        <v>2020-DIRECCIÓN DE NUEVAS CREACIONES</v>
      </c>
      <c r="C119">
        <f>VLOOKUP($A119,'Plan de acci�n consolidado 2025'!$A$3:$V$507,C$1,0)</f>
        <v>1</v>
      </c>
      <c r="D119" t="str">
        <f>VLOOKUP($A119,'Plan de acci�n consolidado 2025'!$A$3:$V$507,D$1,0)</f>
        <v>Actividad propia</v>
      </c>
      <c r="E119" t="str">
        <f>VLOOKUP($A119,'Plan de acci�n consolidado 2025'!$A$3:$V$507,E$1,0)</f>
        <v>2020.1.2</v>
      </c>
      <c r="F119" t="str">
        <f>VLOOKUP($A119,'Plan de acci�n consolidado 2025'!$A$3:$V$507,F$1,0)</f>
        <v>N/A</v>
      </c>
      <c r="G119" t="str">
        <f>VLOOKUP($A119,'Plan de acci�n consolidado 2025'!$A$3:$V$507,G$1,0)</f>
        <v>N/A</v>
      </c>
      <c r="H119" t="str">
        <f>VLOOKUP($A119,'Plan de acci�n consolidado 2025'!$A$3:$V$507,H$1,0)</f>
        <v>N/A</v>
      </c>
      <c r="I119" t="str">
        <f>VLOOKUP($A119,'Plan de acci�n consolidado 2025'!$A$3:$V$507,I$1,0)</f>
        <v>N/A</v>
      </c>
      <c r="J119">
        <f>VLOOKUP(E119,'Plantilla publicacion'!$A$3:$Q$490,17,0)</f>
        <v>0</v>
      </c>
      <c r="K119" t="str">
        <f>VLOOKUP($A119,'Plan de acci�n consolidado 2025'!$A$3:$V$507,K$1,0)</f>
        <v>N/A</v>
      </c>
      <c r="L119" t="str">
        <f>VLOOKUP($A119,'Plan de acci�n consolidado 2025'!$A$3:$V$507,L$1,0)</f>
        <v>N/A</v>
      </c>
      <c r="M119" t="str">
        <f>VLOOKUP($A119,'Plan de acci�n consolidado 2025'!$A$3:$V$507,M$1,0)</f>
        <v>N/A</v>
      </c>
      <c r="N119" t="str">
        <f>VLOOKUP($A119,'Plan de acci�n consolidado 2025'!$A$3:$V$507,N$1,0)</f>
        <v>N/A</v>
      </c>
      <c r="O119" t="str">
        <f>VLOOKUP($A119,'Plan de acci�n consolidado 2025'!$A$3:$V$507,O$1,0)</f>
        <v>Proyectar y enviar para suscripción de la  superintendente de industria y comercio las solicitudes de patente de invención y modelo de utilidad anteriores al año 2023 que ya cuentan con al menos un estudio de fondo, cuyo stock corresponde a 1799 solicitudes.  (Reporte de indicador generado en Tableau o Power BI)</v>
      </c>
      <c r="P119">
        <f>VLOOKUP($A119,'Plan de acci�n consolidado 2025'!$A$3:$V$507,P$1,0)</f>
        <v>50</v>
      </c>
      <c r="Q119">
        <f>VLOOKUP($A119,'Plan de acci�n consolidado 2025'!$A$3:$V$507,Q$1,0)</f>
        <v>95</v>
      </c>
      <c r="R119" t="str">
        <f>VLOOKUP($A119,'Plan de acci�n consolidado 2025'!$A$3:$V$507,R$1,0)</f>
        <v>Porcentual</v>
      </c>
      <c r="S119" t="str">
        <f>VLOOKUP($A119,'Plan de acci�n consolidado 2025'!$A$3:$V$507,S$1,0)</f>
        <v>% de solicitudes realizadas y enviadas  para suscripción de la señora superintendente / 95% de solicitudes por realizar y enviar para suscripción de la señora superintendente</v>
      </c>
      <c r="T119" s="196" t="str">
        <f>VLOOKUP($A119,'Plan de acci�n consolidado 2025'!$A$3:$V$507,T$1,0)</f>
        <v>2025-01-02</v>
      </c>
      <c r="U119" s="196" t="str">
        <f>VLOOKUP($A119,'Plan de acci�n consolidado 2025'!$A$3:$V$507,U$1,0)</f>
        <v>2025-12-31</v>
      </c>
      <c r="V119" t="str">
        <f>VLOOKUP($A119,'Plan de acci�n consolidado 2025'!$A$3:$V$507,V$1,0)</f>
        <v>2020-DIRECCIÓN DE NUEVAS CREACIONES</v>
      </c>
      <c r="W119"/>
      <c r="X119"/>
    </row>
    <row r="120" spans="1:24" x14ac:dyDescent="0.25">
      <c r="A120" s="31" t="s">
        <v>742</v>
      </c>
      <c r="B120" t="str">
        <f>VLOOKUP($A120,'Plan de acci�n consolidado 2025'!$A$3:$V$507,B$1,0)</f>
        <v>2020-DIRECCIÓN DE NUEVAS CREACIONES</v>
      </c>
      <c r="C120">
        <f>VLOOKUP($A120,'Plan de acci�n consolidado 2025'!$A$3:$V$507,C$1,0)</f>
        <v>1</v>
      </c>
      <c r="D120" t="str">
        <f>VLOOKUP($A120,'Plan de acci�n consolidado 2025'!$A$3:$V$507,D$1,0)</f>
        <v>Producto</v>
      </c>
      <c r="E120" t="str">
        <f>VLOOKUP($A120,'Plan de acci�n consolidado 2025'!$A$3:$V$507,E$1,0)</f>
        <v>2020.2</v>
      </c>
      <c r="F120" t="str">
        <f>VLOOKUP($A120,'Plan de acci�n consolidado 2025'!$A$3:$V$507,F$1,0)</f>
        <v>Operativo</v>
      </c>
      <c r="G120" t="str">
        <f>VLOOKUP($A120,'Plan de acci�n consolidado 2025'!$A$3:$V$507,G$1,0)</f>
        <v>Fortalecer el Sistema Integral de Gestión Institucional en el marco del Modelo Integrado de Planeación y gestión para mejorar la prestación del servicio.</v>
      </c>
      <c r="H120" t="str">
        <f>VLOOKUP($A120,'Plan de acci�n consolidado 2025'!$A$3:$V$507,H$1,0)</f>
        <v xml:space="preserve">Cumplimiento de productos del PAI asociados a Fortacer el Sistema Integral de Gestión Institucional para mejorar la prestación del servicio. 
</v>
      </c>
      <c r="I120" t="str">
        <f>VLOOKUP($A120,'Plan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120" t="str">
        <f>VLOOKUP(E120,'Plantilla publicacion'!$A$3:$Q$490,17,0)</f>
        <v>PND - 5-31-5-b- Convergencia regional - Entidades públicas territoriales y nacionales fortalecidas / PES - Transformación Institucional</v>
      </c>
      <c r="K120" t="str">
        <f>VLOOKUP($A120,'Plan de acci�n consolidado 2025'!$A$3:$V$507,K$1,0)</f>
        <v>No</v>
      </c>
      <c r="L120" t="str">
        <f>VLOOKUP($A120,'Plan de acci�n consolidado 2025'!$A$3:$V$507,L$1,0)</f>
        <v>FUNCIONAMIENTO</v>
      </c>
      <c r="M120" t="str">
        <f>VLOOKUP($A120,'Plan de acci�n consolidado 2025'!$A$3:$V$507,M$1,0)</f>
        <v>Política Fortalecimiento Organizacional y Simplificación de Procesos _DIMENSIÓN Gestión con Valores para Resultados</v>
      </c>
      <c r="N120" t="str">
        <f>VLOOKUP($A120,'Plan de acci�n consolidado 2025'!$A$3:$V$507,N$1,0)</f>
        <v>N/A</v>
      </c>
      <c r="O120" t="str">
        <f>VLOOKUP($A120,'Plan de acci�n consolidado 2025'!$A$3:$V$507,O$1,0)</f>
        <v>Formatos de actos administrativos, estandarizados (Correo electrónico dirigido  al Grupo de Operaciones con los formatos predeterminados actualizados, entregados)</v>
      </c>
      <c r="P120">
        <f>VLOOKUP($A120,'Plan de acci�n consolidado 2025'!$A$3:$V$507,P$1,0)</f>
        <v>50</v>
      </c>
      <c r="Q120">
        <f>VLOOKUP($A120,'Plan de acci�n consolidado 2025'!$A$3:$V$507,Q$1,0)</f>
        <v>100</v>
      </c>
      <c r="R120" t="str">
        <f>VLOOKUP($A120,'Plan de acci�n consolidado 2025'!$A$3:$V$507,R$1,0)</f>
        <v>Porcentual</v>
      </c>
      <c r="S120" t="str">
        <f>VLOOKUP($A120,'Plan de acci�n consolidado 2025'!$A$3:$V$507,S$1,0)</f>
        <v>% de formatos actualizados / 100% de formatos por actualizar</v>
      </c>
      <c r="T120" s="196" t="str">
        <f>VLOOKUP($A120,'Plan de acci�n consolidado 2025'!$A$3:$V$507,T$1,0)</f>
        <v>2025-01-20</v>
      </c>
      <c r="U120" s="196" t="str">
        <f>VLOOKUP($A120,'Plan de acci�n consolidado 2025'!$A$3:$V$507,U$1,0)</f>
        <v>2025-12-31</v>
      </c>
      <c r="V120" t="str">
        <f>VLOOKUP($A120,'Plan de acci�n consolidado 2025'!$A$3:$V$507,V$1,0)</f>
        <v>2020-DIRECCIÓN DE NUEVAS CREACIONES</v>
      </c>
      <c r="W120"/>
      <c r="X120"/>
    </row>
    <row r="121" spans="1:24" x14ac:dyDescent="0.25">
      <c r="A121" s="31" t="s">
        <v>744</v>
      </c>
      <c r="B121" t="str">
        <f>VLOOKUP($A121,'Plan de acci�n consolidado 2025'!$A$3:$V$507,B$1,0)</f>
        <v>2020-DIRECCIÓN DE NUEVAS CREACIONES</v>
      </c>
      <c r="C121">
        <f>VLOOKUP($A121,'Plan de acci�n consolidado 2025'!$A$3:$V$507,C$1,0)</f>
        <v>1</v>
      </c>
      <c r="D121" t="str">
        <f>VLOOKUP($A121,'Plan de acci�n consolidado 2025'!$A$3:$V$507,D$1,0)</f>
        <v>Actividad propia</v>
      </c>
      <c r="E121" t="str">
        <f>VLOOKUP($A121,'Plan de acci�n consolidado 2025'!$A$3:$V$507,E$1,0)</f>
        <v>2020.2.1</v>
      </c>
      <c r="F121" t="str">
        <f>VLOOKUP($A121,'Plan de acci�n consolidado 2025'!$A$3:$V$507,F$1,0)</f>
        <v>N/A</v>
      </c>
      <c r="G121" t="str">
        <f>VLOOKUP($A121,'Plan de acci�n consolidado 2025'!$A$3:$V$507,G$1,0)</f>
        <v>N/A</v>
      </c>
      <c r="H121" t="str">
        <f>VLOOKUP($A121,'Plan de acci�n consolidado 2025'!$A$3:$V$507,H$1,0)</f>
        <v>N/A</v>
      </c>
      <c r="I121" t="str">
        <f>VLOOKUP($A121,'Plan de acci�n consolidado 2025'!$A$3:$V$507,I$1,0)</f>
        <v>N/A</v>
      </c>
      <c r="J121">
        <f>VLOOKUP(E121,'Plantilla publicacion'!$A$3:$Q$490,17,0)</f>
        <v>0</v>
      </c>
      <c r="K121" t="str">
        <f>VLOOKUP($A121,'Plan de acci�n consolidado 2025'!$A$3:$V$507,K$1,0)</f>
        <v>N/A</v>
      </c>
      <c r="L121" t="str">
        <f>VLOOKUP($A121,'Plan de acci�n consolidado 2025'!$A$3:$V$507,L$1,0)</f>
        <v>N/A</v>
      </c>
      <c r="M121" t="str">
        <f>VLOOKUP($A121,'Plan de acci�n consolidado 2025'!$A$3:$V$507,M$1,0)</f>
        <v>N/A</v>
      </c>
      <c r="N121" t="str">
        <f>VLOOKUP($A121,'Plan de acci�n consolidado 2025'!$A$3:$V$507,N$1,0)</f>
        <v>N/A</v>
      </c>
      <c r="O121" t="str">
        <f>VLOOKUP($A121,'Plan de acci�n consolidado 2025'!$A$3:$V$507,O$1,0)</f>
        <v>Revisar los formatos predeterminados empleados en la etapa de forma y de fondo de las patentes de invención y de modelo de utilidad, para identificar los aspectos que deberán ser actualizados  (Documento que contenga las conclusiones de la revisión)</v>
      </c>
      <c r="P121">
        <f>VLOOKUP($A121,'Plan de acci�n consolidado 2025'!$A$3:$V$507,P$1,0)</f>
        <v>50</v>
      </c>
      <c r="Q121">
        <f>VLOOKUP($A121,'Plan de acci�n consolidado 2025'!$A$3:$V$507,Q$1,0)</f>
        <v>100</v>
      </c>
      <c r="R121" t="str">
        <f>VLOOKUP($A121,'Plan de acci�n consolidado 2025'!$A$3:$V$507,R$1,0)</f>
        <v>Porcentual</v>
      </c>
      <c r="S121" t="str">
        <f>VLOOKUP($A121,'Plan de acci�n consolidado 2025'!$A$3:$V$507,S$1,0)</f>
        <v>% de formatos revisados / 100% de formatos por revisar</v>
      </c>
      <c r="T121" s="196" t="str">
        <f>VLOOKUP($A121,'Plan de acci�n consolidado 2025'!$A$3:$V$507,T$1,0)</f>
        <v>2025-01-20</v>
      </c>
      <c r="U121" s="196" t="str">
        <f>VLOOKUP($A121,'Plan de acci�n consolidado 2025'!$A$3:$V$507,U$1,0)</f>
        <v>2025-12-31</v>
      </c>
      <c r="V121" t="str">
        <f>VLOOKUP($A121,'Plan de acci�n consolidado 2025'!$A$3:$V$507,V$1,0)</f>
        <v>2020-DIRECCIÓN DE NUEVAS CREACIONES</v>
      </c>
      <c r="W121"/>
      <c r="X121"/>
    </row>
    <row r="122" spans="1:24" x14ac:dyDescent="0.25">
      <c r="A122" s="31" t="s">
        <v>746</v>
      </c>
      <c r="B122" t="str">
        <f>VLOOKUP($A122,'Plan de acci�n consolidado 2025'!$A$3:$V$507,B$1,0)</f>
        <v>2020-DIRECCIÓN DE NUEVAS CREACIONES</v>
      </c>
      <c r="C122">
        <f>VLOOKUP($A122,'Plan de acci�n consolidado 2025'!$A$3:$V$507,C$1,0)</f>
        <v>1</v>
      </c>
      <c r="D122" t="str">
        <f>VLOOKUP($A122,'Plan de acci�n consolidado 2025'!$A$3:$V$507,D$1,0)</f>
        <v>Actividad propia</v>
      </c>
      <c r="E122" t="str">
        <f>VLOOKUP($A122,'Plan de acci�n consolidado 2025'!$A$3:$V$507,E$1,0)</f>
        <v>2020.2.2</v>
      </c>
      <c r="F122" t="str">
        <f>VLOOKUP($A122,'Plan de acci�n consolidado 2025'!$A$3:$V$507,F$1,0)</f>
        <v>N/A</v>
      </c>
      <c r="G122" t="str">
        <f>VLOOKUP($A122,'Plan de acci�n consolidado 2025'!$A$3:$V$507,G$1,0)</f>
        <v>N/A</v>
      </c>
      <c r="H122" t="str">
        <f>VLOOKUP($A122,'Plan de acci�n consolidado 2025'!$A$3:$V$507,H$1,0)</f>
        <v>N/A</v>
      </c>
      <c r="I122" t="str">
        <f>VLOOKUP($A122,'Plan de acci�n consolidado 2025'!$A$3:$V$507,I$1,0)</f>
        <v>N/A</v>
      </c>
      <c r="J122">
        <f>VLOOKUP(E122,'Plantilla publicacion'!$A$3:$Q$490,17,0)</f>
        <v>0</v>
      </c>
      <c r="K122" t="str">
        <f>VLOOKUP($A122,'Plan de acci�n consolidado 2025'!$A$3:$V$507,K$1,0)</f>
        <v>N/A</v>
      </c>
      <c r="L122" t="str">
        <f>VLOOKUP($A122,'Plan de acci�n consolidado 2025'!$A$3:$V$507,L$1,0)</f>
        <v>N/A</v>
      </c>
      <c r="M122" t="str">
        <f>VLOOKUP($A122,'Plan de acci�n consolidado 2025'!$A$3:$V$507,M$1,0)</f>
        <v>N/A</v>
      </c>
      <c r="N122" t="str">
        <f>VLOOKUP($A122,'Plan de acci�n consolidado 2025'!$A$3:$V$507,N$1,0)</f>
        <v>N/A</v>
      </c>
      <c r="O122" t="str">
        <f>VLOOKUP($A122,'Plan de acci�n consolidado 2025'!$A$3:$V$507,O$1,0)</f>
        <v>Actualizar los formatos predeterminados con aspectos de actualización identificados en la revisión y entregarlos en formato Word al Grupo de Operaciones.  (Correo electrónico dirigido  al Grupo de Operaciones con los formatos predeterminados actualizados, entregados)</v>
      </c>
      <c r="P122">
        <f>VLOOKUP($A122,'Plan de acci�n consolidado 2025'!$A$3:$V$507,P$1,0)</f>
        <v>50</v>
      </c>
      <c r="Q122">
        <f>VLOOKUP($A122,'Plan de acci�n consolidado 2025'!$A$3:$V$507,Q$1,0)</f>
        <v>100</v>
      </c>
      <c r="R122" t="str">
        <f>VLOOKUP($A122,'Plan de acci�n consolidado 2025'!$A$3:$V$507,R$1,0)</f>
        <v>Porcentual</v>
      </c>
      <c r="S122" t="str">
        <f>VLOOKUP($A122,'Plan de acci�n consolidado 2025'!$A$3:$V$507,S$1,0)</f>
        <v>% de formatos actualizados / 100% de formatos por actualizar</v>
      </c>
      <c r="T122" s="196" t="str">
        <f>VLOOKUP($A122,'Plan de acci�n consolidado 2025'!$A$3:$V$507,T$1,0)</f>
        <v>2025-01-20</v>
      </c>
      <c r="U122" s="196" t="str">
        <f>VLOOKUP($A122,'Plan de acci�n consolidado 2025'!$A$3:$V$507,U$1,0)</f>
        <v>2025-12-31</v>
      </c>
      <c r="V122" t="str">
        <f>VLOOKUP($A122,'Plan de acci�n consolidado 2025'!$A$3:$V$507,V$1,0)</f>
        <v>2020-DIRECCIÓN DE NUEVAS CREACIONES</v>
      </c>
      <c r="W122"/>
      <c r="X122"/>
    </row>
    <row r="123" spans="1:24" x14ac:dyDescent="0.25">
      <c r="A123" s="31" t="s">
        <v>748</v>
      </c>
      <c r="B123" t="str">
        <f>VLOOKUP($A123,'Plan de acci�n consolidado 2025'!$A$3:$V$507,B$1,0)</f>
        <v>2010-DIRECCION DE SIGNOS DISTINTIVOS</v>
      </c>
      <c r="C123">
        <f>VLOOKUP($A123,'Plan de acci�n consolidado 2025'!$A$3:$V$507,C$1,0)</f>
        <v>1</v>
      </c>
      <c r="D123" t="str">
        <f>VLOOKUP($A123,'Plan de acci�n consolidado 2025'!$A$3:$V$507,D$1,0)</f>
        <v>Producto</v>
      </c>
      <c r="E123" t="str">
        <f>VLOOKUP($A123,'Plan de acci�n consolidado 2025'!$A$3:$V$507,E$1,0)</f>
        <v>2010.1</v>
      </c>
      <c r="F123" t="str">
        <f>VLOOKUP($A123,'Plan de acci�n consolidado 2025'!$A$3:$V$507,F$1,0)</f>
        <v>Operativo</v>
      </c>
      <c r="G123" t="str">
        <f>VLOOKUP($A123,'Plan de acci�n consolidado 2025'!$A$3:$V$507,G$1,0)</f>
        <v>Mejorar la oportunidad en la atención de trámites y servicios.</v>
      </c>
      <c r="H123" t="str">
        <f>VLOOKUP($A123,'Plan de acci�n consolidado 2025'!$A$3:$V$507,H$1,0)</f>
        <v>Avance promedio de cumplimiento de productos asociados a mejorar la oportunidad en la atención de trámites y servicios.</v>
      </c>
      <c r="I123" t="str">
        <f>VLOOKUP($A123,'Plan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123" t="str">
        <f>VLOOKUP(E123,'Plantilla publicacion'!$A$3:$Q$490,17,0)</f>
        <v>PND - 5-31-5-b- Convergencia regional - Entidades públicas territoriales y nacionales fortalecidas / PES - Transformación Institucional</v>
      </c>
      <c r="K123" t="str">
        <f>VLOOKUP($A123,'Plan de acci�n consolidado 2025'!$A$3:$V$507,K$1,0)</f>
        <v>No</v>
      </c>
      <c r="L123" t="str">
        <f>VLOOKUP($A123,'Plan de acci�n consolidado 2025'!$A$3:$V$507,L$1,0)</f>
        <v>C-3503-0200-0014-20309b</v>
      </c>
      <c r="M123" t="str">
        <f>VLOOKUP($A123,'Plan de acci�n consolidado 2025'!$A$3:$V$507,M$1,0)</f>
        <v>Política Servicio al Ciudadano_DIMENSIÓN Gestión con Valores para Resultados</v>
      </c>
      <c r="N123" t="str">
        <f>VLOOKUP($A123,'Plan de acci�n consolidado 2025'!$A$3:$V$507,N$1,0)</f>
        <v>N/A</v>
      </c>
      <c r="O123" t="str">
        <f>VLOOKUP($A123,'Plan de acci�n consolidado 2025'!$A$3:$V$507,O$1,0)</f>
        <v>Solicitudes pendientes de decisión en materia de registro y cancelación de signos distintivos, decididas.  (Reporte de indicador generado en Tableau o Power BI)</v>
      </c>
      <c r="P123">
        <f>VLOOKUP($A123,'Plan de acci�n consolidado 2025'!$A$3:$V$507,P$1,0)</f>
        <v>95</v>
      </c>
      <c r="Q123">
        <f>VLOOKUP($A123,'Plan de acci�n consolidado 2025'!$A$3:$V$507,Q$1,0)</f>
        <v>80</v>
      </c>
      <c r="R123" t="str">
        <f>VLOOKUP($A123,'Plan de acci�n consolidado 2025'!$A$3:$V$507,R$1,0)</f>
        <v>Porcentual</v>
      </c>
      <c r="S123" t="str">
        <f>VLOOKUP($A123,'Plan de acci�n consolidado 2025'!$A$3:$V$507,S$1,0)</f>
        <v>% de solicitudes decididas / 80% de solicitudes por decidir</v>
      </c>
      <c r="T123" s="196" t="str">
        <f>VLOOKUP($A123,'Plan de acci�n consolidado 2025'!$A$3:$V$507,T$1,0)</f>
        <v>2025-01-15</v>
      </c>
      <c r="U123" s="196" t="str">
        <f>VLOOKUP($A123,'Plan de acci�n consolidado 2025'!$A$3:$V$507,U$1,0)</f>
        <v>2025-12-31</v>
      </c>
      <c r="V123" t="str">
        <f>VLOOKUP($A123,'Plan de acci�n consolidado 2025'!$A$3:$V$507,V$1,0)</f>
        <v>2010-DIRECCION DE SIGNOS DISTINTIVOS</v>
      </c>
      <c r="W123"/>
      <c r="X123"/>
    </row>
    <row r="124" spans="1:24" x14ac:dyDescent="0.25">
      <c r="A124" s="31" t="s">
        <v>750</v>
      </c>
      <c r="B124" t="str">
        <f>VLOOKUP($A124,'Plan de acci�n consolidado 2025'!$A$3:$V$507,B$1,0)</f>
        <v>2010-DIRECCION DE SIGNOS DISTINTIVOS</v>
      </c>
      <c r="C124">
        <f>VLOOKUP($A124,'Plan de acci�n consolidado 2025'!$A$3:$V$507,C$1,0)</f>
        <v>1</v>
      </c>
      <c r="D124" t="str">
        <f>VLOOKUP($A124,'Plan de acci�n consolidado 2025'!$A$3:$V$507,D$1,0)</f>
        <v>Actividad propia</v>
      </c>
      <c r="E124" t="str">
        <f>VLOOKUP($A124,'Plan de acci�n consolidado 2025'!$A$3:$V$507,E$1,0)</f>
        <v>2010.1.1</v>
      </c>
      <c r="F124" t="str">
        <f>VLOOKUP($A124,'Plan de acci�n consolidado 2025'!$A$3:$V$507,F$1,0)</f>
        <v>N/A</v>
      </c>
      <c r="G124" t="str">
        <f>VLOOKUP($A124,'Plan de acci�n consolidado 2025'!$A$3:$V$507,G$1,0)</f>
        <v>N/A</v>
      </c>
      <c r="H124" t="str">
        <f>VLOOKUP($A124,'Plan de acci�n consolidado 2025'!$A$3:$V$507,H$1,0)</f>
        <v>N/A</v>
      </c>
      <c r="I124" t="str">
        <f>VLOOKUP($A124,'Plan de acci�n consolidado 2025'!$A$3:$V$507,I$1,0)</f>
        <v>N/A</v>
      </c>
      <c r="J124">
        <f>VLOOKUP(E124,'Plantilla publicacion'!$A$3:$Q$490,17,0)</f>
        <v>0</v>
      </c>
      <c r="K124" t="str">
        <f>VLOOKUP($A124,'Plan de acci�n consolidado 2025'!$A$3:$V$507,K$1,0)</f>
        <v>N/A</v>
      </c>
      <c r="L124" t="str">
        <f>VLOOKUP($A124,'Plan de acci�n consolidado 2025'!$A$3:$V$507,L$1,0)</f>
        <v>N/A</v>
      </c>
      <c r="M124" t="str">
        <f>VLOOKUP($A124,'Plan de acci�n consolidado 2025'!$A$3:$V$507,M$1,0)</f>
        <v>N/A</v>
      </c>
      <c r="N124" t="str">
        <f>VLOOKUP($A124,'Plan de acci�n consolidado 2025'!$A$3:$V$507,N$1,0)</f>
        <v>N/A</v>
      </c>
      <c r="O124" t="str">
        <f>VLOOKUP($A124,'Plan de acci�n consolidado 2025'!$A$3:$V$507,O$1,0)</f>
        <v>Decidir las clases de registro de signos distintivos sin oposición radicadas a 31 de diciembre de 2024, cuyo stock se calcula que sea de 53.432 clases, excepto los casos detenidos.  (Reporte de indicador generado en Tableau o Power BI)</v>
      </c>
      <c r="P124">
        <f>VLOOKUP($A124,'Plan de acci�n consolidado 2025'!$A$3:$V$507,P$1,0)</f>
        <v>30</v>
      </c>
      <c r="Q124">
        <f>VLOOKUP($A124,'Plan de acci�n consolidado 2025'!$A$3:$V$507,Q$1,0)</f>
        <v>80</v>
      </c>
      <c r="R124" t="str">
        <f>VLOOKUP($A124,'Plan de acci�n consolidado 2025'!$A$3:$V$507,R$1,0)</f>
        <v>Porcentual</v>
      </c>
      <c r="S124" t="str">
        <f>VLOOKUP($A124,'Plan de acci�n consolidado 2025'!$A$3:$V$507,S$1,0)</f>
        <v>% de clases decididas / 80% de clases por decidir</v>
      </c>
      <c r="T124" s="196" t="str">
        <f>VLOOKUP($A124,'Plan de acci�n consolidado 2025'!$A$3:$V$507,T$1,0)</f>
        <v>2025-01-15</v>
      </c>
      <c r="U124" s="196" t="str">
        <f>VLOOKUP($A124,'Plan de acci�n consolidado 2025'!$A$3:$V$507,U$1,0)</f>
        <v>2025-12-31</v>
      </c>
      <c r="V124" t="str">
        <f>VLOOKUP($A124,'Plan de acci�n consolidado 2025'!$A$3:$V$507,V$1,0)</f>
        <v>2010-DIRECCION DE SIGNOS DISTINTIVOS</v>
      </c>
      <c r="W124"/>
      <c r="X124"/>
    </row>
    <row r="125" spans="1:24" x14ac:dyDescent="0.25">
      <c r="A125" s="31" t="s">
        <v>752</v>
      </c>
      <c r="B125" t="str">
        <f>VLOOKUP($A125,'Plan de acci�n consolidado 2025'!$A$3:$V$507,B$1,0)</f>
        <v>2010-DIRECCION DE SIGNOS DISTINTIVOS</v>
      </c>
      <c r="C125">
        <f>VLOOKUP($A125,'Plan de acci�n consolidado 2025'!$A$3:$V$507,C$1,0)</f>
        <v>1</v>
      </c>
      <c r="D125" t="str">
        <f>VLOOKUP($A125,'Plan de acci�n consolidado 2025'!$A$3:$V$507,D$1,0)</f>
        <v>Actividad propia</v>
      </c>
      <c r="E125" t="str">
        <f>VLOOKUP($A125,'Plan de acci�n consolidado 2025'!$A$3:$V$507,E$1,0)</f>
        <v>2010.1.2</v>
      </c>
      <c r="F125" t="str">
        <f>VLOOKUP($A125,'Plan de acci�n consolidado 2025'!$A$3:$V$507,F$1,0)</f>
        <v>N/A</v>
      </c>
      <c r="G125" t="str">
        <f>VLOOKUP($A125,'Plan de acci�n consolidado 2025'!$A$3:$V$507,G$1,0)</f>
        <v>N/A</v>
      </c>
      <c r="H125" t="str">
        <f>VLOOKUP($A125,'Plan de acci�n consolidado 2025'!$A$3:$V$507,H$1,0)</f>
        <v>N/A</v>
      </c>
      <c r="I125" t="str">
        <f>VLOOKUP($A125,'Plan de acci�n consolidado 2025'!$A$3:$V$507,I$1,0)</f>
        <v>N/A</v>
      </c>
      <c r="J125">
        <f>VLOOKUP(E125,'Plantilla publicacion'!$A$3:$Q$490,17,0)</f>
        <v>0</v>
      </c>
      <c r="K125" t="str">
        <f>VLOOKUP($A125,'Plan de acci�n consolidado 2025'!$A$3:$V$507,K$1,0)</f>
        <v>N/A</v>
      </c>
      <c r="L125" t="str">
        <f>VLOOKUP($A125,'Plan de acci�n consolidado 2025'!$A$3:$V$507,L$1,0)</f>
        <v>N/A</v>
      </c>
      <c r="M125" t="str">
        <f>VLOOKUP($A125,'Plan de acci�n consolidado 2025'!$A$3:$V$507,M$1,0)</f>
        <v>N/A</v>
      </c>
      <c r="N125" t="str">
        <f>VLOOKUP($A125,'Plan de acci�n consolidado 2025'!$A$3:$V$507,N$1,0)</f>
        <v>N/A</v>
      </c>
      <c r="O125" t="str">
        <f>VLOOKUP($A125,'Plan de acci�n consolidado 2025'!$A$3:$V$507,O$1,0)</f>
        <v>Decidir las clases de registro de signos distintivos con oposición radicadas a 31 de diciembre de 2024, cuyo stock se calcula que sea de 5.026 clases, excepto los casos detenidos.  (Reporte de indicador generado en Tableau o Power BI)</v>
      </c>
      <c r="P125">
        <f>VLOOKUP($A125,'Plan de acci�n consolidado 2025'!$A$3:$V$507,P$1,0)</f>
        <v>30</v>
      </c>
      <c r="Q125">
        <f>VLOOKUP($A125,'Plan de acci�n consolidado 2025'!$A$3:$V$507,Q$1,0)</f>
        <v>70</v>
      </c>
      <c r="R125" t="str">
        <f>VLOOKUP($A125,'Plan de acci�n consolidado 2025'!$A$3:$V$507,R$1,0)</f>
        <v>Porcentual</v>
      </c>
      <c r="S125" t="str">
        <f>VLOOKUP($A125,'Plan de acci�n consolidado 2025'!$A$3:$V$507,S$1,0)</f>
        <v>% de clases decididas / 70% de clases por decidir</v>
      </c>
      <c r="T125" s="196" t="str">
        <f>VLOOKUP($A125,'Plan de acci�n consolidado 2025'!$A$3:$V$507,T$1,0)</f>
        <v>2025-01-15</v>
      </c>
      <c r="U125" s="196" t="str">
        <f>VLOOKUP($A125,'Plan de acci�n consolidado 2025'!$A$3:$V$507,U$1,0)</f>
        <v>2025-12-31</v>
      </c>
      <c r="V125" t="str">
        <f>VLOOKUP($A125,'Plan de acci�n consolidado 2025'!$A$3:$V$507,V$1,0)</f>
        <v>2010-DIRECCION DE SIGNOS DISTINTIVOS</v>
      </c>
      <c r="W125"/>
      <c r="X125"/>
    </row>
    <row r="126" spans="1:24" x14ac:dyDescent="0.25">
      <c r="A126" s="31" t="s">
        <v>754</v>
      </c>
      <c r="B126" t="str">
        <f>VLOOKUP($A126,'Plan de acci�n consolidado 2025'!$A$3:$V$507,B$1,0)</f>
        <v>2010-DIRECCION DE SIGNOS DISTINTIVOS</v>
      </c>
      <c r="C126">
        <f>VLOOKUP($A126,'Plan de acci�n consolidado 2025'!$A$3:$V$507,C$1,0)</f>
        <v>1</v>
      </c>
      <c r="D126" t="str">
        <f>VLOOKUP($A126,'Plan de acci�n consolidado 2025'!$A$3:$V$507,D$1,0)</f>
        <v>Actividad propia</v>
      </c>
      <c r="E126" t="str">
        <f>VLOOKUP($A126,'Plan de acci�n consolidado 2025'!$A$3:$V$507,E$1,0)</f>
        <v>2010.1.3</v>
      </c>
      <c r="F126" t="str">
        <f>VLOOKUP($A126,'Plan de acci�n consolidado 2025'!$A$3:$V$507,F$1,0)</f>
        <v>N/A</v>
      </c>
      <c r="G126" t="str">
        <f>VLOOKUP($A126,'Plan de acci�n consolidado 2025'!$A$3:$V$507,G$1,0)</f>
        <v>N/A</v>
      </c>
      <c r="H126" t="str">
        <f>VLOOKUP($A126,'Plan de acci�n consolidado 2025'!$A$3:$V$507,H$1,0)</f>
        <v>N/A</v>
      </c>
      <c r="I126" t="str">
        <f>VLOOKUP($A126,'Plan de acci�n consolidado 2025'!$A$3:$V$507,I$1,0)</f>
        <v>N/A</v>
      </c>
      <c r="J126">
        <f>VLOOKUP(E126,'Plantilla publicacion'!$A$3:$Q$490,17,0)</f>
        <v>0</v>
      </c>
      <c r="K126" t="str">
        <f>VLOOKUP($A126,'Plan de acci�n consolidado 2025'!$A$3:$V$507,K$1,0)</f>
        <v>N/A</v>
      </c>
      <c r="L126" t="str">
        <f>VLOOKUP($A126,'Plan de acci�n consolidado 2025'!$A$3:$V$507,L$1,0)</f>
        <v>N/A</v>
      </c>
      <c r="M126" t="str">
        <f>VLOOKUP($A126,'Plan de acci�n consolidado 2025'!$A$3:$V$507,M$1,0)</f>
        <v>N/A</v>
      </c>
      <c r="N126" t="str">
        <f>VLOOKUP($A126,'Plan de acci�n consolidado 2025'!$A$3:$V$507,N$1,0)</f>
        <v>N/A</v>
      </c>
      <c r="O126" t="str">
        <f>VLOOKUP($A126,'Plan de acci�n consolidado 2025'!$A$3:$V$507,O$1,0)</f>
        <v>Decidir las solicitudes de acciones de cancelación con traslado vencido al 14 de noviembre de 2025, excepto los casos detenidos.  (Reporte de indicador generado en Tableau o Power BI)</v>
      </c>
      <c r="P126">
        <f>VLOOKUP($A126,'Plan de acci�n consolidado 2025'!$A$3:$V$507,P$1,0)</f>
        <v>20</v>
      </c>
      <c r="Q126">
        <f>VLOOKUP($A126,'Plan de acci�n consolidado 2025'!$A$3:$V$507,Q$1,0)</f>
        <v>70</v>
      </c>
      <c r="R126" t="str">
        <f>VLOOKUP($A126,'Plan de acci�n consolidado 2025'!$A$3:$V$507,R$1,0)</f>
        <v>Porcentual</v>
      </c>
      <c r="S126" t="str">
        <f>VLOOKUP($A126,'Plan de acci�n consolidado 2025'!$A$3:$V$507,S$1,0)</f>
        <v>% de solicitudes decididas / 70% de solicitudes por decidir</v>
      </c>
      <c r="T126" s="196" t="str">
        <f>VLOOKUP($A126,'Plan de acci�n consolidado 2025'!$A$3:$V$507,T$1,0)</f>
        <v>2025-01-15</v>
      </c>
      <c r="U126" s="196" t="str">
        <f>VLOOKUP($A126,'Plan de acci�n consolidado 2025'!$A$3:$V$507,U$1,0)</f>
        <v>2025-12-31</v>
      </c>
      <c r="V126" t="str">
        <f>VLOOKUP($A126,'Plan de acci�n consolidado 2025'!$A$3:$V$507,V$1,0)</f>
        <v>2010-DIRECCION DE SIGNOS DISTINTIVOS</v>
      </c>
      <c r="W126"/>
      <c r="X126"/>
    </row>
    <row r="127" spans="1:24" x14ac:dyDescent="0.25">
      <c r="A127" s="31" t="s">
        <v>756</v>
      </c>
      <c r="B127" t="str">
        <f>VLOOKUP($A127,'Plan de acci�n consolidado 2025'!$A$3:$V$507,B$1,0)</f>
        <v>2010-DIRECCION DE SIGNOS DISTINTIVOS</v>
      </c>
      <c r="C127">
        <f>VLOOKUP($A127,'Plan de acci�n consolidado 2025'!$A$3:$V$507,C$1,0)</f>
        <v>1</v>
      </c>
      <c r="D127" t="str">
        <f>VLOOKUP($A127,'Plan de acci�n consolidado 2025'!$A$3:$V$507,D$1,0)</f>
        <v>Actividad propia</v>
      </c>
      <c r="E127" t="str">
        <f>VLOOKUP($A127,'Plan de acci�n consolidado 2025'!$A$3:$V$507,E$1,0)</f>
        <v>2010.1.4</v>
      </c>
      <c r="F127" t="str">
        <f>VLOOKUP($A127,'Plan de acci�n consolidado 2025'!$A$3:$V$507,F$1,0)</f>
        <v>N/A</v>
      </c>
      <c r="G127" t="str">
        <f>VLOOKUP($A127,'Plan de acci�n consolidado 2025'!$A$3:$V$507,G$1,0)</f>
        <v>N/A</v>
      </c>
      <c r="H127" t="str">
        <f>VLOOKUP($A127,'Plan de acci�n consolidado 2025'!$A$3:$V$507,H$1,0)</f>
        <v>N/A</v>
      </c>
      <c r="I127" t="str">
        <f>VLOOKUP($A127,'Plan de acci�n consolidado 2025'!$A$3:$V$507,I$1,0)</f>
        <v>N/A</v>
      </c>
      <c r="J127">
        <f>VLOOKUP(E127,'Plantilla publicacion'!$A$3:$Q$490,17,0)</f>
        <v>0</v>
      </c>
      <c r="K127" t="str">
        <f>VLOOKUP($A127,'Plan de acci�n consolidado 2025'!$A$3:$V$507,K$1,0)</f>
        <v>N/A</v>
      </c>
      <c r="L127" t="str">
        <f>VLOOKUP($A127,'Plan de acci�n consolidado 2025'!$A$3:$V$507,L$1,0)</f>
        <v>N/A</v>
      </c>
      <c r="M127" t="str">
        <f>VLOOKUP($A127,'Plan de acci�n consolidado 2025'!$A$3:$V$507,M$1,0)</f>
        <v>N/A</v>
      </c>
      <c r="N127" t="str">
        <f>VLOOKUP($A127,'Plan de acci�n consolidado 2025'!$A$3:$V$507,N$1,0)</f>
        <v>N/A</v>
      </c>
      <c r="O127" t="str">
        <f>VLOOKUP($A127,'Plan de acci�n consolidado 2025'!$A$3:$V$507,O$1,0)</f>
        <v>Decidir las clases de registro de signos distintivos sin oposición radicadas entre el 1 de enero de 2025 y 30 de junio de 2025, cuyo stock se calcula que sea de 22.393, excepto los casos detenidos.  (Reporte de indicador generado en Tableau o Power BI)</v>
      </c>
      <c r="P127">
        <f>VLOOKUP($A127,'Plan de acci�n consolidado 2025'!$A$3:$V$507,P$1,0)</f>
        <v>20</v>
      </c>
      <c r="Q127">
        <f>VLOOKUP($A127,'Plan de acci�n consolidado 2025'!$A$3:$V$507,Q$1,0)</f>
        <v>70</v>
      </c>
      <c r="R127" t="str">
        <f>VLOOKUP($A127,'Plan de acci�n consolidado 2025'!$A$3:$V$507,R$1,0)</f>
        <v>Porcentual</v>
      </c>
      <c r="S127" t="str">
        <f>VLOOKUP($A127,'Plan de acci�n consolidado 2025'!$A$3:$V$507,S$1,0)</f>
        <v>% de clases decididas / 70% de clases por decidir</v>
      </c>
      <c r="T127" s="196" t="str">
        <f>VLOOKUP($A127,'Plan de acci�n consolidado 2025'!$A$3:$V$507,T$1,0)</f>
        <v>2025-08-01</v>
      </c>
      <c r="U127" s="196" t="str">
        <f>VLOOKUP($A127,'Plan de acci�n consolidado 2025'!$A$3:$V$507,U$1,0)</f>
        <v>2025-12-31</v>
      </c>
      <c r="V127" t="str">
        <f>VLOOKUP($A127,'Plan de acci�n consolidado 2025'!$A$3:$V$507,V$1,0)</f>
        <v>2010-DIRECCION DE SIGNOS DISTINTIVOS</v>
      </c>
      <c r="W127"/>
      <c r="X127"/>
    </row>
    <row r="128" spans="1:24" x14ac:dyDescent="0.25">
      <c r="A128" s="31" t="s">
        <v>757</v>
      </c>
      <c r="B128" t="str">
        <f>VLOOKUP($A128,'Plan de acci�n consolidado 2025'!$A$3:$V$507,B$1,0)</f>
        <v>2010-DIRECCION DE SIGNOS DISTINTIVOS</v>
      </c>
      <c r="C128">
        <f>VLOOKUP($A128,'Plan de acci�n consolidado 2025'!$A$3:$V$507,C$1,0)</f>
        <v>1</v>
      </c>
      <c r="D128" t="str">
        <f>VLOOKUP($A128,'Plan de acci�n consolidado 2025'!$A$3:$V$507,D$1,0)</f>
        <v>Producto</v>
      </c>
      <c r="E128" t="str">
        <f>VLOOKUP($A128,'Plan de acci�n consolidado 2025'!$A$3:$V$507,E$1,0)</f>
        <v>2010.2</v>
      </c>
      <c r="F128" t="str">
        <f>VLOOKUP($A128,'Plan de acci�n consolidado 2025'!$A$3:$V$507,F$1,0)</f>
        <v>Innovador</v>
      </c>
      <c r="G128" t="str">
        <f>VLOOKUP($A128,'Plan de acci�n consolidado 2025'!$A$3:$V$507,G$1,0)</f>
        <v xml:space="preserve">Fortalecer la gestión de la información, el conocimiento y la innovación para optimizar la capacidad institucional 
</v>
      </c>
      <c r="H128" t="str">
        <f>VLOOKUP($A128,'Plan de acci�n consolidado 2025'!$A$3:$V$507,H$1,0)</f>
        <v xml:space="preserve">Cumplimiento de productos del PAI asociados a Fortalecer la gestión de la información, el conocimiento y la innovación para optimizar la capacidad institucional 
</v>
      </c>
      <c r="I128" t="str">
        <f>VLOOKUP($A128,'Plan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128" t="str">
        <f>VLOOKUP(E128,'Plantilla publicacion'!$A$3:$Q$490,17,0)</f>
        <v>PND - 5-31-5-b- Convergencia regional - Entidades públicas territoriales y nacionales fortalecidas / PES - Transformación Institucional</v>
      </c>
      <c r="K128" t="str">
        <f>VLOOKUP($A128,'Plan de acci�n consolidado 2025'!$A$3:$V$507,K$1,0)</f>
        <v>Si</v>
      </c>
      <c r="L128" t="str">
        <f>VLOOKUP($A128,'Plan de acci�n consolidado 2025'!$A$3:$V$507,L$1,0)</f>
        <v>N/A</v>
      </c>
      <c r="M128" t="str">
        <f>VLOOKUP($A128,'Plan de acci�n consolidado 2025'!$A$3:$V$507,M$1,0)</f>
        <v>Política Gestión del Conocimiento y la Innovación _DIMENSIÓN Gestión del conocimiento y la innovación</v>
      </c>
      <c r="N128" t="str">
        <f>VLOOKUP($A128,'Plan de acci�n consolidado 2025'!$A$3:$V$507,N$1,0)</f>
        <v>PND_ 2_Fomentar estrategiasDe sensibilizaciónPara el reconocimiento, aprovechamiento y uso responsableDe losDerechosDePI</v>
      </c>
      <c r="O128" t="str">
        <f>VLOOKUP($A128,'Plan de acci�n consolidado 2025'!$A$3:$V$507,O$1,0)</f>
        <v>Contenidos estratégicos y accesibles para la ciudadanía sobre signos distintivos notorios y denominaciones de origen protegidas de productos colombianos, publicado (Captura de pantalla de las publicaciones)</v>
      </c>
      <c r="P128">
        <f>VLOOKUP($A128,'Plan de acci�n consolidado 2025'!$A$3:$V$507,P$1,0)</f>
        <v>5</v>
      </c>
      <c r="Q128">
        <f>VLOOKUP($A128,'Plan de acci�n consolidado 2025'!$A$3:$V$507,Q$1,0)</f>
        <v>2</v>
      </c>
      <c r="R128" t="str">
        <f>VLOOKUP($A128,'Plan de acci�n consolidado 2025'!$A$3:$V$507,R$1,0)</f>
        <v>Númerica</v>
      </c>
      <c r="S128" t="str">
        <f>VLOOKUP($A128,'Plan de acci�n consolidado 2025'!$A$3:$V$507,S$1,0)</f>
        <v># de contenidos publicados / 2 contenidos por publicar</v>
      </c>
      <c r="T128" s="196" t="str">
        <f>VLOOKUP($A128,'Plan de acci�n consolidado 2025'!$A$3:$V$507,T$1,0)</f>
        <v>2025-02-03</v>
      </c>
      <c r="U128" s="196" t="str">
        <f>VLOOKUP($A128,'Plan de acci�n consolidado 2025'!$A$3:$V$507,U$1,0)</f>
        <v>2025-08-15</v>
      </c>
      <c r="V128" t="str">
        <f>VLOOKUP($A128,'Plan de acci�n consolidado 2025'!$A$3:$V$507,V$1,0)</f>
        <v>20-OFICINA DE TECNOLOGÍA E INFORMÁTICA;
2010-DIRECCION DE SIGNOS DISTINTIVOS;
73-GRUPO DE TRABAJO DE COMUNICACION</v>
      </c>
      <c r="W128"/>
      <c r="X128"/>
    </row>
    <row r="129" spans="1:24" x14ac:dyDescent="0.25">
      <c r="A129" s="31" t="s">
        <v>761</v>
      </c>
      <c r="B129" t="str">
        <f>VLOOKUP($A129,'Plan de acci�n consolidado 2025'!$A$3:$V$507,B$1,0)</f>
        <v>2010-DIRECCION DE SIGNOS DISTINTIVOS</v>
      </c>
      <c r="C129">
        <f>VLOOKUP($A129,'Plan de acci�n consolidado 2025'!$A$3:$V$507,C$1,0)</f>
        <v>1</v>
      </c>
      <c r="D129" t="str">
        <f>VLOOKUP($A129,'Plan de acci�n consolidado 2025'!$A$3:$V$507,D$1,0)</f>
        <v>Actividad propia</v>
      </c>
      <c r="E129" t="str">
        <f>VLOOKUP($A129,'Plan de acci�n consolidado 2025'!$A$3:$V$507,E$1,0)</f>
        <v>2010.2.1</v>
      </c>
      <c r="F129" t="str">
        <f>VLOOKUP($A129,'Plan de acci�n consolidado 2025'!$A$3:$V$507,F$1,0)</f>
        <v>N/A</v>
      </c>
      <c r="G129" t="str">
        <f>VLOOKUP($A129,'Plan de acci�n consolidado 2025'!$A$3:$V$507,G$1,0)</f>
        <v>N/A</v>
      </c>
      <c r="H129" t="str">
        <f>VLOOKUP($A129,'Plan de acci�n consolidado 2025'!$A$3:$V$507,H$1,0)</f>
        <v>N/A</v>
      </c>
      <c r="I129" t="str">
        <f>VLOOKUP($A129,'Plan de acci�n consolidado 2025'!$A$3:$V$507,I$1,0)</f>
        <v>N/A</v>
      </c>
      <c r="J129">
        <f>VLOOKUP(E129,'Plantilla publicacion'!$A$3:$Q$490,17,0)</f>
        <v>0</v>
      </c>
      <c r="K129" t="str">
        <f>VLOOKUP($A129,'Plan de acci�n consolidado 2025'!$A$3:$V$507,K$1,0)</f>
        <v>N/A</v>
      </c>
      <c r="L129" t="str">
        <f>VLOOKUP($A129,'Plan de acci�n consolidado 2025'!$A$3:$V$507,L$1,0)</f>
        <v>N/A</v>
      </c>
      <c r="M129" t="str">
        <f>VLOOKUP($A129,'Plan de acci�n consolidado 2025'!$A$3:$V$507,M$1,0)</f>
        <v>N/A</v>
      </c>
      <c r="N129" t="str">
        <f>VLOOKUP($A129,'Plan de acci�n consolidado 2025'!$A$3:$V$507,N$1,0)</f>
        <v>N/A</v>
      </c>
      <c r="O129" t="str">
        <f>VLOOKUP($A129,'Plan de acci�n consolidado 2025'!$A$3:$V$507,O$1,0)</f>
        <v>Preparar y enviar la información correspondiente al listado de signos distintivos declarados como notorios y la de denominaciones de origen protegidas de productos colombianos. (Correo electrónico de envió de la información)</v>
      </c>
      <c r="P129">
        <f>VLOOKUP($A129,'Plan de acci�n consolidado 2025'!$A$3:$V$507,P$1,0)</f>
        <v>30</v>
      </c>
      <c r="Q129">
        <f>VLOOKUP($A129,'Plan de acci�n consolidado 2025'!$A$3:$V$507,Q$1,0)</f>
        <v>2</v>
      </c>
      <c r="R129" t="str">
        <f>VLOOKUP($A129,'Plan de acci�n consolidado 2025'!$A$3:$V$507,R$1,0)</f>
        <v>Númerica</v>
      </c>
      <c r="S129" t="str">
        <f>VLOOKUP($A129,'Plan de acci�n consolidado 2025'!$A$3:$V$507,S$1,0)</f>
        <v># de envíos de información realizados / 2 envió de información por realizar</v>
      </c>
      <c r="T129" s="196" t="str">
        <f>VLOOKUP($A129,'Plan de acci�n consolidado 2025'!$A$3:$V$507,T$1,0)</f>
        <v>2025-02-03</v>
      </c>
      <c r="U129" s="196" t="str">
        <f>VLOOKUP($A129,'Plan de acci�n consolidado 2025'!$A$3:$V$507,U$1,0)</f>
        <v>2025-03-28</v>
      </c>
      <c r="V129" t="str">
        <f>VLOOKUP($A129,'Plan de acci�n consolidado 2025'!$A$3:$V$507,V$1,0)</f>
        <v>2010-DIRECCION DE SIGNOS DISTINTIVOS</v>
      </c>
      <c r="W129"/>
      <c r="X129"/>
    </row>
    <row r="130" spans="1:24" x14ac:dyDescent="0.25">
      <c r="A130" s="31" t="s">
        <v>763</v>
      </c>
      <c r="B130" t="str">
        <f>VLOOKUP($A130,'Plan de acci�n consolidado 2025'!$A$3:$V$507,B$1,0)</f>
        <v>2010-DIRECCION DE SIGNOS DISTINTIVOS</v>
      </c>
      <c r="C130">
        <f>VLOOKUP($A130,'Plan de acci�n consolidado 2025'!$A$3:$V$507,C$1,0)</f>
        <v>1</v>
      </c>
      <c r="D130" t="str">
        <f>VLOOKUP($A130,'Plan de acci�n consolidado 2025'!$A$3:$V$507,D$1,0)</f>
        <v>Actividad sin participación</v>
      </c>
      <c r="E130" t="str">
        <f>VLOOKUP($A130,'Plan de acci�n consolidado 2025'!$A$3:$V$507,E$1,0)</f>
        <v>2010.2.2</v>
      </c>
      <c r="F130" t="str">
        <f>VLOOKUP($A130,'Plan de acci�n consolidado 2025'!$A$3:$V$507,F$1,0)</f>
        <v>N/A</v>
      </c>
      <c r="G130" t="str">
        <f>VLOOKUP($A130,'Plan de acci�n consolidado 2025'!$A$3:$V$507,G$1,0)</f>
        <v>N/A</v>
      </c>
      <c r="H130" t="str">
        <f>VLOOKUP($A130,'Plan de acci�n consolidado 2025'!$A$3:$V$507,H$1,0)</f>
        <v>N/A</v>
      </c>
      <c r="I130" t="str">
        <f>VLOOKUP($A130,'Plan de acci�n consolidado 2025'!$A$3:$V$507,I$1,0)</f>
        <v>N/A</v>
      </c>
      <c r="J130">
        <f>VLOOKUP(E130,'Plantilla publicacion'!$A$3:$Q$490,17,0)</f>
        <v>0</v>
      </c>
      <c r="K130" t="str">
        <f>VLOOKUP($A130,'Plan de acci�n consolidado 2025'!$A$3:$V$507,K$1,0)</f>
        <v>N/A</v>
      </c>
      <c r="L130" t="str">
        <f>VLOOKUP($A130,'Plan de acci�n consolidado 2025'!$A$3:$V$507,L$1,0)</f>
        <v>N/A</v>
      </c>
      <c r="M130" t="str">
        <f>VLOOKUP($A130,'Plan de acci�n consolidado 2025'!$A$3:$V$507,M$1,0)</f>
        <v>N/A</v>
      </c>
      <c r="N130" t="str">
        <f>VLOOKUP($A130,'Plan de acci�n consolidado 2025'!$A$3:$V$507,N$1,0)</f>
        <v>N/A</v>
      </c>
      <c r="O130" t="str">
        <f>VLOOKUP($A130,'Plan de acci�n consolidado 2025'!$A$3:$V$507,O$1,0)</f>
        <v>Revisar el contenido correspondiente  al listado de signos distintivos declarados como notorios y el de las denominaciones de origen protegidas de productos colombianos, y formular eventuales observaciones.  (Correo electrónico enviado)</v>
      </c>
      <c r="P130">
        <f>VLOOKUP($A130,'Plan de acci�n consolidado 2025'!$A$3:$V$507,P$1,0)</f>
        <v>0</v>
      </c>
      <c r="Q130">
        <f>VLOOKUP($A130,'Plan de acci�n consolidado 2025'!$A$3:$V$507,Q$1,0)</f>
        <v>2</v>
      </c>
      <c r="R130" t="str">
        <f>VLOOKUP($A130,'Plan de acci�n consolidado 2025'!$A$3:$V$507,R$1,0)</f>
        <v>Númerica</v>
      </c>
      <c r="S130" t="str">
        <f>VLOOKUP($A130,'Plan de acci�n consolidado 2025'!$A$3:$V$507,S$1,0)</f>
        <v># de revisiones de contenido realizadas	revisión de contenido por realizar / 2 envió de información por realizar</v>
      </c>
      <c r="T130" s="196" t="str">
        <f>VLOOKUP($A130,'Plan de acci�n consolidado 2025'!$A$3:$V$507,T$1,0)</f>
        <v>2025-03-31</v>
      </c>
      <c r="U130" s="196" t="str">
        <f>VLOOKUP($A130,'Plan de acci�n consolidado 2025'!$A$3:$V$507,U$1,0)</f>
        <v>2025-04-21</v>
      </c>
      <c r="V130" t="str">
        <f>VLOOKUP($A130,'Plan de acci�n consolidado 2025'!$A$3:$V$507,V$1,0)</f>
        <v>73-GRUPO DE TRABAJO DE COMUNICACION</v>
      </c>
      <c r="W130"/>
      <c r="X130"/>
    </row>
    <row r="131" spans="1:24" x14ac:dyDescent="0.25">
      <c r="A131" s="31" t="s">
        <v>765</v>
      </c>
      <c r="B131" t="str">
        <f>VLOOKUP($A131,'Plan de acci�n consolidado 2025'!$A$3:$V$507,B$1,0)</f>
        <v>2010-DIRECCION DE SIGNOS DISTINTIVOS</v>
      </c>
      <c r="C131">
        <f>VLOOKUP($A131,'Plan de acci�n consolidado 2025'!$A$3:$V$507,C$1,0)</f>
        <v>1</v>
      </c>
      <c r="D131" t="str">
        <f>VLOOKUP($A131,'Plan de acci�n consolidado 2025'!$A$3:$V$507,D$1,0)</f>
        <v>Actividad propia</v>
      </c>
      <c r="E131" t="str">
        <f>VLOOKUP($A131,'Plan de acci�n consolidado 2025'!$A$3:$V$507,E$1,0)</f>
        <v>2010.2.3</v>
      </c>
      <c r="F131" t="str">
        <f>VLOOKUP($A131,'Plan de acci�n consolidado 2025'!$A$3:$V$507,F$1,0)</f>
        <v>N/A</v>
      </c>
      <c r="G131" t="str">
        <f>VLOOKUP($A131,'Plan de acci�n consolidado 2025'!$A$3:$V$507,G$1,0)</f>
        <v>N/A</v>
      </c>
      <c r="H131" t="str">
        <f>VLOOKUP($A131,'Plan de acci�n consolidado 2025'!$A$3:$V$507,H$1,0)</f>
        <v>N/A</v>
      </c>
      <c r="I131" t="str">
        <f>VLOOKUP($A131,'Plan de acci�n consolidado 2025'!$A$3:$V$507,I$1,0)</f>
        <v>N/A</v>
      </c>
      <c r="J131">
        <f>VLOOKUP(E131,'Plantilla publicacion'!$A$3:$Q$490,17,0)</f>
        <v>0</v>
      </c>
      <c r="K131" t="str">
        <f>VLOOKUP($A131,'Plan de acci�n consolidado 2025'!$A$3:$V$507,K$1,0)</f>
        <v>N/A</v>
      </c>
      <c r="L131" t="str">
        <f>VLOOKUP($A131,'Plan de acci�n consolidado 2025'!$A$3:$V$507,L$1,0)</f>
        <v>N/A</v>
      </c>
      <c r="M131" t="str">
        <f>VLOOKUP($A131,'Plan de acci�n consolidado 2025'!$A$3:$V$507,M$1,0)</f>
        <v>N/A</v>
      </c>
      <c r="N131" t="str">
        <f>VLOOKUP($A131,'Plan de acci�n consolidado 2025'!$A$3:$V$507,N$1,0)</f>
        <v>N/A</v>
      </c>
      <c r="O131" t="str">
        <f>VLOOKUP($A131,'Plan de acci�n consolidado 2025'!$A$3:$V$507,O$1,0)</f>
        <v>Ajustar el contenido correspondiente  al listado de signos distintivos declarados como notorios y el de las denominaciones de origen protegidas de productos colombianos  (Correo electrónico de envió de la información)</v>
      </c>
      <c r="P131">
        <f>VLOOKUP($A131,'Plan de acci�n consolidado 2025'!$A$3:$V$507,P$1,0)</f>
        <v>20</v>
      </c>
      <c r="Q131">
        <f>VLOOKUP($A131,'Plan de acci�n consolidado 2025'!$A$3:$V$507,Q$1,0)</f>
        <v>2</v>
      </c>
      <c r="R131" t="str">
        <f>VLOOKUP($A131,'Plan de acci�n consolidado 2025'!$A$3:$V$507,R$1,0)</f>
        <v>Númerica</v>
      </c>
      <c r="S131" t="str">
        <f>VLOOKUP($A131,'Plan de acci�n consolidado 2025'!$A$3:$V$507,S$1,0)</f>
        <v># de ajustes de contenido realizadas / 2 ajustes de contenido por realizar</v>
      </c>
      <c r="T131" s="196" t="str">
        <f>VLOOKUP($A131,'Plan de acci�n consolidado 2025'!$A$3:$V$507,T$1,0)</f>
        <v>2025-04-22</v>
      </c>
      <c r="U131" s="196" t="str">
        <f>VLOOKUP($A131,'Plan de acci�n consolidado 2025'!$A$3:$V$507,U$1,0)</f>
        <v>2025-04-30</v>
      </c>
      <c r="V131" t="str">
        <f>VLOOKUP($A131,'Plan de acci�n consolidado 2025'!$A$3:$V$507,V$1,0)</f>
        <v>2010-DIRECCION DE SIGNOS DISTINTIVOS</v>
      </c>
      <c r="W131"/>
      <c r="X131"/>
    </row>
    <row r="132" spans="1:24" x14ac:dyDescent="0.25">
      <c r="A132" s="31" t="s">
        <v>767</v>
      </c>
      <c r="B132" t="str">
        <f>VLOOKUP($A132,'Plan de acci�n consolidado 2025'!$A$3:$V$507,B$1,0)</f>
        <v>2010-DIRECCION DE SIGNOS DISTINTIVOS</v>
      </c>
      <c r="C132">
        <f>VLOOKUP($A132,'Plan de acci�n consolidado 2025'!$A$3:$V$507,C$1,0)</f>
        <v>1</v>
      </c>
      <c r="D132" t="str">
        <f>VLOOKUP($A132,'Plan de acci�n consolidado 2025'!$A$3:$V$507,D$1,0)</f>
        <v>Actividad propia</v>
      </c>
      <c r="E132" t="str">
        <f>VLOOKUP($A132,'Plan de acci�n consolidado 2025'!$A$3:$V$507,E$1,0)</f>
        <v>2010.2.4</v>
      </c>
      <c r="F132" t="str">
        <f>VLOOKUP($A132,'Plan de acci�n consolidado 2025'!$A$3:$V$507,F$1,0)</f>
        <v>N/A</v>
      </c>
      <c r="G132" t="str">
        <f>VLOOKUP($A132,'Plan de acci�n consolidado 2025'!$A$3:$V$507,G$1,0)</f>
        <v>N/A</v>
      </c>
      <c r="H132" t="str">
        <f>VLOOKUP($A132,'Plan de acci�n consolidado 2025'!$A$3:$V$507,H$1,0)</f>
        <v>N/A</v>
      </c>
      <c r="I132" t="str">
        <f>VLOOKUP($A132,'Plan de acci�n consolidado 2025'!$A$3:$V$507,I$1,0)</f>
        <v>N/A</v>
      </c>
      <c r="J132">
        <f>VLOOKUP(E132,'Plantilla publicacion'!$A$3:$Q$490,17,0)</f>
        <v>0</v>
      </c>
      <c r="K132" t="str">
        <f>VLOOKUP($A132,'Plan de acci�n consolidado 2025'!$A$3:$V$507,K$1,0)</f>
        <v>N/A</v>
      </c>
      <c r="L132" t="str">
        <f>VLOOKUP($A132,'Plan de acci�n consolidado 2025'!$A$3:$V$507,L$1,0)</f>
        <v>N/A</v>
      </c>
      <c r="M132" t="str">
        <f>VLOOKUP($A132,'Plan de acci�n consolidado 2025'!$A$3:$V$507,M$1,0)</f>
        <v>N/A</v>
      </c>
      <c r="N132" t="str">
        <f>VLOOKUP($A132,'Plan de acci�n consolidado 2025'!$A$3:$V$507,N$1,0)</f>
        <v>N/A</v>
      </c>
      <c r="O132" t="str">
        <f>VLOOKUP($A132,'Plan de acci�n consolidado 2025'!$A$3:$V$507,O$1,0)</f>
        <v>Realizar, aprobar y remitir a la OTI la propuesta de diseño gráfico y redacción de contenido del micrositio que contendrá la información de signos declarados como notorios y del micrositio que contendrá la información de  las denominaciones de origen protegidas de productos colombianos  (propuesta de diseño grafico)</v>
      </c>
      <c r="P132">
        <f>VLOOKUP($A132,'Plan de acci�n consolidado 2025'!$A$3:$V$507,P$1,0)</f>
        <v>20</v>
      </c>
      <c r="Q132">
        <f>VLOOKUP($A132,'Plan de acci�n consolidado 2025'!$A$3:$V$507,Q$1,0)</f>
        <v>2</v>
      </c>
      <c r="R132" t="str">
        <f>VLOOKUP($A132,'Plan de acci�n consolidado 2025'!$A$3:$V$507,R$1,0)</f>
        <v>Númerica</v>
      </c>
      <c r="S132" t="str">
        <f>VLOOKUP($A132,'Plan de acci�n consolidado 2025'!$A$3:$V$507,S$1,0)</f>
        <v># de ajustes al contenido realizados / 2 ajustes al contenido por realizar</v>
      </c>
      <c r="T132" s="196" t="str">
        <f>VLOOKUP($A132,'Plan de acci�n consolidado 2025'!$A$3:$V$507,T$1,0)</f>
        <v>2025-05-05</v>
      </c>
      <c r="U132" s="196" t="str">
        <f>VLOOKUP($A132,'Plan de acci�n consolidado 2025'!$A$3:$V$507,U$1,0)</f>
        <v>2025-05-23</v>
      </c>
      <c r="V132" t="str">
        <f>VLOOKUP($A132,'Plan de acci�n consolidado 2025'!$A$3:$V$507,V$1,0)</f>
        <v>2010-DIRECCION DE SIGNOS DISTINTIVOS;
73-GRUPO DE TRABAJO DE COMUNICACION</v>
      </c>
      <c r="W132"/>
      <c r="X132"/>
    </row>
    <row r="133" spans="1:24" x14ac:dyDescent="0.25">
      <c r="A133" s="31" t="s">
        <v>770</v>
      </c>
      <c r="B133" t="str">
        <f>VLOOKUP($A133,'Plan de acci�n consolidado 2025'!$A$3:$V$507,B$1,0)</f>
        <v>2010-DIRECCION DE SIGNOS DISTINTIVOS</v>
      </c>
      <c r="C133">
        <f>VLOOKUP($A133,'Plan de acci�n consolidado 2025'!$A$3:$V$507,C$1,0)</f>
        <v>1</v>
      </c>
      <c r="D133" t="str">
        <f>VLOOKUP($A133,'Plan de acci�n consolidado 2025'!$A$3:$V$507,D$1,0)</f>
        <v>Actividad propia</v>
      </c>
      <c r="E133" t="str">
        <f>VLOOKUP($A133,'Plan de acci�n consolidado 2025'!$A$3:$V$507,E$1,0)</f>
        <v>2010.2.5</v>
      </c>
      <c r="F133" t="str">
        <f>VLOOKUP($A133,'Plan de acci�n consolidado 2025'!$A$3:$V$507,F$1,0)</f>
        <v>N/A</v>
      </c>
      <c r="G133" t="str">
        <f>VLOOKUP($A133,'Plan de acci�n consolidado 2025'!$A$3:$V$507,G$1,0)</f>
        <v>N/A</v>
      </c>
      <c r="H133" t="str">
        <f>VLOOKUP($A133,'Plan de acci�n consolidado 2025'!$A$3:$V$507,H$1,0)</f>
        <v>N/A</v>
      </c>
      <c r="I133" t="str">
        <f>VLOOKUP($A133,'Plan de acci�n consolidado 2025'!$A$3:$V$507,I$1,0)</f>
        <v>N/A</v>
      </c>
      <c r="J133">
        <f>VLOOKUP(E133,'Plantilla publicacion'!$A$3:$Q$490,17,0)</f>
        <v>0</v>
      </c>
      <c r="K133" t="str">
        <f>VLOOKUP($A133,'Plan de acci�n consolidado 2025'!$A$3:$V$507,K$1,0)</f>
        <v>N/A</v>
      </c>
      <c r="L133" t="str">
        <f>VLOOKUP($A133,'Plan de acci�n consolidado 2025'!$A$3:$V$507,L$1,0)</f>
        <v>N/A</v>
      </c>
      <c r="M133" t="str">
        <f>VLOOKUP($A133,'Plan de acci�n consolidado 2025'!$A$3:$V$507,M$1,0)</f>
        <v>N/A</v>
      </c>
      <c r="N133" t="str">
        <f>VLOOKUP($A133,'Plan de acci�n consolidado 2025'!$A$3:$V$507,N$1,0)</f>
        <v>N/A</v>
      </c>
      <c r="O133" t="str">
        <f>VLOOKUP($A133,'Plan de acci�n consolidado 2025'!$A$3:$V$507,O$1,0)</f>
        <v>Desarrollar los micrositios y publicar la información de signos declarados como notorios y de las denominaciones de origen protegidas de productos colombianos. (Captura de pantalla de la publicación)</v>
      </c>
      <c r="P133">
        <f>VLOOKUP($A133,'Plan de acci�n consolidado 2025'!$A$3:$V$507,P$1,0)</f>
        <v>30</v>
      </c>
      <c r="Q133">
        <f>VLOOKUP($A133,'Plan de acci�n consolidado 2025'!$A$3:$V$507,Q$1,0)</f>
        <v>2</v>
      </c>
      <c r="R133" t="str">
        <f>VLOOKUP($A133,'Plan de acci�n consolidado 2025'!$A$3:$V$507,R$1,0)</f>
        <v>Númerica</v>
      </c>
      <c r="S133" t="str">
        <f>VLOOKUP($A133,'Plan de acci�n consolidado 2025'!$A$3:$V$507,S$1,0)</f>
        <v># de micrositios y publicaciones realizadas / 2 micrositio y publicación por realizar</v>
      </c>
      <c r="T133" s="196" t="str">
        <f>VLOOKUP($A133,'Plan de acci�n consolidado 2025'!$A$3:$V$507,T$1,0)</f>
        <v>2025-05-26</v>
      </c>
      <c r="U133" s="196" t="str">
        <f>VLOOKUP($A133,'Plan de acci�n consolidado 2025'!$A$3:$V$507,U$1,0)</f>
        <v>2025-08-15</v>
      </c>
      <c r="V133" t="str">
        <f>VLOOKUP($A133,'Plan de acci�n consolidado 2025'!$A$3:$V$507,V$1,0)</f>
        <v>20-OFICINA DE TECNOLOGÍA E INFORMÁTICA;
2010-DIRECCION DE SIGNOS DISTINTIVOS</v>
      </c>
      <c r="W133"/>
      <c r="X133"/>
    </row>
    <row r="134" spans="1:24" x14ac:dyDescent="0.25">
      <c r="A134" s="31" t="s">
        <v>904</v>
      </c>
      <c r="B134" t="str">
        <f>VLOOKUP($A134,'Plan de acci�n consolidado 2025'!$A$3:$V$507,B$1,0)</f>
        <v>7200-DIRECCION DE HABEAS DATA</v>
      </c>
      <c r="C134">
        <f>VLOOKUP($A134,'Plan de acci�n consolidado 2025'!$A$3:$V$507,C$1,0)</f>
        <v>0</v>
      </c>
      <c r="D134" t="str">
        <f>VLOOKUP($A134,'Plan de acci�n consolidado 2025'!$A$3:$V$507,D$1,0)</f>
        <v>Producto</v>
      </c>
      <c r="E134" t="str">
        <f>VLOOKUP($A134,'Plan de acci�n consolidado 2025'!$A$3:$V$507,E$1,0)</f>
        <v>7200.1</v>
      </c>
      <c r="F134" t="str">
        <f>VLOOKUP($A134,'Plan de acci�n consolidado 2025'!$A$3:$V$507,F$1,0)</f>
        <v>Innovador</v>
      </c>
      <c r="G134" t="str">
        <f>VLOOKUP($A134,'Plan de acci�n consolidado 2025'!$A$3:$V$507,G$1,0)</f>
        <v xml:space="preserve">Fortalecer la infraestructura, uso y aprovechamiento de las tecnologías de la información, para optimizar la capacidad institucional
</v>
      </c>
      <c r="H134" t="str">
        <f>VLOOKUP($A134,'Plan de acci�n consolidado 2025'!$A$3:$V$507,H$1,0)</f>
        <v xml:space="preserve">Cumplimiento de productos del PAI asociados a Fortalecer la infraestructura, uso y aprovechamiento de las tecnologías de la información, para optimizar la capacidad institucional
</v>
      </c>
      <c r="I134" t="str">
        <f>VLOOKUP($A134,'Plan de acci�n consolidado 2025'!$A$3:$V$507,I$1,0)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134" t="str">
        <f>VLOOKUP(E134,'Plantilla publicacion'!$A$3:$Q$490,17,0)</f>
        <v>PND - 5-31-5-d- Convergencia regional - Gobierno digital para la gente / PES - Transformación Institucional</v>
      </c>
      <c r="K134" t="str">
        <f>VLOOKUP($A134,'Plan de acci�n consolidado 2025'!$A$3:$V$507,K$1,0)</f>
        <v>Si</v>
      </c>
      <c r="L134" t="str">
        <f>VLOOKUP($A134,'Plan de acci�n consolidado 2025'!$A$3:$V$507,L$1,0)</f>
        <v>C-3503-0200-0012-20104c</v>
      </c>
      <c r="M134" t="str">
        <f>VLOOKUP($A134,'Plan de acci�n consolidado 2025'!$A$3:$V$507,M$1,0)</f>
        <v>Política Fortalecimiento Organizacional y Simplificación de Procesos _DIMENSIÓN Gestión con Valores para Resultados</v>
      </c>
      <c r="N134" t="str">
        <f>VLOOKUP($A134,'Plan de acci�n consolidado 2025'!$A$3:$V$507,N$1,0)</f>
        <v>N/A</v>
      </c>
      <c r="O134" t="str">
        <f>VLOOKUP($A134,'Plan de acci�n consolidado 2025'!$A$3:$V$507,O$1,0)</f>
        <v>Piloto de una herramienta con componente de inteligencia artificial (IA) para la clasificación de quejas o denuncias en la etapa preliminar de la Dirección de Habeas Data para atender el volumen de reclamaciones y mejorar los tiempos de atención, desarrollado (informe desarrollo)</v>
      </c>
      <c r="P134">
        <f>VLOOKUP($A134,'Plan de acci�n consolidado 2025'!$A$3:$V$507,P$1,0)</f>
        <v>50</v>
      </c>
      <c r="Q134">
        <f>VLOOKUP($A134,'Plan de acci�n consolidado 2025'!$A$3:$V$507,Q$1,0)</f>
        <v>1</v>
      </c>
      <c r="R134" t="str">
        <f>VLOOKUP($A134,'Plan de acci�n consolidado 2025'!$A$3:$V$507,R$1,0)</f>
        <v>Númerica</v>
      </c>
      <c r="S134" t="str">
        <f>VLOOKUP($A134,'Plan de acci�n consolidado 2025'!$A$3:$V$507,S$1,0)</f>
        <v># de Piloto de Inteligencia Artificial desarrollado / 1 Piloto de Inteligencia Artificial programado</v>
      </c>
      <c r="T134" s="196" t="str">
        <f>VLOOKUP($A134,'Plan de acci�n consolidado 2025'!$A$3:$V$507,T$1,0)</f>
        <v>2025-02-03</v>
      </c>
      <c r="U134" s="196" t="str">
        <f>VLOOKUP($A134,'Plan de acci�n consolidado 2025'!$A$3:$V$507,U$1,0)</f>
        <v>2025-10-30</v>
      </c>
      <c r="V134" t="str">
        <f>VLOOKUP($A134,'Plan de acci�n consolidado 2025'!$A$3:$V$507,V$1,0)</f>
        <v>20-OFICINA DE TECNOLOGÍA E INFORMÁTICA;
7200-DIRECCION DE HABEAS DATA</v>
      </c>
      <c r="W134"/>
      <c r="X134"/>
    </row>
    <row r="135" spans="1:24" x14ac:dyDescent="0.25">
      <c r="A135" s="31" t="s">
        <v>907</v>
      </c>
      <c r="B135" t="str">
        <f>VLOOKUP($A135,'Plan de acci�n consolidado 2025'!$A$3:$V$507,B$1,0)</f>
        <v>7200-DIRECCION DE HABEAS DATA</v>
      </c>
      <c r="C135">
        <f>VLOOKUP($A135,'Plan de acci�n consolidado 2025'!$A$3:$V$507,C$1,0)</f>
        <v>0</v>
      </c>
      <c r="D135" t="str">
        <f>VLOOKUP($A135,'Plan de acci�n consolidado 2025'!$A$3:$V$507,D$1,0)</f>
        <v>Actividad propia</v>
      </c>
      <c r="E135" t="str">
        <f>VLOOKUP($A135,'Plan de acci�n consolidado 2025'!$A$3:$V$507,E$1,0)</f>
        <v>7200.1.1</v>
      </c>
      <c r="F135" t="str">
        <f>VLOOKUP($A135,'Plan de acci�n consolidado 2025'!$A$3:$V$507,F$1,0)</f>
        <v>N/A</v>
      </c>
      <c r="G135" t="str">
        <f>VLOOKUP($A135,'Plan de acci�n consolidado 2025'!$A$3:$V$507,G$1,0)</f>
        <v>N/A</v>
      </c>
      <c r="H135" t="str">
        <f>VLOOKUP($A135,'Plan de acci�n consolidado 2025'!$A$3:$V$507,H$1,0)</f>
        <v>N/A</v>
      </c>
      <c r="I135" t="str">
        <f>VLOOKUP($A135,'Plan de acci�n consolidado 2025'!$A$3:$V$507,I$1,0)</f>
        <v>N/A</v>
      </c>
      <c r="J135">
        <f>VLOOKUP(E135,'Plantilla publicacion'!$A$3:$Q$490,17,0)</f>
        <v>0</v>
      </c>
      <c r="K135" t="str">
        <f>VLOOKUP($A135,'Plan de acci�n consolidado 2025'!$A$3:$V$507,K$1,0)</f>
        <v>N/A</v>
      </c>
      <c r="L135" t="str">
        <f>VLOOKUP($A135,'Plan de acci�n consolidado 2025'!$A$3:$V$507,L$1,0)</f>
        <v>N/A</v>
      </c>
      <c r="M135" t="str">
        <f>VLOOKUP($A135,'Plan de acci�n consolidado 2025'!$A$3:$V$507,M$1,0)</f>
        <v>N/A</v>
      </c>
      <c r="N135" t="str">
        <f>VLOOKUP($A135,'Plan de acci�n consolidado 2025'!$A$3:$V$507,N$1,0)</f>
        <v>N/A</v>
      </c>
      <c r="O135" t="str">
        <f>VLOOKUP($A135,'Plan de acci�n consolidado 2025'!$A$3:$V$507,O$1,0)</f>
        <v>Elaborar y aprobar requerimiento (1. Formato Solicitud de Requerimientos a Sistemas de Información GS03-F18, 2. Formato Lista de Chequeo de Requisitos de Seguridad de la Información GS03-F27 (Opcional) )</v>
      </c>
      <c r="P135">
        <f>VLOOKUP($A135,'Plan de acci�n consolidado 2025'!$A$3:$V$507,P$1,0)</f>
        <v>100</v>
      </c>
      <c r="Q135">
        <f>VLOOKUP($A135,'Plan de acci�n consolidado 2025'!$A$3:$V$507,Q$1,0)</f>
        <v>1</v>
      </c>
      <c r="R135" t="str">
        <f>VLOOKUP($A135,'Plan de acci�n consolidado 2025'!$A$3:$V$507,R$1,0)</f>
        <v>Númerica</v>
      </c>
      <c r="S135" t="str">
        <f>VLOOKUP($A135,'Plan de acci�n consolidado 2025'!$A$3:$V$507,S$1,0)</f>
        <v># de soportes presentados / 1 soportes a presentar</v>
      </c>
      <c r="T135" s="196" t="str">
        <f>VLOOKUP($A135,'Plan de acci�n consolidado 2025'!$A$3:$V$507,T$1,0)</f>
        <v>2025-02-03</v>
      </c>
      <c r="U135" s="196" t="str">
        <f>VLOOKUP($A135,'Plan de acci�n consolidado 2025'!$A$3:$V$507,U$1,0)</f>
        <v>2025-04-30</v>
      </c>
      <c r="V135" t="str">
        <f>VLOOKUP($A135,'Plan de acci�n consolidado 2025'!$A$3:$V$507,V$1,0)</f>
        <v>20-OFICINA DE TECNOLOGÍA E INFORMÁTICA;
7200-DIRECCION DE HABEAS DATA</v>
      </c>
      <c r="W135"/>
      <c r="X135"/>
    </row>
    <row r="136" spans="1:24" x14ac:dyDescent="0.25">
      <c r="A136" s="31" t="s">
        <v>909</v>
      </c>
      <c r="B136" t="str">
        <f>VLOOKUP($A136,'Plan de acci�n consolidado 2025'!$A$3:$V$507,B$1,0)</f>
        <v>7200-DIRECCION DE HABEAS DATA</v>
      </c>
      <c r="C136">
        <f>VLOOKUP($A136,'Plan de acci�n consolidado 2025'!$A$3:$V$507,C$1,0)</f>
        <v>0</v>
      </c>
      <c r="D136" t="str">
        <f>VLOOKUP($A136,'Plan de acci�n consolidado 2025'!$A$3:$V$507,D$1,0)</f>
        <v>Actividad sin participación</v>
      </c>
      <c r="E136" t="str">
        <f>VLOOKUP($A136,'Plan de acci�n consolidado 2025'!$A$3:$V$507,E$1,0)</f>
        <v>7200.1.2</v>
      </c>
      <c r="F136" t="str">
        <f>VLOOKUP($A136,'Plan de acci�n consolidado 2025'!$A$3:$V$507,F$1,0)</f>
        <v>N/A</v>
      </c>
      <c r="G136" t="str">
        <f>VLOOKUP($A136,'Plan de acci�n consolidado 2025'!$A$3:$V$507,G$1,0)</f>
        <v>N/A</v>
      </c>
      <c r="H136" t="str">
        <f>VLOOKUP($A136,'Plan de acci�n consolidado 2025'!$A$3:$V$507,H$1,0)</f>
        <v>N/A</v>
      </c>
      <c r="I136" t="str">
        <f>VLOOKUP($A136,'Plan de acci�n consolidado 2025'!$A$3:$V$507,I$1,0)</f>
        <v>N/A</v>
      </c>
      <c r="J136">
        <f>VLOOKUP(E136,'Plantilla publicacion'!$A$3:$Q$490,17,0)</f>
        <v>0</v>
      </c>
      <c r="K136" t="str">
        <f>VLOOKUP($A136,'Plan de acci�n consolidado 2025'!$A$3:$V$507,K$1,0)</f>
        <v>N/A</v>
      </c>
      <c r="L136" t="str">
        <f>VLOOKUP($A136,'Plan de acci�n consolidado 2025'!$A$3:$V$507,L$1,0)</f>
        <v>N/A</v>
      </c>
      <c r="M136" t="str">
        <f>VLOOKUP($A136,'Plan de acci�n consolidado 2025'!$A$3:$V$507,M$1,0)</f>
        <v>N/A</v>
      </c>
      <c r="N136" t="str">
        <f>VLOOKUP($A136,'Plan de acci�n consolidado 2025'!$A$3:$V$507,N$1,0)</f>
        <v>N/A</v>
      </c>
      <c r="O136" t="str">
        <f>VLOOKUP($A136,'Plan de acci�n consolidado 2025'!$A$3:$V$507,O$1,0)</f>
        <v>Diseñar la solución (1. Anteproyecto (Alcance, estado del arte, metodología, métricas, cronograma, etc.) / Único entregable)</v>
      </c>
      <c r="P136">
        <f>VLOOKUP($A136,'Plan de acci�n consolidado 2025'!$A$3:$V$507,P$1,0)</f>
        <v>0</v>
      </c>
      <c r="Q136">
        <f>VLOOKUP($A136,'Plan de acci�n consolidado 2025'!$A$3:$V$507,Q$1,0)</f>
        <v>1</v>
      </c>
      <c r="R136" t="str">
        <f>VLOOKUP($A136,'Plan de acci�n consolidado 2025'!$A$3:$V$507,R$1,0)</f>
        <v>Númerica</v>
      </c>
      <c r="S136" t="str">
        <f>VLOOKUP($A136,'Plan de acci�n consolidado 2025'!$A$3:$V$507,S$1,0)</f>
        <v># de soportes presentados / 1 soportes a presentar</v>
      </c>
      <c r="T136" s="196" t="str">
        <f>VLOOKUP($A136,'Plan de acci�n consolidado 2025'!$A$3:$V$507,T$1,0)</f>
        <v>2025-05-02</v>
      </c>
      <c r="U136" s="196" t="str">
        <f>VLOOKUP($A136,'Plan de acci�n consolidado 2025'!$A$3:$V$507,U$1,0)</f>
        <v>2025-07-01</v>
      </c>
      <c r="V136" t="str">
        <f>VLOOKUP($A136,'Plan de acci�n consolidado 2025'!$A$3:$V$507,V$1,0)</f>
        <v>20-OFICINA DE TECNOLOGÍA E INFORMÁTICA</v>
      </c>
      <c r="W136"/>
      <c r="X136"/>
    </row>
    <row r="137" spans="1:24" x14ac:dyDescent="0.25">
      <c r="A137" s="31" t="s">
        <v>910</v>
      </c>
      <c r="B137" t="str">
        <f>VLOOKUP($A137,'Plan de acci�n consolidado 2025'!$A$3:$V$507,B$1,0)</f>
        <v>7200-DIRECCION DE HABEAS DATA</v>
      </c>
      <c r="C137">
        <f>VLOOKUP($A137,'Plan de acci�n consolidado 2025'!$A$3:$V$507,C$1,0)</f>
        <v>0</v>
      </c>
      <c r="D137" t="str">
        <f>VLOOKUP($A137,'Plan de acci�n consolidado 2025'!$A$3:$V$507,D$1,0)</f>
        <v>Actividad sin participación</v>
      </c>
      <c r="E137" t="str">
        <f>VLOOKUP($A137,'Plan de acci�n consolidado 2025'!$A$3:$V$507,E$1,0)</f>
        <v>7200.1.3</v>
      </c>
      <c r="F137" t="str">
        <f>VLOOKUP($A137,'Plan de acci�n consolidado 2025'!$A$3:$V$507,F$1,0)</f>
        <v>N/A</v>
      </c>
      <c r="G137" t="str">
        <f>VLOOKUP($A137,'Plan de acci�n consolidado 2025'!$A$3:$V$507,G$1,0)</f>
        <v>N/A</v>
      </c>
      <c r="H137" t="str">
        <f>VLOOKUP($A137,'Plan de acci�n consolidado 2025'!$A$3:$V$507,H$1,0)</f>
        <v>N/A</v>
      </c>
      <c r="I137" t="str">
        <f>VLOOKUP($A137,'Plan de acci�n consolidado 2025'!$A$3:$V$507,I$1,0)</f>
        <v>N/A</v>
      </c>
      <c r="J137">
        <f>VLOOKUP(E137,'Plantilla publicacion'!$A$3:$Q$490,17,0)</f>
        <v>0</v>
      </c>
      <c r="K137" t="str">
        <f>VLOOKUP($A137,'Plan de acci�n consolidado 2025'!$A$3:$V$507,K$1,0)</f>
        <v>N/A</v>
      </c>
      <c r="L137" t="str">
        <f>VLOOKUP($A137,'Plan de acci�n consolidado 2025'!$A$3:$V$507,L$1,0)</f>
        <v>N/A</v>
      </c>
      <c r="M137" t="str">
        <f>VLOOKUP($A137,'Plan de acci�n consolidado 2025'!$A$3:$V$507,M$1,0)</f>
        <v>N/A</v>
      </c>
      <c r="N137" t="str">
        <f>VLOOKUP($A137,'Plan de acci�n consolidado 2025'!$A$3:$V$507,N$1,0)</f>
        <v>N/A</v>
      </c>
      <c r="O137" t="str">
        <f>VLOOKUP($A137,'Plan de acci�n consolidado 2025'!$A$3:$V$507,O$1,0)</f>
        <v>Planeación y gestión de la solución  (1. Reporte planeación de tareas, linea base de requerimientos (historias de usuario) y entregables  en la herramienta devops 2. plan de pruebas diseñado y registrado en la herramienta devops)</v>
      </c>
      <c r="P137">
        <f>VLOOKUP($A137,'Plan de acci�n consolidado 2025'!$A$3:$V$507,P$1,0)</f>
        <v>0</v>
      </c>
      <c r="Q137">
        <f>VLOOKUP($A137,'Plan de acci�n consolidado 2025'!$A$3:$V$507,Q$1,0)</f>
        <v>1</v>
      </c>
      <c r="R137" t="str">
        <f>VLOOKUP($A137,'Plan de acci�n consolidado 2025'!$A$3:$V$507,R$1,0)</f>
        <v>Númerica</v>
      </c>
      <c r="S137" t="str">
        <f>VLOOKUP($A137,'Plan de acci�n consolidado 2025'!$A$3:$V$507,S$1,0)</f>
        <v># de soportes presentados / 1 soportes a presentar</v>
      </c>
      <c r="T137" s="196" t="str">
        <f>VLOOKUP($A137,'Plan de acci�n consolidado 2025'!$A$3:$V$507,T$1,0)</f>
        <v>2025-07-01</v>
      </c>
      <c r="U137" s="196" t="str">
        <f>VLOOKUP($A137,'Plan de acci�n consolidado 2025'!$A$3:$V$507,U$1,0)</f>
        <v>2025-07-31</v>
      </c>
      <c r="V137" t="str">
        <f>VLOOKUP($A137,'Plan de acci�n consolidado 2025'!$A$3:$V$507,V$1,0)</f>
        <v>20-OFICINA DE TECNOLOGÍA E INFORMÁTICA</v>
      </c>
      <c r="W137"/>
      <c r="X137"/>
    </row>
    <row r="138" spans="1:24" x14ac:dyDescent="0.25">
      <c r="A138" s="31" t="s">
        <v>911</v>
      </c>
      <c r="B138" t="str">
        <f>VLOOKUP($A138,'Plan de acci�n consolidado 2025'!$A$3:$V$507,B$1,0)</f>
        <v>7200-DIRECCION DE HABEAS DATA</v>
      </c>
      <c r="C138">
        <f>VLOOKUP($A138,'Plan de acci�n consolidado 2025'!$A$3:$V$507,C$1,0)</f>
        <v>0</v>
      </c>
      <c r="D138" t="str">
        <f>VLOOKUP($A138,'Plan de acci�n consolidado 2025'!$A$3:$V$507,D$1,0)</f>
        <v>Actividad sin participación</v>
      </c>
      <c r="E138" t="str">
        <f>VLOOKUP($A138,'Plan de acci�n consolidado 2025'!$A$3:$V$507,E$1,0)</f>
        <v>7200.1.4</v>
      </c>
      <c r="F138" t="str">
        <f>VLOOKUP($A138,'Plan de acci�n consolidado 2025'!$A$3:$V$507,F$1,0)</f>
        <v>N/A</v>
      </c>
      <c r="G138" t="str">
        <f>VLOOKUP($A138,'Plan de acci�n consolidado 2025'!$A$3:$V$507,G$1,0)</f>
        <v>N/A</v>
      </c>
      <c r="H138" t="str">
        <f>VLOOKUP($A138,'Plan de acci�n consolidado 2025'!$A$3:$V$507,H$1,0)</f>
        <v>N/A</v>
      </c>
      <c r="I138" t="str">
        <f>VLOOKUP($A138,'Plan de acci�n consolidado 2025'!$A$3:$V$507,I$1,0)</f>
        <v>N/A</v>
      </c>
      <c r="J138">
        <f>VLOOKUP(E138,'Plantilla publicacion'!$A$3:$Q$490,17,0)</f>
        <v>0</v>
      </c>
      <c r="K138" t="str">
        <f>VLOOKUP($A138,'Plan de acci�n consolidado 2025'!$A$3:$V$507,K$1,0)</f>
        <v>N/A</v>
      </c>
      <c r="L138" t="str">
        <f>VLOOKUP($A138,'Plan de acci�n consolidado 2025'!$A$3:$V$507,L$1,0)</f>
        <v>N/A</v>
      </c>
      <c r="M138" t="str">
        <f>VLOOKUP($A138,'Plan de acci�n consolidado 2025'!$A$3:$V$507,M$1,0)</f>
        <v>N/A</v>
      </c>
      <c r="N138" t="str">
        <f>VLOOKUP($A138,'Plan de acci�n consolidado 2025'!$A$3:$V$507,N$1,0)</f>
        <v>N/A</v>
      </c>
      <c r="O138" t="str">
        <f>VLOOKUP($A138,'Plan de acci�n consolidado 2025'!$A$3:$V$507,O$1,0)</f>
        <v>Desarrollo de la solución (1. Captura de pantalla del Código fuente registrado en devops / 2. Captura de pantalla  de casos de prueba ejecutados por desarrollo. 3. Informe de desarrollo )</v>
      </c>
      <c r="P138">
        <f>VLOOKUP($A138,'Plan de acci�n consolidado 2025'!$A$3:$V$507,P$1,0)</f>
        <v>0</v>
      </c>
      <c r="Q138">
        <f>VLOOKUP($A138,'Plan de acci�n consolidado 2025'!$A$3:$V$507,Q$1,0)</f>
        <v>1</v>
      </c>
      <c r="R138" t="str">
        <f>VLOOKUP($A138,'Plan de acci�n consolidado 2025'!$A$3:$V$507,R$1,0)</f>
        <v>Númerica</v>
      </c>
      <c r="S138" t="str">
        <f>VLOOKUP($A138,'Plan de acci�n consolidado 2025'!$A$3:$V$507,S$1,0)</f>
        <v># de soportes presentados / 1 soportes a presentar</v>
      </c>
      <c r="T138" s="196" t="str">
        <f>VLOOKUP($A138,'Plan de acci�n consolidado 2025'!$A$3:$V$507,T$1,0)</f>
        <v>2025-08-01</v>
      </c>
      <c r="U138" s="196" t="str">
        <f>VLOOKUP($A138,'Plan de acci�n consolidado 2025'!$A$3:$V$507,U$1,0)</f>
        <v>2025-10-30</v>
      </c>
      <c r="V138" t="str">
        <f>VLOOKUP($A138,'Plan de acci�n consolidado 2025'!$A$3:$V$507,V$1,0)</f>
        <v>20-OFICINA DE TECNOLOGÍA E INFORMÁTICA</v>
      </c>
      <c r="W138"/>
      <c r="X138"/>
    </row>
    <row r="139" spans="1:24" x14ac:dyDescent="0.25">
      <c r="A139" s="31" t="s">
        <v>912</v>
      </c>
      <c r="B139" t="str">
        <f>VLOOKUP($A139,'Plan de acci�n consolidado 2025'!$A$3:$V$507,B$1,0)</f>
        <v>7200-DIRECCION DE HABEAS DATA</v>
      </c>
      <c r="C139">
        <f>VLOOKUP($A139,'Plan de acci�n consolidado 2025'!$A$3:$V$507,C$1,0)</f>
        <v>0</v>
      </c>
      <c r="D139" t="str">
        <f>VLOOKUP($A139,'Plan de acci�n consolidado 2025'!$A$3:$V$507,D$1,0)</f>
        <v>Producto</v>
      </c>
      <c r="E139" t="str">
        <f>VLOOKUP($A139,'Plan de acci�n consolidado 2025'!$A$3:$V$507,E$1,0)</f>
        <v>7200.2</v>
      </c>
      <c r="F139" t="str">
        <f>VLOOKUP($A139,'Plan de acci�n consolidado 2025'!$A$3:$V$507,F$1,0)</f>
        <v>Operativo</v>
      </c>
      <c r="G139" t="str">
        <f>VLOOKUP($A139,'Plan de acci�n consolidado 2025'!$A$3:$V$507,G$1,0)</f>
        <v xml:space="preserve">Fortalecer la gestión de la información, el conocimiento y la innovación para optimizar la capacidad institucional 
</v>
      </c>
      <c r="H139" t="str">
        <f>VLOOKUP($A139,'Plan de acci�n consolidado 2025'!$A$3:$V$507,H$1,0)</f>
        <v xml:space="preserve">Cumplimiento de productos del PAI asociados a Fortalecer la gestión de la información, el conocimiento y la innovación para optimizar la capacidad institucional 
</v>
      </c>
      <c r="I139" t="str">
        <f>VLOOKUP($A139,'Plan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139" t="str">
        <f>VLOOKUP(E139,'Plantilla publicacion'!$A$3:$Q$490,17,0)</f>
        <v>PND - 5-31-5-b- Convergencia regional - Entidades públicas territoriales y nacionales fortalecidas / PES - Transformación Institucional</v>
      </c>
      <c r="K139" t="str">
        <f>VLOOKUP($A139,'Plan de acci�n consolidado 2025'!$A$3:$V$507,K$1,0)</f>
        <v>No</v>
      </c>
      <c r="L139" t="str">
        <f>VLOOKUP($A139,'Plan de acci�n consolidado 2025'!$A$3:$V$507,L$1,0)</f>
        <v>C-3503-0200-0012-20104c</v>
      </c>
      <c r="M139" t="str">
        <f>VLOOKUP($A139,'Plan de acci�n consolidado 2025'!$A$3:$V$507,M$1,0)</f>
        <v>Política Servicio al Ciudadano_DIMENSIÓN Gestión con Valores para Resultados</v>
      </c>
      <c r="N139" t="str">
        <f>VLOOKUP($A139,'Plan de acci�n consolidado 2025'!$A$3:$V$507,N$1,0)</f>
        <v>N/A</v>
      </c>
      <c r="O139" t="str">
        <f>VLOOKUP($A139,'Plan de acci�n consolidado 2025'!$A$3:$V$507,O$1,0)</f>
        <v>Monitoreos de verificación y cumplimiento respecto a las decisiones impartidas por la Dirección de Habeas Data relacionados con las malas prácticas y reincidencias al Régimen de Protección de Datos Personales por parte de los sujetos obligados, realizados. (informe)</v>
      </c>
      <c r="P139">
        <f>VLOOKUP($A139,'Plan de acci�n consolidado 2025'!$A$3:$V$507,P$1,0)</f>
        <v>50</v>
      </c>
      <c r="Q139">
        <f>VLOOKUP($A139,'Plan de acci�n consolidado 2025'!$A$3:$V$507,Q$1,0)</f>
        <v>2</v>
      </c>
      <c r="R139" t="str">
        <f>VLOOKUP($A139,'Plan de acci�n consolidado 2025'!$A$3:$V$507,R$1,0)</f>
        <v>Númerica</v>
      </c>
      <c r="S139" t="str">
        <f>VLOOKUP($A139,'Plan de acci�n consolidado 2025'!$A$3:$V$507,S$1,0)</f>
        <v># de Monitoreos realizados / 2 Monitoreos programados</v>
      </c>
      <c r="T139" s="196" t="str">
        <f>VLOOKUP($A139,'Plan de acci�n consolidado 2025'!$A$3:$V$507,T$1,0)</f>
        <v>2025-02-03</v>
      </c>
      <c r="U139" s="196" t="str">
        <f>VLOOKUP($A139,'Plan de acci�n consolidado 2025'!$A$3:$V$507,U$1,0)</f>
        <v>2025-11-28</v>
      </c>
      <c r="V139" t="str">
        <f>VLOOKUP($A139,'Plan de acci�n consolidado 2025'!$A$3:$V$507,V$1,0)</f>
        <v>7200-DIRECCION DE HABEAS DATA</v>
      </c>
      <c r="W139"/>
      <c r="X139"/>
    </row>
    <row r="140" spans="1:24" x14ac:dyDescent="0.25">
      <c r="A140" s="31" t="s">
        <v>914</v>
      </c>
      <c r="B140" t="str">
        <f>VLOOKUP($A140,'Plan de acci�n consolidado 2025'!$A$3:$V$507,B$1,0)</f>
        <v>7200-DIRECCION DE HABEAS DATA</v>
      </c>
      <c r="C140">
        <f>VLOOKUP($A140,'Plan de acci�n consolidado 2025'!$A$3:$V$507,C$1,0)</f>
        <v>0</v>
      </c>
      <c r="D140" t="str">
        <f>VLOOKUP($A140,'Plan de acci�n consolidado 2025'!$A$3:$V$507,D$1,0)</f>
        <v>Actividad propia</v>
      </c>
      <c r="E140" t="str">
        <f>VLOOKUP($A140,'Plan de acci�n consolidado 2025'!$A$3:$V$507,E$1,0)</f>
        <v>7200.2.1</v>
      </c>
      <c r="F140" t="str">
        <f>VLOOKUP($A140,'Plan de acci�n consolidado 2025'!$A$3:$V$507,F$1,0)</f>
        <v>N/A</v>
      </c>
      <c r="G140" t="str">
        <f>VLOOKUP($A140,'Plan de acci�n consolidado 2025'!$A$3:$V$507,G$1,0)</f>
        <v>N/A</v>
      </c>
      <c r="H140" t="str">
        <f>VLOOKUP($A140,'Plan de acci�n consolidado 2025'!$A$3:$V$507,H$1,0)</f>
        <v>N/A</v>
      </c>
      <c r="I140" t="str">
        <f>VLOOKUP($A140,'Plan de acci�n consolidado 2025'!$A$3:$V$507,I$1,0)</f>
        <v>N/A</v>
      </c>
      <c r="J140">
        <f>VLOOKUP(E140,'Plantilla publicacion'!$A$3:$Q$490,17,0)</f>
        <v>0</v>
      </c>
      <c r="K140" t="str">
        <f>VLOOKUP($A140,'Plan de acci�n consolidado 2025'!$A$3:$V$507,K$1,0)</f>
        <v>N/A</v>
      </c>
      <c r="L140" t="str">
        <f>VLOOKUP($A140,'Plan de acci�n consolidado 2025'!$A$3:$V$507,L$1,0)</f>
        <v>N/A</v>
      </c>
      <c r="M140" t="str">
        <f>VLOOKUP($A140,'Plan de acci�n consolidado 2025'!$A$3:$V$507,M$1,0)</f>
        <v>N/A</v>
      </c>
      <c r="N140" t="str">
        <f>VLOOKUP($A140,'Plan de acci�n consolidado 2025'!$A$3:$V$507,N$1,0)</f>
        <v>N/A</v>
      </c>
      <c r="O140" t="str">
        <f>VLOOKUP($A140,'Plan de acci�n consolidado 2025'!$A$3:$V$507,O$1,0)</f>
        <v>Realizar mesas de trabajo entre la Dirección de Habeas Data y la Dirección de Investigaciones para determinar el enfoque de cada monitoreo (Listado asistencia /único entregable)</v>
      </c>
      <c r="P140">
        <f>VLOOKUP($A140,'Plan de acci�n consolidado 2025'!$A$3:$V$507,P$1,0)</f>
        <v>20</v>
      </c>
      <c r="Q140">
        <f>VLOOKUP($A140,'Plan de acci�n consolidado 2025'!$A$3:$V$507,Q$1,0)</f>
        <v>2</v>
      </c>
      <c r="R140" t="str">
        <f>VLOOKUP($A140,'Plan de acci�n consolidado 2025'!$A$3:$V$507,R$1,0)</f>
        <v>Númerica</v>
      </c>
      <c r="S140" t="str">
        <f>VLOOKUP($A140,'Plan de acci�n consolidado 2025'!$A$3:$V$507,S$1,0)</f>
        <v># de Mesas de trabajo realizadas / 2 Mesas de trabajo a realizar</v>
      </c>
      <c r="T140" s="196" t="str">
        <f>VLOOKUP($A140,'Plan de acci�n consolidado 2025'!$A$3:$V$507,T$1,0)</f>
        <v>2025-02-03</v>
      </c>
      <c r="U140" s="196" t="str">
        <f>VLOOKUP($A140,'Plan de acci�n consolidado 2025'!$A$3:$V$507,U$1,0)</f>
        <v>2025-07-04</v>
      </c>
      <c r="V140" t="str">
        <f>VLOOKUP($A140,'Plan de acci�n consolidado 2025'!$A$3:$V$507,V$1,0)</f>
        <v>7200-DIRECCION DE HABEAS DATA</v>
      </c>
      <c r="W140"/>
      <c r="X140"/>
    </row>
    <row r="141" spans="1:24" x14ac:dyDescent="0.25">
      <c r="A141" s="31" t="s">
        <v>916</v>
      </c>
      <c r="B141" t="str">
        <f>VLOOKUP($A141,'Plan de acci�n consolidado 2025'!$A$3:$V$507,B$1,0)</f>
        <v>7200-DIRECCION DE HABEAS DATA</v>
      </c>
      <c r="C141">
        <f>VLOOKUP($A141,'Plan de acci�n consolidado 2025'!$A$3:$V$507,C$1,0)</f>
        <v>0</v>
      </c>
      <c r="D141" t="str">
        <f>VLOOKUP($A141,'Plan de acci�n consolidado 2025'!$A$3:$V$507,D$1,0)</f>
        <v>Actividad propia</v>
      </c>
      <c r="E141" t="str">
        <f>VLOOKUP($A141,'Plan de acci�n consolidado 2025'!$A$3:$V$507,E$1,0)</f>
        <v>7200.2.2</v>
      </c>
      <c r="F141" t="str">
        <f>VLOOKUP($A141,'Plan de acci�n consolidado 2025'!$A$3:$V$507,F$1,0)</f>
        <v>N/A</v>
      </c>
      <c r="G141" t="str">
        <f>VLOOKUP($A141,'Plan de acci�n consolidado 2025'!$A$3:$V$507,G$1,0)</f>
        <v>N/A</v>
      </c>
      <c r="H141" t="str">
        <f>VLOOKUP($A141,'Plan de acci�n consolidado 2025'!$A$3:$V$507,H$1,0)</f>
        <v>N/A</v>
      </c>
      <c r="I141" t="str">
        <f>VLOOKUP($A141,'Plan de acci�n consolidado 2025'!$A$3:$V$507,I$1,0)</f>
        <v>N/A</v>
      </c>
      <c r="J141">
        <f>VLOOKUP(E141,'Plantilla publicacion'!$A$3:$Q$490,17,0)</f>
        <v>0</v>
      </c>
      <c r="K141" t="str">
        <f>VLOOKUP($A141,'Plan de acci�n consolidado 2025'!$A$3:$V$507,K$1,0)</f>
        <v>N/A</v>
      </c>
      <c r="L141" t="str">
        <f>VLOOKUP($A141,'Plan de acci�n consolidado 2025'!$A$3:$V$507,L$1,0)</f>
        <v>N/A</v>
      </c>
      <c r="M141" t="str">
        <f>VLOOKUP($A141,'Plan de acci�n consolidado 2025'!$A$3:$V$507,M$1,0)</f>
        <v>N/A</v>
      </c>
      <c r="N141" t="str">
        <f>VLOOKUP($A141,'Plan de acci�n consolidado 2025'!$A$3:$V$507,N$1,0)</f>
        <v>N/A</v>
      </c>
      <c r="O141" t="str">
        <f>VLOOKUP($A141,'Plan de acci�n consolidado 2025'!$A$3:$V$507,O$1,0)</f>
        <v>Realizar informe respecto de las órdenes impartidas, de la ley 1266 de 2008. (Documento respecto de la ley 1266 de 2008/único entregable)</v>
      </c>
      <c r="P141">
        <f>VLOOKUP($A141,'Plan de acci�n consolidado 2025'!$A$3:$V$507,P$1,0)</f>
        <v>40</v>
      </c>
      <c r="Q141">
        <f>VLOOKUP($A141,'Plan de acci�n consolidado 2025'!$A$3:$V$507,Q$1,0)</f>
        <v>1</v>
      </c>
      <c r="R141" t="str">
        <f>VLOOKUP($A141,'Plan de acci�n consolidado 2025'!$A$3:$V$507,R$1,0)</f>
        <v>Númerica</v>
      </c>
      <c r="S141" t="str">
        <f>VLOOKUP($A141,'Plan de acci�n consolidado 2025'!$A$3:$V$507,S$1,0)</f>
        <v># de Monitoreos realizados / 1 Monitoreos programados</v>
      </c>
      <c r="T141" s="196" t="str">
        <f>VLOOKUP($A141,'Plan de acci�n consolidado 2025'!$A$3:$V$507,T$1,0)</f>
        <v>2025-03-04</v>
      </c>
      <c r="U141" s="196" t="str">
        <f>VLOOKUP($A141,'Plan de acci�n consolidado 2025'!$A$3:$V$507,U$1,0)</f>
        <v>2025-06-27</v>
      </c>
      <c r="V141" t="str">
        <f>VLOOKUP($A141,'Plan de acci�n consolidado 2025'!$A$3:$V$507,V$1,0)</f>
        <v>7200-DIRECCION DE HABEAS DATA</v>
      </c>
      <c r="W141"/>
      <c r="X141"/>
    </row>
    <row r="142" spans="1:24" x14ac:dyDescent="0.25">
      <c r="A142" s="31" t="s">
        <v>918</v>
      </c>
      <c r="B142" t="str">
        <f>VLOOKUP($A142,'Plan de acci�n consolidado 2025'!$A$3:$V$507,B$1,0)</f>
        <v>7200-DIRECCION DE HABEAS DATA</v>
      </c>
      <c r="C142">
        <f>VLOOKUP($A142,'Plan de acci�n consolidado 2025'!$A$3:$V$507,C$1,0)</f>
        <v>0</v>
      </c>
      <c r="D142" t="str">
        <f>VLOOKUP($A142,'Plan de acci�n consolidado 2025'!$A$3:$V$507,D$1,0)</f>
        <v>Actividad propia</v>
      </c>
      <c r="E142" t="str">
        <f>VLOOKUP($A142,'Plan de acci�n consolidado 2025'!$A$3:$V$507,E$1,0)</f>
        <v>7200.2.3</v>
      </c>
      <c r="F142" t="str">
        <f>VLOOKUP($A142,'Plan de acci�n consolidado 2025'!$A$3:$V$507,F$1,0)</f>
        <v>N/A</v>
      </c>
      <c r="G142" t="str">
        <f>VLOOKUP($A142,'Plan de acci�n consolidado 2025'!$A$3:$V$507,G$1,0)</f>
        <v>N/A</v>
      </c>
      <c r="H142" t="str">
        <f>VLOOKUP($A142,'Plan de acci�n consolidado 2025'!$A$3:$V$507,H$1,0)</f>
        <v>N/A</v>
      </c>
      <c r="I142" t="str">
        <f>VLOOKUP($A142,'Plan de acci�n consolidado 2025'!$A$3:$V$507,I$1,0)</f>
        <v>N/A</v>
      </c>
      <c r="J142">
        <f>VLOOKUP(E142,'Plantilla publicacion'!$A$3:$Q$490,17,0)</f>
        <v>0</v>
      </c>
      <c r="K142" t="str">
        <f>VLOOKUP($A142,'Plan de acci�n consolidado 2025'!$A$3:$V$507,K$1,0)</f>
        <v>N/A</v>
      </c>
      <c r="L142" t="str">
        <f>VLOOKUP($A142,'Plan de acci�n consolidado 2025'!$A$3:$V$507,L$1,0)</f>
        <v>N/A</v>
      </c>
      <c r="M142" t="str">
        <f>VLOOKUP($A142,'Plan de acci�n consolidado 2025'!$A$3:$V$507,M$1,0)</f>
        <v>N/A</v>
      </c>
      <c r="N142" t="str">
        <f>VLOOKUP($A142,'Plan de acci�n consolidado 2025'!$A$3:$V$507,N$1,0)</f>
        <v>N/A</v>
      </c>
      <c r="O142" t="str">
        <f>VLOOKUP($A142,'Plan de acci�n consolidado 2025'!$A$3:$V$507,O$1,0)</f>
        <v>Realizar informe respecto de las órdenes impartidas, de la ley 1581 de 2012  (Documento respecto de la ley 1581 de 2012/único entregable)</v>
      </c>
      <c r="P142">
        <f>VLOOKUP($A142,'Plan de acci�n consolidado 2025'!$A$3:$V$507,P$1,0)</f>
        <v>40</v>
      </c>
      <c r="Q142">
        <f>VLOOKUP($A142,'Plan de acci�n consolidado 2025'!$A$3:$V$507,Q$1,0)</f>
        <v>1</v>
      </c>
      <c r="R142" t="str">
        <f>VLOOKUP($A142,'Plan de acci�n consolidado 2025'!$A$3:$V$507,R$1,0)</f>
        <v>Númerica</v>
      </c>
      <c r="S142" t="str">
        <f>VLOOKUP($A142,'Plan de acci�n consolidado 2025'!$A$3:$V$507,S$1,0)</f>
        <v># de Monitoreos realizados / 1 Monitoreos programados</v>
      </c>
      <c r="T142" s="196" t="str">
        <f>VLOOKUP($A142,'Plan de acci�n consolidado 2025'!$A$3:$V$507,T$1,0)</f>
        <v>2025-07-01</v>
      </c>
      <c r="U142" s="196" t="str">
        <f>VLOOKUP($A142,'Plan de acci�n consolidado 2025'!$A$3:$V$507,U$1,0)</f>
        <v>2025-11-28</v>
      </c>
      <c r="V142" t="str">
        <f>VLOOKUP($A142,'Plan de acci�n consolidado 2025'!$A$3:$V$507,V$1,0)</f>
        <v>7200-DIRECCION DE HABEAS DATA</v>
      </c>
      <c r="W142"/>
      <c r="X142"/>
    </row>
    <row r="143" spans="1:24" x14ac:dyDescent="0.25">
      <c r="A143" s="31" t="s">
        <v>967</v>
      </c>
      <c r="B143" t="str">
        <f>VLOOKUP($A143,'Plan de acci�n consolidado 2025'!$A$3:$V$507,B$1,0)</f>
        <v>3200-DIRECCIÓN DE INVESTIGACIONES DE PROTECCIÓN DE USUARIOS DE SERVICIOS DE COMUNICACIONES</v>
      </c>
      <c r="C143">
        <f>VLOOKUP($A143,'Plan de acci�n consolidado 2025'!$A$3:$V$507,C$1,0)</f>
        <v>0</v>
      </c>
      <c r="D143" t="str">
        <f>VLOOKUP($A143,'Plan de acci�n consolidado 2025'!$A$3:$V$507,D$1,0)</f>
        <v>Producto</v>
      </c>
      <c r="E143" t="str">
        <f>VLOOKUP($A143,'Plan de acci�n consolidado 2025'!$A$3:$V$507,E$1,0)</f>
        <v>3200.1</v>
      </c>
      <c r="F143" t="str">
        <f>VLOOKUP($A143,'Plan de acci�n consolidado 2025'!$A$3:$V$507,F$1,0)</f>
        <v>Innovador</v>
      </c>
      <c r="G143" t="str">
        <f>VLOOKUP($A143,'Plan de acci�n consolidado 2025'!$A$3:$V$507,G$1,0)</f>
        <v xml:space="preserve">Fortalecer la gestión de la información, el conocimiento y la innovación para optimizar la capacidad institucional 
</v>
      </c>
      <c r="H143" t="str">
        <f>VLOOKUP($A143,'Plan de acci�n consolidado 2025'!$A$3:$V$507,H$1,0)</f>
        <v xml:space="preserve">Cumplimiento de productos del PAI asociados a Fortalecer la gestión de la información, el conocimiento y la innovación para optimizar la capacidad institucional 
</v>
      </c>
      <c r="I143" t="str">
        <f>VLOOKUP($A143,'Plan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143" t="str">
        <f>VLOOKUP(E143,'Plantilla publicacion'!$A$3:$Q$490,17,0)</f>
        <v>PND - 5-31-5-b- Convergencia regional - Entidades públicas territoriales y nacionales fortalecidas / PES - Transformación Institucional</v>
      </c>
      <c r="K143" t="str">
        <f>VLOOKUP($A143,'Plan de acci�n consolidado 2025'!$A$3:$V$507,K$1,0)</f>
        <v>No</v>
      </c>
      <c r="L143" t="str">
        <f>VLOOKUP($A143,'Plan de acci�n consolidado 2025'!$A$3:$V$507,L$1,0)</f>
        <v>FUNCIONAMIENTO</v>
      </c>
      <c r="M143" t="str">
        <f>VLOOKUP($A143,'Plan de acci�n consolidado 2025'!$A$3:$V$507,M$1,0)</f>
        <v>Política Servicio al Ciudadano_DIMENSIÓN Gestión con Valores para Resultados</v>
      </c>
      <c r="N143" t="str">
        <f>VLOOKUP($A143,'Plan de acci�n consolidado 2025'!$A$3:$V$507,N$1,0)</f>
        <v>PND_8_Fortalecer lasCapacidades yConocimiento sobreDerechos yDeberesDe las relacionesDeConsumo;
PND_9_Ampliar los instrumentosDePrevención</v>
      </c>
      <c r="O143" t="str">
        <f>VLOOKUP($A143,'Plan de acci�n consolidado 2025'!$A$3:$V$507,O$1,0)</f>
        <v>Capacitaciones externas de acompañamiento a los operadores comunitarios respecto del Régimen diferencial de protección de usuarios, realizadas (Soportes de desarrollo de capacitaciones (Presentación  y/o listas asistencia  y/o fotos)</v>
      </c>
      <c r="P143">
        <f>VLOOKUP($A143,'Plan de acci�n consolidado 2025'!$A$3:$V$507,P$1,0)</f>
        <v>50</v>
      </c>
      <c r="Q143">
        <f>VLOOKUP($A143,'Plan de acci�n consolidado 2025'!$A$3:$V$507,Q$1,0)</f>
        <v>10</v>
      </c>
      <c r="R143" t="str">
        <f>VLOOKUP($A143,'Plan de acci�n consolidado 2025'!$A$3:$V$507,R$1,0)</f>
        <v>Númerica</v>
      </c>
      <c r="S143" t="str">
        <f>VLOOKUP($A143,'Plan de acci�n consolidado 2025'!$A$3:$V$507,S$1,0)</f>
        <v># de Jornadas realizadas / 10 Jornadas a realizar</v>
      </c>
      <c r="T143" s="196" t="str">
        <f>VLOOKUP($A143,'Plan de acci�n consolidado 2025'!$A$3:$V$507,T$1,0)</f>
        <v>2025-01-15</v>
      </c>
      <c r="U143" s="196" t="str">
        <f>VLOOKUP($A143,'Plan de acci�n consolidado 2025'!$A$3:$V$507,U$1,0)</f>
        <v>2025-12-15</v>
      </c>
      <c r="V143" t="str">
        <f>VLOOKUP($A143,'Plan de acci�n consolidado 2025'!$A$3:$V$507,V$1,0)</f>
        <v>3200-DIRECCIÓN DE INVESTIGACIONES DE PROTECCIÓN DE USUARIOS DE SERVICIOS DE COMUNICACIONES</v>
      </c>
      <c r="W143"/>
      <c r="X143"/>
    </row>
    <row r="144" spans="1:24" x14ac:dyDescent="0.25">
      <c r="A144" s="31" t="s">
        <v>970</v>
      </c>
      <c r="B144" t="str">
        <f>VLOOKUP($A144,'Plan de acci�n consolidado 2025'!$A$3:$V$507,B$1,0)</f>
        <v>3200-DIRECCIÓN DE INVESTIGACIONES DE PROTECCIÓN DE USUARIOS DE SERVICIOS DE COMUNICACIONES</v>
      </c>
      <c r="C144">
        <f>VLOOKUP($A144,'Plan de acci�n consolidado 2025'!$A$3:$V$507,C$1,0)</f>
        <v>0</v>
      </c>
      <c r="D144" t="str">
        <f>VLOOKUP($A144,'Plan de acci�n consolidado 2025'!$A$3:$V$507,D$1,0)</f>
        <v>Actividad propia</v>
      </c>
      <c r="E144" t="str">
        <f>VLOOKUP($A144,'Plan de acci�n consolidado 2025'!$A$3:$V$507,E$1,0)</f>
        <v>3200.1.1</v>
      </c>
      <c r="F144" t="str">
        <f>VLOOKUP($A144,'Plan de acci�n consolidado 2025'!$A$3:$V$507,F$1,0)</f>
        <v>N/A</v>
      </c>
      <c r="G144" t="str">
        <f>VLOOKUP($A144,'Plan de acci�n consolidado 2025'!$A$3:$V$507,G$1,0)</f>
        <v>N/A</v>
      </c>
      <c r="H144" t="str">
        <f>VLOOKUP($A144,'Plan de acci�n consolidado 2025'!$A$3:$V$507,H$1,0)</f>
        <v>N/A</v>
      </c>
      <c r="I144" t="str">
        <f>VLOOKUP($A144,'Plan de acci�n consolidado 2025'!$A$3:$V$507,I$1,0)</f>
        <v>N/A</v>
      </c>
      <c r="J144">
        <f>VLOOKUP(E144,'Plantilla publicacion'!$A$3:$Q$490,17,0)</f>
        <v>0</v>
      </c>
      <c r="K144" t="str">
        <f>VLOOKUP($A144,'Plan de acci�n consolidado 2025'!$A$3:$V$507,K$1,0)</f>
        <v>N/A</v>
      </c>
      <c r="L144" t="str">
        <f>VLOOKUP($A144,'Plan de acci�n consolidado 2025'!$A$3:$V$507,L$1,0)</f>
        <v>N/A</v>
      </c>
      <c r="M144" t="str">
        <f>VLOOKUP($A144,'Plan de acci�n consolidado 2025'!$A$3:$V$507,M$1,0)</f>
        <v>N/A</v>
      </c>
      <c r="N144" t="str">
        <f>VLOOKUP($A144,'Plan de acci�n consolidado 2025'!$A$3:$V$507,N$1,0)</f>
        <v>N/A</v>
      </c>
      <c r="O144" t="str">
        <f>VLOOKUP($A144,'Plan de acci�n consolidado 2025'!$A$3:$V$507,O$1,0)</f>
        <v>Definir el plan de trabajo de las capacitaciones a realizar (Temas y lugares donde se realizarán las capacitaciones) (Acta de reunión)</v>
      </c>
      <c r="P144">
        <f>VLOOKUP($A144,'Plan de acci�n consolidado 2025'!$A$3:$V$507,P$1,0)</f>
        <v>50</v>
      </c>
      <c r="Q144">
        <f>VLOOKUP($A144,'Plan de acci�n consolidado 2025'!$A$3:$V$507,Q$1,0)</f>
        <v>1</v>
      </c>
      <c r="R144" t="str">
        <f>VLOOKUP($A144,'Plan de acci�n consolidado 2025'!$A$3:$V$507,R$1,0)</f>
        <v>Númerica</v>
      </c>
      <c r="S144" t="str">
        <f>VLOOKUP($A144,'Plan de acci�n consolidado 2025'!$A$3:$V$507,S$1,0)</f>
        <v># de Reunión realizada / 1 Reuniones a realizar</v>
      </c>
      <c r="T144" s="196" t="str">
        <f>VLOOKUP($A144,'Plan de acci�n consolidado 2025'!$A$3:$V$507,T$1,0)</f>
        <v>2025-01-15</v>
      </c>
      <c r="U144" s="196" t="str">
        <f>VLOOKUP($A144,'Plan de acci�n consolidado 2025'!$A$3:$V$507,U$1,0)</f>
        <v>2025-02-14</v>
      </c>
      <c r="V144" t="str">
        <f>VLOOKUP($A144,'Plan de acci�n consolidado 2025'!$A$3:$V$507,V$1,0)</f>
        <v>3200-DIRECCIÓN DE INVESTIGACIONES DE PROTECCIÓN DE USUARIOS DE SERVICIOS DE COMUNICACIONES</v>
      </c>
      <c r="W144"/>
      <c r="X144"/>
    </row>
    <row r="145" spans="1:24" x14ac:dyDescent="0.25">
      <c r="A145" s="31" t="s">
        <v>972</v>
      </c>
      <c r="B145" t="str">
        <f>VLOOKUP($A145,'Plan de acci�n consolidado 2025'!$A$3:$V$507,B$1,0)</f>
        <v>3200-DIRECCIÓN DE INVESTIGACIONES DE PROTECCIÓN DE USUARIOS DE SERVICIOS DE COMUNICACIONES</v>
      </c>
      <c r="C145">
        <f>VLOOKUP($A145,'Plan de acci�n consolidado 2025'!$A$3:$V$507,C$1,0)</f>
        <v>0</v>
      </c>
      <c r="D145" t="str">
        <f>VLOOKUP($A145,'Plan de acci�n consolidado 2025'!$A$3:$V$507,D$1,0)</f>
        <v>Actividad propia</v>
      </c>
      <c r="E145" t="str">
        <f>VLOOKUP($A145,'Plan de acci�n consolidado 2025'!$A$3:$V$507,E$1,0)</f>
        <v>3200.1.2</v>
      </c>
      <c r="F145" t="str">
        <f>VLOOKUP($A145,'Plan de acci�n consolidado 2025'!$A$3:$V$507,F$1,0)</f>
        <v>N/A</v>
      </c>
      <c r="G145" t="str">
        <f>VLOOKUP($A145,'Plan de acci�n consolidado 2025'!$A$3:$V$507,G$1,0)</f>
        <v>N/A</v>
      </c>
      <c r="H145" t="str">
        <f>VLOOKUP($A145,'Plan de acci�n consolidado 2025'!$A$3:$V$507,H$1,0)</f>
        <v>N/A</v>
      </c>
      <c r="I145" t="str">
        <f>VLOOKUP($A145,'Plan de acci�n consolidado 2025'!$A$3:$V$507,I$1,0)</f>
        <v>N/A</v>
      </c>
      <c r="J145">
        <f>VLOOKUP(E145,'Plantilla publicacion'!$A$3:$Q$490,17,0)</f>
        <v>0</v>
      </c>
      <c r="K145" t="str">
        <f>VLOOKUP($A145,'Plan de acci�n consolidado 2025'!$A$3:$V$507,K$1,0)</f>
        <v>N/A</v>
      </c>
      <c r="L145" t="str">
        <f>VLOOKUP($A145,'Plan de acci�n consolidado 2025'!$A$3:$V$507,L$1,0)</f>
        <v>N/A</v>
      </c>
      <c r="M145" t="str">
        <f>VLOOKUP($A145,'Plan de acci�n consolidado 2025'!$A$3:$V$507,M$1,0)</f>
        <v>N/A</v>
      </c>
      <c r="N145" t="str">
        <f>VLOOKUP($A145,'Plan de acci�n consolidado 2025'!$A$3:$V$507,N$1,0)</f>
        <v>N/A</v>
      </c>
      <c r="O145" t="str">
        <f>VLOOKUP($A145,'Plan de acci�n consolidado 2025'!$A$3:$V$507,O$1,0)</f>
        <v>Realizar las jornadas de capacitación (Soportes de desarrollo de capacitaciones (Presentación  y/o listas asistencia  y/o fotos)</v>
      </c>
      <c r="P145">
        <f>VLOOKUP($A145,'Plan de acci�n consolidado 2025'!$A$3:$V$507,P$1,0)</f>
        <v>50</v>
      </c>
      <c r="Q145">
        <f>VLOOKUP($A145,'Plan de acci�n consolidado 2025'!$A$3:$V$507,Q$1,0)</f>
        <v>10</v>
      </c>
      <c r="R145" t="str">
        <f>VLOOKUP($A145,'Plan de acci�n consolidado 2025'!$A$3:$V$507,R$1,0)</f>
        <v>Númerica</v>
      </c>
      <c r="S145" t="str">
        <f>VLOOKUP($A145,'Plan de acci�n consolidado 2025'!$A$3:$V$507,S$1,0)</f>
        <v># de Jornadas realizadas / 10 Jornadas a realizar</v>
      </c>
      <c r="T145" s="196" t="str">
        <f>VLOOKUP($A145,'Plan de acci�n consolidado 2025'!$A$3:$V$507,T$1,0)</f>
        <v>2025-02-17</v>
      </c>
      <c r="U145" s="196" t="str">
        <f>VLOOKUP($A145,'Plan de acci�n consolidado 2025'!$A$3:$V$507,U$1,0)</f>
        <v>2025-12-15</v>
      </c>
      <c r="V145" t="str">
        <f>VLOOKUP($A145,'Plan de acci�n consolidado 2025'!$A$3:$V$507,V$1,0)</f>
        <v>3200-DIRECCIÓN DE INVESTIGACIONES DE PROTECCIÓN DE USUARIOS DE SERVICIOS DE COMUNICACIONES</v>
      </c>
      <c r="W145"/>
      <c r="X145"/>
    </row>
    <row r="146" spans="1:24" x14ac:dyDescent="0.25">
      <c r="A146" s="31" t="s">
        <v>973</v>
      </c>
      <c r="B146" t="str">
        <f>VLOOKUP($A146,'Plan de acci�n consolidado 2025'!$A$3:$V$507,B$1,0)</f>
        <v>3200-DIRECCIÓN DE INVESTIGACIONES DE PROTECCIÓN DE USUARIOS DE SERVICIOS DE COMUNICACIONES</v>
      </c>
      <c r="C146">
        <f>VLOOKUP($A146,'Plan de acci�n consolidado 2025'!$A$3:$V$507,C$1,0)</f>
        <v>0</v>
      </c>
      <c r="D146" t="str">
        <f>VLOOKUP($A146,'Plan de acci�n consolidado 2025'!$A$3:$V$507,D$1,0)</f>
        <v>Producto</v>
      </c>
      <c r="E146" t="str">
        <f>VLOOKUP($A146,'Plan de acci�n consolidado 2025'!$A$3:$V$507,E$1,0)</f>
        <v>3200.2</v>
      </c>
      <c r="F146" t="str">
        <f>VLOOKUP($A146,'Plan de acci�n consolidado 2025'!$A$3:$V$507,F$1,0)</f>
        <v>Operativo</v>
      </c>
      <c r="G146" t="str">
        <f>VLOOKUP($A146,'Plan de acci�n consolidado 2025'!$A$3:$V$507,G$1,0)</f>
        <v xml:space="preserve">Promover el enfoque preventivo, diferencial y territorial en el que hacer misional de la entidad 
</v>
      </c>
      <c r="H146" t="str">
        <f>VLOOKUP($A146,'Plan de acci�n consolidado 2025'!$A$3:$V$507,H$1,0)</f>
        <v xml:space="preserve">Cumplimiento de productos del PAI asociados a Promover el enfoque preventivo, diferencial y territorial en el que hacer misional de la entidad 
</v>
      </c>
      <c r="I146" t="str">
        <f>VLOOKUP($A146,'Plan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46" t="str">
        <f>VLOOKUP(E146,'Plantilla publicacion'!$A$3:$Q$490,17,0)</f>
        <v>PND - 5-31-5-b- Convergencia regional - Entidades públicas territoriales y nacionales fortalecidas / PES - Transformación Institucional</v>
      </c>
      <c r="K146" t="str">
        <f>VLOOKUP($A146,'Plan de acci�n consolidado 2025'!$A$3:$V$507,K$1,0)</f>
        <v>No</v>
      </c>
      <c r="L146" t="str">
        <f>VLOOKUP($A146,'Plan de acci�n consolidado 2025'!$A$3:$V$507,L$1,0)</f>
        <v>FUNCIONAMIENTO</v>
      </c>
      <c r="M146" t="str">
        <f>VLOOKUP($A146,'Plan de acci�n consolidado 2025'!$A$3:$V$507,M$1,0)</f>
        <v>Política Servicio al Ciudadano_DIMENSIÓN Gestión con Valores para Resultados</v>
      </c>
      <c r="N146" t="str">
        <f>VLOOKUP($A146,'Plan de acci�n consolidado 2025'!$A$3:$V$507,N$1,0)</f>
        <v>N/A</v>
      </c>
      <c r="O146" t="str">
        <f>VLOOKUP($A146,'Plan de acci�n consolidado 2025'!$A$3:$V$507,O$1,0)</f>
        <v>Recursos de reposición decididos en 6 meses o menos ( Listado definitivo realizado).</v>
      </c>
      <c r="P146">
        <f>VLOOKUP($A146,'Plan de acci�n consolidado 2025'!$A$3:$V$507,P$1,0)</f>
        <v>50</v>
      </c>
      <c r="Q146">
        <f>VLOOKUP($A146,'Plan de acci�n consolidado 2025'!$A$3:$V$507,Q$1,0)</f>
        <v>80</v>
      </c>
      <c r="R146" t="str">
        <f>VLOOKUP($A146,'Plan de acci�n consolidado 2025'!$A$3:$V$507,R$1,0)</f>
        <v>Porcentual</v>
      </c>
      <c r="S146" t="str">
        <f>VLOOKUP($A146,'Plan de acci�n consolidado 2025'!$A$3:$V$507,S$1,0)</f>
        <v>% de Listado Total recursos periodo / 80% de Listado recursos tramitados en menos de 6 meses</v>
      </c>
      <c r="T146" s="196" t="str">
        <f>VLOOKUP($A146,'Plan de acci�n consolidado 2025'!$A$3:$V$507,T$1,0)</f>
        <v>2025-01-02</v>
      </c>
      <c r="U146" s="196" t="str">
        <f>VLOOKUP($A146,'Plan de acci�n consolidado 2025'!$A$3:$V$507,U$1,0)</f>
        <v>2025-12-30</v>
      </c>
      <c r="V146" t="str">
        <f>VLOOKUP($A146,'Plan de acci�n consolidado 2025'!$A$3:$V$507,V$1,0)</f>
        <v>3200-DIRECCIÓN DE INVESTIGACIONES DE PROTECCIÓN DE USUARIOS DE SERVICIOS DE COMUNICACIONES</v>
      </c>
      <c r="W146"/>
      <c r="X146"/>
    </row>
    <row r="147" spans="1:24" x14ac:dyDescent="0.25">
      <c r="A147" s="31" t="s">
        <v>975</v>
      </c>
      <c r="B147" t="str">
        <f>VLOOKUP($A147,'Plan de acci�n consolidado 2025'!$A$3:$V$507,B$1,0)</f>
        <v>3200-DIRECCIÓN DE INVESTIGACIONES DE PROTECCIÓN DE USUARIOS DE SERVICIOS DE COMUNICACIONES</v>
      </c>
      <c r="C147">
        <f>VLOOKUP($A147,'Plan de acci�n consolidado 2025'!$A$3:$V$507,C$1,0)</f>
        <v>0</v>
      </c>
      <c r="D147" t="str">
        <f>VLOOKUP($A147,'Plan de acci�n consolidado 2025'!$A$3:$V$507,D$1,0)</f>
        <v>Actividad propia</v>
      </c>
      <c r="E147" t="str">
        <f>VLOOKUP($A147,'Plan de acci�n consolidado 2025'!$A$3:$V$507,E$1,0)</f>
        <v>3200.2.1</v>
      </c>
      <c r="F147" t="str">
        <f>VLOOKUP($A147,'Plan de acci�n consolidado 2025'!$A$3:$V$507,F$1,0)</f>
        <v>N/A</v>
      </c>
      <c r="G147" t="str">
        <f>VLOOKUP($A147,'Plan de acci�n consolidado 2025'!$A$3:$V$507,G$1,0)</f>
        <v>N/A</v>
      </c>
      <c r="H147" t="str">
        <f>VLOOKUP($A147,'Plan de acci�n consolidado 2025'!$A$3:$V$507,H$1,0)</f>
        <v>N/A</v>
      </c>
      <c r="I147" t="str">
        <f>VLOOKUP($A147,'Plan de acci�n consolidado 2025'!$A$3:$V$507,I$1,0)</f>
        <v>N/A</v>
      </c>
      <c r="J147">
        <f>VLOOKUP(E147,'Plantilla publicacion'!$A$3:$Q$490,17,0)</f>
        <v>0</v>
      </c>
      <c r="K147" t="str">
        <f>VLOOKUP($A147,'Plan de acci�n consolidado 2025'!$A$3:$V$507,K$1,0)</f>
        <v>N/A</v>
      </c>
      <c r="L147" t="str">
        <f>VLOOKUP($A147,'Plan de acci�n consolidado 2025'!$A$3:$V$507,L$1,0)</f>
        <v>N/A</v>
      </c>
      <c r="M147" t="str">
        <f>VLOOKUP($A147,'Plan de acci�n consolidado 2025'!$A$3:$V$507,M$1,0)</f>
        <v>N/A</v>
      </c>
      <c r="N147" t="str">
        <f>VLOOKUP($A147,'Plan de acci�n consolidado 2025'!$A$3:$V$507,N$1,0)</f>
        <v>N/A</v>
      </c>
      <c r="O147" t="str">
        <f>VLOOKUP($A147,'Plan de acci�n consolidado 2025'!$A$3:$V$507,O$1,0)</f>
        <v>Realizar un inventario que identifique los recursos de reposición radicados entre el 15 de agosto de 2024 y el 15 de enero de 2025, incluyendo la información necesaria para verificar su cumplimiento (Listado con celdas definidas)</v>
      </c>
      <c r="P147">
        <f>VLOOKUP($A147,'Plan de acci�n consolidado 2025'!$A$3:$V$507,P$1,0)</f>
        <v>25</v>
      </c>
      <c r="Q147">
        <f>VLOOKUP($A147,'Plan de acci�n consolidado 2025'!$A$3:$V$507,Q$1,0)</f>
        <v>1</v>
      </c>
      <c r="R147" t="str">
        <f>VLOOKUP($A147,'Plan de acci�n consolidado 2025'!$A$3:$V$507,R$1,0)</f>
        <v>Númerica</v>
      </c>
      <c r="S147" t="str">
        <f>VLOOKUP($A147,'Plan de acci�n consolidado 2025'!$A$3:$V$507,S$1,0)</f>
        <v># de Listado realizado / 1 Listado a realizar</v>
      </c>
      <c r="T147" s="196" t="str">
        <f>VLOOKUP($A147,'Plan de acci�n consolidado 2025'!$A$3:$V$507,T$1,0)</f>
        <v>2025-01-02</v>
      </c>
      <c r="U147" s="196" t="str">
        <f>VLOOKUP($A147,'Plan de acci�n consolidado 2025'!$A$3:$V$507,U$1,0)</f>
        <v>2025-03-14</v>
      </c>
      <c r="V147" t="str">
        <f>VLOOKUP($A147,'Plan de acci�n consolidado 2025'!$A$3:$V$507,V$1,0)</f>
        <v>3200-DIRECCIÓN DE INVESTIGACIONES DE PROTECCIÓN DE USUARIOS DE SERVICIOS DE COMUNICACIONES</v>
      </c>
      <c r="W147"/>
      <c r="X147"/>
    </row>
    <row r="148" spans="1:24" x14ac:dyDescent="0.25">
      <c r="A148" s="31" t="s">
        <v>977</v>
      </c>
      <c r="B148" t="str">
        <f>VLOOKUP($A148,'Plan de acci�n consolidado 2025'!$A$3:$V$507,B$1,0)</f>
        <v>3200-DIRECCIÓN DE INVESTIGACIONES DE PROTECCIÓN DE USUARIOS DE SERVICIOS DE COMUNICACIONES</v>
      </c>
      <c r="C148">
        <f>VLOOKUP($A148,'Plan de acci�n consolidado 2025'!$A$3:$V$507,C$1,0)</f>
        <v>0</v>
      </c>
      <c r="D148" t="str">
        <f>VLOOKUP($A148,'Plan de acci�n consolidado 2025'!$A$3:$V$507,D$1,0)</f>
        <v>Actividad propia</v>
      </c>
      <c r="E148" t="str">
        <f>VLOOKUP($A148,'Plan de acci�n consolidado 2025'!$A$3:$V$507,E$1,0)</f>
        <v>3200.2.2</v>
      </c>
      <c r="F148" t="str">
        <f>VLOOKUP($A148,'Plan de acci�n consolidado 2025'!$A$3:$V$507,F$1,0)</f>
        <v>N/A</v>
      </c>
      <c r="G148" t="str">
        <f>VLOOKUP($A148,'Plan de acci�n consolidado 2025'!$A$3:$V$507,G$1,0)</f>
        <v>N/A</v>
      </c>
      <c r="H148" t="str">
        <f>VLOOKUP($A148,'Plan de acci�n consolidado 2025'!$A$3:$V$507,H$1,0)</f>
        <v>N/A</v>
      </c>
      <c r="I148" t="str">
        <f>VLOOKUP($A148,'Plan de acci�n consolidado 2025'!$A$3:$V$507,I$1,0)</f>
        <v>N/A</v>
      </c>
      <c r="J148">
        <f>VLOOKUP(E148,'Plantilla publicacion'!$A$3:$Q$490,17,0)</f>
        <v>0</v>
      </c>
      <c r="K148" t="str">
        <f>VLOOKUP($A148,'Plan de acci�n consolidado 2025'!$A$3:$V$507,K$1,0)</f>
        <v>N/A</v>
      </c>
      <c r="L148" t="str">
        <f>VLOOKUP($A148,'Plan de acci�n consolidado 2025'!$A$3:$V$507,L$1,0)</f>
        <v>N/A</v>
      </c>
      <c r="M148" t="str">
        <f>VLOOKUP($A148,'Plan de acci�n consolidado 2025'!$A$3:$V$507,M$1,0)</f>
        <v>N/A</v>
      </c>
      <c r="N148" t="str">
        <f>VLOOKUP($A148,'Plan de acci�n consolidado 2025'!$A$3:$V$507,N$1,0)</f>
        <v>N/A</v>
      </c>
      <c r="O148" t="str">
        <f>VLOOKUP($A148,'Plan de acci�n consolidado 2025'!$A$3:$V$507,O$1,0)</f>
        <v>Actualizar periodicamente el listado, incorporando los recursos de reposición ingresados desde el 15 de enero hasta el 30 de junio de 2025.  (Listado)</v>
      </c>
      <c r="P148">
        <f>VLOOKUP($A148,'Plan de acci�n consolidado 2025'!$A$3:$V$507,P$1,0)</f>
        <v>25</v>
      </c>
      <c r="Q148">
        <f>VLOOKUP($A148,'Plan de acci�n consolidado 2025'!$A$3:$V$507,Q$1,0)</f>
        <v>1</v>
      </c>
      <c r="R148" t="str">
        <f>VLOOKUP($A148,'Plan de acci�n consolidado 2025'!$A$3:$V$507,R$1,0)</f>
        <v>Númerica</v>
      </c>
      <c r="S148" t="str">
        <f>VLOOKUP($A148,'Plan de acci�n consolidado 2025'!$A$3:$V$507,S$1,0)</f>
        <v># de Listado realizado / 1 Listado a realizar</v>
      </c>
      <c r="T148" s="196" t="str">
        <f>VLOOKUP($A148,'Plan de acci�n consolidado 2025'!$A$3:$V$507,T$1,0)</f>
        <v>2025-01-02</v>
      </c>
      <c r="U148" s="196" t="str">
        <f>VLOOKUP($A148,'Plan de acci�n consolidado 2025'!$A$3:$V$507,U$1,0)</f>
        <v>2025-07-15</v>
      </c>
      <c r="V148" t="str">
        <f>VLOOKUP($A148,'Plan de acci�n consolidado 2025'!$A$3:$V$507,V$1,0)</f>
        <v>3200-DIRECCIÓN DE INVESTIGACIONES DE PROTECCIÓN DE USUARIOS DE SERVICIOS DE COMUNICACIONES</v>
      </c>
      <c r="W148"/>
      <c r="X148"/>
    </row>
    <row r="149" spans="1:24" x14ac:dyDescent="0.25">
      <c r="A149" s="31" t="s">
        <v>978</v>
      </c>
      <c r="B149" t="str">
        <f>VLOOKUP($A149,'Plan de acci�n consolidado 2025'!$A$3:$V$507,B$1,0)</f>
        <v>3200-DIRECCIÓN DE INVESTIGACIONES DE PROTECCIÓN DE USUARIOS DE SERVICIOS DE COMUNICACIONES</v>
      </c>
      <c r="C149">
        <f>VLOOKUP($A149,'Plan de acci�n consolidado 2025'!$A$3:$V$507,C$1,0)</f>
        <v>0</v>
      </c>
      <c r="D149" t="str">
        <f>VLOOKUP($A149,'Plan de acci�n consolidado 2025'!$A$3:$V$507,D$1,0)</f>
        <v>Actividad propia</v>
      </c>
      <c r="E149" t="str">
        <f>VLOOKUP($A149,'Plan de acci�n consolidado 2025'!$A$3:$V$507,E$1,0)</f>
        <v>3200.2.3</v>
      </c>
      <c r="F149" t="str">
        <f>VLOOKUP($A149,'Plan de acci�n consolidado 2025'!$A$3:$V$507,F$1,0)</f>
        <v>N/A</v>
      </c>
      <c r="G149" t="str">
        <f>VLOOKUP($A149,'Plan de acci�n consolidado 2025'!$A$3:$V$507,G$1,0)</f>
        <v>N/A</v>
      </c>
      <c r="H149" t="str">
        <f>VLOOKUP($A149,'Plan de acci�n consolidado 2025'!$A$3:$V$507,H$1,0)</f>
        <v>N/A</v>
      </c>
      <c r="I149" t="str">
        <f>VLOOKUP($A149,'Plan de acci�n consolidado 2025'!$A$3:$V$507,I$1,0)</f>
        <v>N/A</v>
      </c>
      <c r="J149">
        <f>VLOOKUP(E149,'Plantilla publicacion'!$A$3:$Q$490,17,0)</f>
        <v>0</v>
      </c>
      <c r="K149" t="str">
        <f>VLOOKUP($A149,'Plan de acci�n consolidado 2025'!$A$3:$V$507,K$1,0)</f>
        <v>N/A</v>
      </c>
      <c r="L149" t="str">
        <f>VLOOKUP($A149,'Plan de acci�n consolidado 2025'!$A$3:$V$507,L$1,0)</f>
        <v>N/A</v>
      </c>
      <c r="M149" t="str">
        <f>VLOOKUP($A149,'Plan de acci�n consolidado 2025'!$A$3:$V$507,M$1,0)</f>
        <v>N/A</v>
      </c>
      <c r="N149" t="str">
        <f>VLOOKUP($A149,'Plan de acci�n consolidado 2025'!$A$3:$V$507,N$1,0)</f>
        <v>N/A</v>
      </c>
      <c r="O149" t="str">
        <f>VLOOKUP($A149,'Plan de acci�n consolidado 2025'!$A$3:$V$507,O$1,0)</f>
        <v>Resolver los recursos de reposición identificados en el inventario de la actividad anterior en 6 meses o menos (listado definitivo realizado)</v>
      </c>
      <c r="P149">
        <f>VLOOKUP($A149,'Plan de acci�n consolidado 2025'!$A$3:$V$507,P$1,0)</f>
        <v>50</v>
      </c>
      <c r="Q149">
        <f>VLOOKUP($A149,'Plan de acci�n consolidado 2025'!$A$3:$V$507,Q$1,0)</f>
        <v>80</v>
      </c>
      <c r="R149" t="str">
        <f>VLOOKUP($A149,'Plan de acci�n consolidado 2025'!$A$3:$V$507,R$1,0)</f>
        <v>Porcentual</v>
      </c>
      <c r="S149" t="str">
        <f>VLOOKUP($A149,'Plan de acci�n consolidado 2025'!$A$3:$V$507,S$1,0)</f>
        <v>% de Listado recursos periodo actualizado / 80% de Listado recursos periodo a actualizar</v>
      </c>
      <c r="T149" s="196" t="str">
        <f>VLOOKUP($A149,'Plan de acci�n consolidado 2025'!$A$3:$V$507,T$1,0)</f>
        <v>2025-01-02</v>
      </c>
      <c r="U149" s="196" t="str">
        <f>VLOOKUP($A149,'Plan de acci�n consolidado 2025'!$A$3:$V$507,U$1,0)</f>
        <v>2025-12-30</v>
      </c>
      <c r="V149" t="str">
        <f>VLOOKUP($A149,'Plan de acci�n consolidado 2025'!$A$3:$V$507,V$1,0)</f>
        <v>3200-DIRECCIÓN DE INVESTIGACIONES DE PROTECCIÓN DE USUARIOS DE SERVICIOS DE COMUNICACIONES</v>
      </c>
      <c r="W149"/>
      <c r="X149"/>
    </row>
    <row r="150" spans="1:24" x14ac:dyDescent="0.25">
      <c r="A150" s="31" t="s">
        <v>1202</v>
      </c>
      <c r="B150" t="str">
        <f>VLOOKUP($A150,'Plan de acci�n consolidado 2025'!$A$3:$V$507,B$1,0)</f>
        <v>6000-DESPACHO DEL SUPERINTENDENTE DELEGADO PARA EL CONTROL Y VERIFICACIÓN DE REGLAMENTOS TÉCNICOS Y METROLOGÍA LEGAL</v>
      </c>
      <c r="C150">
        <f>VLOOKUP($A150,'Plan de acci�n consolidado 2025'!$A$3:$V$507,C$1,0)</f>
        <v>2</v>
      </c>
      <c r="D150" t="str">
        <f>VLOOKUP($A150,'Plan de acci�n consolidado 2025'!$A$3:$V$507,D$1,0)</f>
        <v>Producto</v>
      </c>
      <c r="E150" t="str">
        <f>VLOOKUP($A150,'Plan de acci�n consolidado 2025'!$A$3:$V$507,E$1,0)</f>
        <v>6000.1</v>
      </c>
      <c r="F150" t="str">
        <f>VLOOKUP($A150,'Plan de acci�n consolidado 2025'!$A$3:$V$507,F$1,0)</f>
        <v>Innovador</v>
      </c>
      <c r="G150" t="str">
        <f>VLOOKUP($A150,'Plan de acci�n consolidado 2025'!$A$3:$V$507,G$1,0)</f>
        <v xml:space="preserve">Promover el enfoque preventivo, diferencial y territorial en el que hacer misional de la entidad 
</v>
      </c>
      <c r="H150" t="str">
        <f>VLOOKUP($A150,'Plan de acci�n consolidado 2025'!$A$3:$V$507,H$1,0)</f>
        <v xml:space="preserve">Cumplimiento de productos del PAI asociados a Promover el enfoque preventivo, diferencial y territorial en el que hacer misional de la entidad 
</v>
      </c>
      <c r="I150" t="str">
        <f>VLOOKUP($A150,'Plan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50" t="str">
        <f>VLOOKUP(E150,'Plantilla publicacion'!$A$3:$Q$490,17,0)</f>
        <v>PND - 4-04-1-c- Transformación productiva, internacionalización y acción climática - Políticas de competencia, consumidor e infraestructura de la calidad modernas / PES - Reindustrialización</v>
      </c>
      <c r="K150" t="str">
        <f>VLOOKUP($A150,'Plan de acci�n consolidado 2025'!$A$3:$V$507,K$1,0)</f>
        <v>No</v>
      </c>
      <c r="L150" t="str">
        <f>VLOOKUP($A150,'Plan de acci�n consolidado 2025'!$A$3:$V$507,L$1,0)</f>
        <v>C-3503-0200-0016-40401c</v>
      </c>
      <c r="M150" t="str">
        <f>VLOOKUP($A150,'Plan de acci�n consolidado 2025'!$A$3:$V$507,M$1,0)</f>
        <v>Política Gestión de la información estadística _DIMENSIÓN Información y Comunicación</v>
      </c>
      <c r="N150" t="str">
        <f>VLOOKUP($A150,'Plan de acci�n consolidado 2025'!$A$3:$V$507,N$1,0)</f>
        <v>C_COMP 1. Reducir comportamiento rentista de agentes, sujetos de inspección, vigilancia y control por Superin. PND_TRANSF_ Productiva, internacionalización y acción clímatica _ c. políticas de competencia, consumidor e infraestructura de calidad modernas</v>
      </c>
      <c r="O150" t="str">
        <f>VLOOKUP($A150,'Plan de acci�n consolidado 2025'!$A$3:$V$507,O$1,0)</f>
        <v>Campañas de control preventivo en los sectores eléctrico, seguridad vial, hogar y construcción e hidrocarburos, realizadas  (Informe con análisis del desarrollo de la campaña)</v>
      </c>
      <c r="P150">
        <f>VLOOKUP($A150,'Plan de acci�n consolidado 2025'!$A$3:$V$507,P$1,0)</f>
        <v>14</v>
      </c>
      <c r="Q150">
        <f>VLOOKUP($A150,'Plan de acci�n consolidado 2025'!$A$3:$V$507,Q$1,0)</f>
        <v>4</v>
      </c>
      <c r="R150" t="str">
        <f>VLOOKUP($A150,'Plan de acci�n consolidado 2025'!$A$3:$V$507,R$1,0)</f>
        <v>Númerica</v>
      </c>
      <c r="S150" t="str">
        <f>VLOOKUP($A150,'Plan de acci�n consolidado 2025'!$A$3:$V$507,S$1,0)</f>
        <v># de Informes con análisis del desarrollo de la campaña realizados / 4 Informes con análisis del desarrollo de la campaña a realizar</v>
      </c>
      <c r="T150" s="196" t="str">
        <f>VLOOKUP($A150,'Plan de acci�n consolidado 2025'!$A$3:$V$507,T$1,0)</f>
        <v>2025-01-13</v>
      </c>
      <c r="U150" s="196" t="str">
        <f>VLOOKUP($A150,'Plan de acci�n consolidado 2025'!$A$3:$V$507,U$1,0)</f>
        <v>2025-12-31</v>
      </c>
      <c r="V150" t="str">
        <f>VLOOKUP($A150,'Plan de acci�n consolidado 2025'!$A$3:$V$507,V$1,0)</f>
        <v>6000-DESPACHO DEL SUPERINTENDENTE DELEGADO PARA EL CONTROL Y VERIFICACIÓN DE REGLAMENTOS TÉCNICOS Y METROLOGÍA LEGAL</v>
      </c>
      <c r="W150"/>
      <c r="X150"/>
    </row>
    <row r="151" spans="1:24" x14ac:dyDescent="0.25">
      <c r="A151" s="31" t="s">
        <v>1203</v>
      </c>
      <c r="B151" t="str">
        <f>VLOOKUP($A151,'Plan de acci�n consolidado 2025'!$A$3:$V$507,B$1,0)</f>
        <v>6000-DESPACHO DEL SUPERINTENDENTE DELEGADO PARA EL CONTROL Y VERIFICACIÓN DE REGLAMENTOS TÉCNICOS Y METROLOGÍA LEGAL</v>
      </c>
      <c r="C151">
        <f>VLOOKUP($A151,'Plan de acci�n consolidado 2025'!$A$3:$V$507,C$1,0)</f>
        <v>2</v>
      </c>
      <c r="D151" t="str">
        <f>VLOOKUP($A151,'Plan de acci�n consolidado 2025'!$A$3:$V$507,D$1,0)</f>
        <v>Actividad propia</v>
      </c>
      <c r="E151" t="str">
        <f>VLOOKUP($A151,'Plan de acci�n consolidado 2025'!$A$3:$V$507,E$1,0)</f>
        <v>6000.1.1</v>
      </c>
      <c r="F151" t="str">
        <f>VLOOKUP($A151,'Plan de acci�n consolidado 2025'!$A$3:$V$507,F$1,0)</f>
        <v>N/A</v>
      </c>
      <c r="G151" t="str">
        <f>VLOOKUP($A151,'Plan de acci�n consolidado 2025'!$A$3:$V$507,G$1,0)</f>
        <v>N/A</v>
      </c>
      <c r="H151" t="str">
        <f>VLOOKUP($A151,'Plan de acci�n consolidado 2025'!$A$3:$V$507,H$1,0)</f>
        <v>N/A</v>
      </c>
      <c r="I151" t="str">
        <f>VLOOKUP($A151,'Plan de acci�n consolidado 2025'!$A$3:$V$507,I$1,0)</f>
        <v>N/A</v>
      </c>
      <c r="J151">
        <f>VLOOKUP(E151,'Plantilla publicacion'!$A$3:$Q$490,17,0)</f>
        <v>0</v>
      </c>
      <c r="K151" t="str">
        <f>VLOOKUP($A151,'Plan de acci�n consolidado 2025'!$A$3:$V$507,K$1,0)</f>
        <v>N/A</v>
      </c>
      <c r="L151" t="str">
        <f>VLOOKUP($A151,'Plan de acci�n consolidado 2025'!$A$3:$V$507,L$1,0)</f>
        <v>N/A</v>
      </c>
      <c r="M151" t="str">
        <f>VLOOKUP($A151,'Plan de acci�n consolidado 2025'!$A$3:$V$507,M$1,0)</f>
        <v>N/A</v>
      </c>
      <c r="N151" t="str">
        <f>VLOOKUP($A151,'Plan de acci�n consolidado 2025'!$A$3:$V$507,N$1,0)</f>
        <v>N/A</v>
      </c>
      <c r="O151" t="str">
        <f>VLOOKUP($A151,'Plan de acci�n consolidado 2025'!$A$3:$V$507,O$1,0)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P151">
        <f>VLOOKUP($A151,'Plan de acci�n consolidado 2025'!$A$3:$V$507,P$1,0)</f>
        <v>20</v>
      </c>
      <c r="Q151">
        <f>VLOOKUP($A151,'Plan de acci�n consolidado 2025'!$A$3:$V$507,Q$1,0)</f>
        <v>4</v>
      </c>
      <c r="R151" t="str">
        <f>VLOOKUP($A151,'Plan de acci�n consolidado 2025'!$A$3:$V$507,R$1,0)</f>
        <v>Númerica</v>
      </c>
      <c r="S151" t="str">
        <f>VLOOKUP($A151,'Plan de acci�n consolidado 2025'!$A$3:$V$507,S$1,0)</f>
        <v># de Campañas planificadas / 4 Campañas programadas</v>
      </c>
      <c r="T151" s="196" t="str">
        <f>VLOOKUP($A151,'Plan de acci�n consolidado 2025'!$A$3:$V$507,T$1,0)</f>
        <v>2025-01-13</v>
      </c>
      <c r="U151" s="196" t="str">
        <f>VLOOKUP($A151,'Plan de acci�n consolidado 2025'!$A$3:$V$507,U$1,0)</f>
        <v>2025-08-28</v>
      </c>
      <c r="V151" t="str">
        <f>VLOOKUP($A151,'Plan de acci�n consolidado 2025'!$A$3:$V$507,V$1,0)</f>
        <v>6000-DESPACHO DEL SUPERINTENDENTE DELEGADO PARA EL CONTROL Y VERIFICACIÓN DE REGLAMENTOS TÉCNICOS Y METROLOGÍA LEGAL</v>
      </c>
      <c r="W151"/>
      <c r="X151"/>
    </row>
    <row r="152" spans="1:24" x14ac:dyDescent="0.25">
      <c r="A152" s="31" t="s">
        <v>1204</v>
      </c>
      <c r="B152" t="str">
        <f>VLOOKUP($A152,'Plan de acci�n consolidado 2025'!$A$3:$V$507,B$1,0)</f>
        <v>6000-DESPACHO DEL SUPERINTENDENTE DELEGADO PARA EL CONTROL Y VERIFICACIÓN DE REGLAMENTOS TÉCNICOS Y METROLOGÍA LEGAL</v>
      </c>
      <c r="C152">
        <f>VLOOKUP($A152,'Plan de acci�n consolidado 2025'!$A$3:$V$507,C$1,0)</f>
        <v>2</v>
      </c>
      <c r="D152" t="str">
        <f>VLOOKUP($A152,'Plan de acci�n consolidado 2025'!$A$3:$V$507,D$1,0)</f>
        <v>Actividad propia</v>
      </c>
      <c r="E152" t="str">
        <f>VLOOKUP($A152,'Plan de acci�n consolidado 2025'!$A$3:$V$507,E$1,0)</f>
        <v>6000.1.2</v>
      </c>
      <c r="F152" t="str">
        <f>VLOOKUP($A152,'Plan de acci�n consolidado 2025'!$A$3:$V$507,F$1,0)</f>
        <v>N/A</v>
      </c>
      <c r="G152" t="str">
        <f>VLOOKUP($A152,'Plan de acci�n consolidado 2025'!$A$3:$V$507,G$1,0)</f>
        <v>N/A</v>
      </c>
      <c r="H152" t="str">
        <f>VLOOKUP($A152,'Plan de acci�n consolidado 2025'!$A$3:$V$507,H$1,0)</f>
        <v>N/A</v>
      </c>
      <c r="I152" t="str">
        <f>VLOOKUP($A152,'Plan de acci�n consolidado 2025'!$A$3:$V$507,I$1,0)</f>
        <v>N/A</v>
      </c>
      <c r="J152">
        <f>VLOOKUP(E152,'Plantilla publicacion'!$A$3:$Q$490,17,0)</f>
        <v>0</v>
      </c>
      <c r="K152" t="str">
        <f>VLOOKUP($A152,'Plan de acci�n consolidado 2025'!$A$3:$V$507,K$1,0)</f>
        <v>N/A</v>
      </c>
      <c r="L152" t="str">
        <f>VLOOKUP($A152,'Plan de acci�n consolidado 2025'!$A$3:$V$507,L$1,0)</f>
        <v>N/A</v>
      </c>
      <c r="M152" t="str">
        <f>VLOOKUP($A152,'Plan de acci�n consolidado 2025'!$A$3:$V$507,M$1,0)</f>
        <v>N/A</v>
      </c>
      <c r="N152" t="str">
        <f>VLOOKUP($A152,'Plan de acci�n consolidado 2025'!$A$3:$V$507,N$1,0)</f>
        <v>N/A</v>
      </c>
      <c r="O152" t="str">
        <f>VLOOKUP($A152,'Plan de acci�n consolidado 2025'!$A$3:$V$507,O$1,0)</f>
        <v>Establecer el cronograma de visitas y requerimientos de cada una de las campañas en los sectores definidos (Cronograma)</v>
      </c>
      <c r="P152">
        <f>VLOOKUP($A152,'Plan de acci�n consolidado 2025'!$A$3:$V$507,P$1,0)</f>
        <v>20</v>
      </c>
      <c r="Q152">
        <f>VLOOKUP($A152,'Plan de acci�n consolidado 2025'!$A$3:$V$507,Q$1,0)</f>
        <v>4</v>
      </c>
      <c r="R152" t="str">
        <f>VLOOKUP($A152,'Plan de acci�n consolidado 2025'!$A$3:$V$507,R$1,0)</f>
        <v>Númerica</v>
      </c>
      <c r="S152" t="str">
        <f>VLOOKUP($A152,'Plan de acci�n consolidado 2025'!$A$3:$V$507,S$1,0)</f>
        <v># de Cronogramas elaborados / 4 Cronogramas programados</v>
      </c>
      <c r="T152" s="196" t="str">
        <f>VLOOKUP($A152,'Plan de acci�n consolidado 2025'!$A$3:$V$507,T$1,0)</f>
        <v>2025-01-13</v>
      </c>
      <c r="U152" s="196" t="str">
        <f>VLOOKUP($A152,'Plan de acci�n consolidado 2025'!$A$3:$V$507,U$1,0)</f>
        <v>2025-12-31</v>
      </c>
      <c r="V152" t="str">
        <f>VLOOKUP($A152,'Plan de acci�n consolidado 2025'!$A$3:$V$507,V$1,0)</f>
        <v>6000-DESPACHO DEL SUPERINTENDENTE DELEGADO PARA EL CONTROL Y VERIFICACIÓN DE REGLAMENTOS TÉCNICOS Y METROLOGÍA LEGAL</v>
      </c>
      <c r="W152"/>
      <c r="X152"/>
    </row>
    <row r="153" spans="1:24" x14ac:dyDescent="0.25">
      <c r="A153" s="31" t="s">
        <v>1205</v>
      </c>
      <c r="B153" t="str">
        <f>VLOOKUP($A153,'Plan de acci�n consolidado 2025'!$A$3:$V$507,B$1,0)</f>
        <v>6000-DESPACHO DEL SUPERINTENDENTE DELEGADO PARA EL CONTROL Y VERIFICACIÓN DE REGLAMENTOS TÉCNICOS Y METROLOGÍA LEGAL</v>
      </c>
      <c r="C153">
        <f>VLOOKUP($A153,'Plan de acci�n consolidado 2025'!$A$3:$V$507,C$1,0)</f>
        <v>2</v>
      </c>
      <c r="D153" t="str">
        <f>VLOOKUP($A153,'Plan de acci�n consolidado 2025'!$A$3:$V$507,D$1,0)</f>
        <v>Actividad propia</v>
      </c>
      <c r="E153" t="str">
        <f>VLOOKUP($A153,'Plan de acci�n consolidado 2025'!$A$3:$V$507,E$1,0)</f>
        <v>6000.1.3</v>
      </c>
      <c r="F153" t="str">
        <f>VLOOKUP($A153,'Plan de acci�n consolidado 2025'!$A$3:$V$507,F$1,0)</f>
        <v>N/A</v>
      </c>
      <c r="G153" t="str">
        <f>VLOOKUP($A153,'Plan de acci�n consolidado 2025'!$A$3:$V$507,G$1,0)</f>
        <v>N/A</v>
      </c>
      <c r="H153" t="str">
        <f>VLOOKUP($A153,'Plan de acci�n consolidado 2025'!$A$3:$V$507,H$1,0)</f>
        <v>N/A</v>
      </c>
      <c r="I153" t="str">
        <f>VLOOKUP($A153,'Plan de acci�n consolidado 2025'!$A$3:$V$507,I$1,0)</f>
        <v>N/A</v>
      </c>
      <c r="J153">
        <f>VLOOKUP(E153,'Plantilla publicacion'!$A$3:$Q$490,17,0)</f>
        <v>0</v>
      </c>
      <c r="K153" t="str">
        <f>VLOOKUP($A153,'Plan de acci�n consolidado 2025'!$A$3:$V$507,K$1,0)</f>
        <v>N/A</v>
      </c>
      <c r="L153" t="str">
        <f>VLOOKUP($A153,'Plan de acci�n consolidado 2025'!$A$3:$V$507,L$1,0)</f>
        <v>N/A</v>
      </c>
      <c r="M153" t="str">
        <f>VLOOKUP($A153,'Plan de acci�n consolidado 2025'!$A$3:$V$507,M$1,0)</f>
        <v>N/A</v>
      </c>
      <c r="N153" t="str">
        <f>VLOOKUP($A153,'Plan de acci�n consolidado 2025'!$A$3:$V$507,N$1,0)</f>
        <v>N/A</v>
      </c>
      <c r="O153" t="str">
        <f>VLOOKUP($A153,'Plan de acci�n consolidado 2025'!$A$3:$V$507,O$1,0)</f>
        <v>Ejecutar el cronograma de visitas y requerimientos (Seguimiento al cronograma)</v>
      </c>
      <c r="P153">
        <f>VLOOKUP($A153,'Plan de acci�n consolidado 2025'!$A$3:$V$507,P$1,0)</f>
        <v>30</v>
      </c>
      <c r="Q153">
        <f>VLOOKUP($A153,'Plan de acci�n consolidado 2025'!$A$3:$V$507,Q$1,0)</f>
        <v>100</v>
      </c>
      <c r="R153" t="str">
        <f>VLOOKUP($A153,'Plan de acci�n consolidado 2025'!$A$3:$V$507,R$1,0)</f>
        <v>Porcentual</v>
      </c>
      <c r="S153" t="str">
        <f>VLOOKUP($A153,'Plan de acci�n consolidado 2025'!$A$3:$V$507,S$1,0)</f>
        <v>% de Actividades ejecutadas / 100% de Actividades programadas</v>
      </c>
      <c r="T153" s="196" t="str">
        <f>VLOOKUP($A153,'Plan de acci�n consolidado 2025'!$A$3:$V$507,T$1,0)</f>
        <v>2025-01-13</v>
      </c>
      <c r="U153" s="196" t="str">
        <f>VLOOKUP($A153,'Plan de acci�n consolidado 2025'!$A$3:$V$507,U$1,0)</f>
        <v>2025-12-31</v>
      </c>
      <c r="V153" t="str">
        <f>VLOOKUP($A153,'Plan de acci�n consolidado 2025'!$A$3:$V$507,V$1,0)</f>
        <v>6000-DESPACHO DEL SUPERINTENDENTE DELEGADO PARA EL CONTROL Y VERIFICACIÓN DE REGLAMENTOS TÉCNICOS Y METROLOGÍA LEGAL</v>
      </c>
      <c r="W153"/>
      <c r="X153"/>
    </row>
    <row r="154" spans="1:24" x14ac:dyDescent="0.25">
      <c r="A154" s="31" t="s">
        <v>1207</v>
      </c>
      <c r="B154" t="str">
        <f>VLOOKUP($A154,'Plan de acci�n consolidado 2025'!$A$3:$V$507,B$1,0)</f>
        <v>6000-DESPACHO DEL SUPERINTENDENTE DELEGADO PARA EL CONTROL Y VERIFICACIÓN DE REGLAMENTOS TÉCNICOS Y METROLOGÍA LEGAL</v>
      </c>
      <c r="C154">
        <f>VLOOKUP($A154,'Plan de acci�n consolidado 2025'!$A$3:$V$507,C$1,0)</f>
        <v>2</v>
      </c>
      <c r="D154" t="str">
        <f>VLOOKUP($A154,'Plan de acci�n consolidado 2025'!$A$3:$V$507,D$1,0)</f>
        <v>Actividad propia</v>
      </c>
      <c r="E154" t="str">
        <f>VLOOKUP($A154,'Plan de acci�n consolidado 2025'!$A$3:$V$507,E$1,0)</f>
        <v>6000.1.4</v>
      </c>
      <c r="F154" t="str">
        <f>VLOOKUP($A154,'Plan de acci�n consolidado 2025'!$A$3:$V$507,F$1,0)</f>
        <v>N/A</v>
      </c>
      <c r="G154" t="str">
        <f>VLOOKUP($A154,'Plan de acci�n consolidado 2025'!$A$3:$V$507,G$1,0)</f>
        <v>N/A</v>
      </c>
      <c r="H154" t="str">
        <f>VLOOKUP($A154,'Plan de acci�n consolidado 2025'!$A$3:$V$507,H$1,0)</f>
        <v>N/A</v>
      </c>
      <c r="I154" t="str">
        <f>VLOOKUP($A154,'Plan de acci�n consolidado 2025'!$A$3:$V$507,I$1,0)</f>
        <v>N/A</v>
      </c>
      <c r="J154">
        <f>VLOOKUP(E154,'Plantilla publicacion'!$A$3:$Q$490,17,0)</f>
        <v>0</v>
      </c>
      <c r="K154" t="str">
        <f>VLOOKUP($A154,'Plan de acci�n consolidado 2025'!$A$3:$V$507,K$1,0)</f>
        <v>N/A</v>
      </c>
      <c r="L154" t="str">
        <f>VLOOKUP($A154,'Plan de acci�n consolidado 2025'!$A$3:$V$507,L$1,0)</f>
        <v>N/A</v>
      </c>
      <c r="M154" t="str">
        <f>VLOOKUP($A154,'Plan de acci�n consolidado 2025'!$A$3:$V$507,M$1,0)</f>
        <v>N/A</v>
      </c>
      <c r="N154" t="str">
        <f>VLOOKUP($A154,'Plan de acci�n consolidado 2025'!$A$3:$V$507,N$1,0)</f>
        <v>N/A</v>
      </c>
      <c r="O154" t="str">
        <f>VLOOKUP($A154,'Plan de acci�n consolidado 2025'!$A$3:$V$507,O$1,0)</f>
        <v>Análisis del desarrollo de la campaña (Informe con análisis del desarrollo de la campaña)</v>
      </c>
      <c r="P154">
        <f>VLOOKUP($A154,'Plan de acci�n consolidado 2025'!$A$3:$V$507,P$1,0)</f>
        <v>30</v>
      </c>
      <c r="Q154">
        <f>VLOOKUP($A154,'Plan de acci�n consolidado 2025'!$A$3:$V$507,Q$1,0)</f>
        <v>4</v>
      </c>
      <c r="R154" t="str">
        <f>VLOOKUP($A154,'Plan de acci�n consolidado 2025'!$A$3:$V$507,R$1,0)</f>
        <v>Númerica</v>
      </c>
      <c r="S154" t="str">
        <f>VLOOKUP($A154,'Plan de acci�n consolidado 2025'!$A$3:$V$507,S$1,0)</f>
        <v># de Informes con análisis del desarrollo de la campaña realizados / 4 Informes con análisis del desarrollo de la campaña a realizar</v>
      </c>
      <c r="T154" s="196" t="str">
        <f>VLOOKUP($A154,'Plan de acci�n consolidado 2025'!$A$3:$V$507,T$1,0)</f>
        <v>2025-01-13</v>
      </c>
      <c r="U154" s="196" t="str">
        <f>VLOOKUP($A154,'Plan de acci�n consolidado 2025'!$A$3:$V$507,U$1,0)</f>
        <v>2025-12-31</v>
      </c>
      <c r="V154" t="str">
        <f>VLOOKUP($A154,'Plan de acci�n consolidado 2025'!$A$3:$V$507,V$1,0)</f>
        <v>6000-DESPACHO DEL SUPERINTENDENTE DELEGADO PARA EL CONTROL Y VERIFICACIÓN DE REGLAMENTOS TÉCNICOS Y METROLOGÍA LEGAL</v>
      </c>
      <c r="W154"/>
      <c r="X154"/>
    </row>
    <row r="155" spans="1:24" x14ac:dyDescent="0.25">
      <c r="A155" s="31" t="s">
        <v>1208</v>
      </c>
      <c r="B155" t="str">
        <f>VLOOKUP($A155,'Plan de acci�n consolidado 2025'!$A$3:$V$507,B$1,0)</f>
        <v>6000-DESPACHO DEL SUPERINTENDENTE DELEGADO PARA EL CONTROL Y VERIFICACIÓN DE REGLAMENTOS TÉCNICOS Y METROLOGÍA LEGAL</v>
      </c>
      <c r="C155">
        <f>VLOOKUP($A155,'Plan de acci�n consolidado 2025'!$A$3:$V$507,C$1,0)</f>
        <v>2</v>
      </c>
      <c r="D155" t="str">
        <f>VLOOKUP($A155,'Plan de acci�n consolidado 2025'!$A$3:$V$507,D$1,0)</f>
        <v>Producto</v>
      </c>
      <c r="E155" t="str">
        <f>VLOOKUP($A155,'Plan de acci�n consolidado 2025'!$A$3:$V$507,E$1,0)</f>
        <v>6000.2</v>
      </c>
      <c r="F155" t="str">
        <f>VLOOKUP($A155,'Plan de acci�n consolidado 2025'!$A$3:$V$507,F$1,0)</f>
        <v>Innovador</v>
      </c>
      <c r="G155" t="str">
        <f>VLOOKUP($A155,'Plan de acci�n consolidado 2025'!$A$3:$V$507,G$1,0)</f>
        <v xml:space="preserve">Promover el enfoque preventivo, diferencial y territorial en el que hacer misional de la entidad 
</v>
      </c>
      <c r="H155" t="str">
        <f>VLOOKUP($A155,'Plan de acci�n consolidado 2025'!$A$3:$V$507,H$1,0)</f>
        <v xml:space="preserve">Cumplimiento de productos del PAI asociados a Promover el enfoque preventivo, diferencial y territorial en el que hacer misional de la entidad 
</v>
      </c>
      <c r="I155" t="str">
        <f>VLOOKUP($A155,'Plan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55" t="str">
        <f>VLOOKUP(E155,'Plantilla publicacion'!$A$3:$Q$490,17,0)</f>
        <v>PND - 4-04-1-c- Transformación productiva, internacionalización y acción climática - Políticas de competencia, consumidor e infraestructura de la calidad modernas / PES - Reindustrialización</v>
      </c>
      <c r="K155" t="str">
        <f>VLOOKUP($A155,'Plan de acci�n consolidado 2025'!$A$3:$V$507,K$1,0)</f>
        <v>No</v>
      </c>
      <c r="L155" t="str">
        <f>VLOOKUP($A155,'Plan de acci�n consolidado 2025'!$A$3:$V$507,L$1,0)</f>
        <v>C-3503-0200-0016-40401c</v>
      </c>
      <c r="M155" t="str">
        <f>VLOOKUP($A155,'Plan de acci�n consolidado 2025'!$A$3:$V$507,M$1,0)</f>
        <v>Política Gestión Documental _DIMENSIÓN Información y Comunicación</v>
      </c>
      <c r="N155" t="str">
        <f>VLOOKUP($A155,'Plan de acci�n consolidado 2025'!$A$3:$V$507,N$1,0)</f>
        <v>C_COMP 1. Reducir comportamiento rentista de agentes, sujetos de inspección, vigilancia y control por Superin. PND_TRANSF_ Productiva, internacionalización y acción clímatica _ c. políticas de competencia, consumidor e infraestructura de calidad modernas</v>
      </c>
      <c r="O155" t="str">
        <f>VLOOKUP($A155,'Plan de acci�n consolidado 2025'!$A$3:$V$507,O$1,0)</f>
        <v>Campañas de control preventivo en surtidores de combustibles, balanzas, preempacados y alcoholímetros, realizadas (Informe con análisis del desarrollo de la campaña)</v>
      </c>
      <c r="P155">
        <f>VLOOKUP($A155,'Plan de acci�n consolidado 2025'!$A$3:$V$507,P$1,0)</f>
        <v>14</v>
      </c>
      <c r="Q155">
        <f>VLOOKUP($A155,'Plan de acci�n consolidado 2025'!$A$3:$V$507,Q$1,0)</f>
        <v>6</v>
      </c>
      <c r="R155" t="str">
        <f>VLOOKUP($A155,'Plan de acci�n consolidado 2025'!$A$3:$V$507,R$1,0)</f>
        <v>Númerica</v>
      </c>
      <c r="S155" t="str">
        <f>VLOOKUP($A155,'Plan de acci�n consolidado 2025'!$A$3:$V$507,S$1,0)</f>
        <v># de Informes con análisis del desarrollo de la campaña realizados / 6 Informes con análisis del desarrollo de la campaña a realizar</v>
      </c>
      <c r="T155" s="196" t="str">
        <f>VLOOKUP($A155,'Plan de acci�n consolidado 2025'!$A$3:$V$507,T$1,0)</f>
        <v>2025-01-13</v>
      </c>
      <c r="U155" s="196" t="str">
        <f>VLOOKUP($A155,'Plan de acci�n consolidado 2025'!$A$3:$V$507,U$1,0)</f>
        <v>2025-12-31</v>
      </c>
      <c r="V155" t="str">
        <f>VLOOKUP($A155,'Plan de acci�n consolidado 2025'!$A$3:$V$507,V$1,0)</f>
        <v>6000-DESPACHO DEL SUPERINTENDENTE DELEGADO PARA EL CONTROL Y VERIFICACIÓN DE REGLAMENTOS TÉCNICOS Y METROLOGÍA LEGAL</v>
      </c>
      <c r="W155"/>
      <c r="X155"/>
    </row>
    <row r="156" spans="1:24" x14ac:dyDescent="0.25">
      <c r="A156" s="31" t="s">
        <v>1209</v>
      </c>
      <c r="B156" t="str">
        <f>VLOOKUP($A156,'Plan de acci�n consolidado 2025'!$A$3:$V$507,B$1,0)</f>
        <v>6000-DESPACHO DEL SUPERINTENDENTE DELEGADO PARA EL CONTROL Y VERIFICACIÓN DE REGLAMENTOS TÉCNICOS Y METROLOGÍA LEGAL</v>
      </c>
      <c r="C156">
        <f>VLOOKUP($A156,'Plan de acci�n consolidado 2025'!$A$3:$V$507,C$1,0)</f>
        <v>2</v>
      </c>
      <c r="D156" t="str">
        <f>VLOOKUP($A156,'Plan de acci�n consolidado 2025'!$A$3:$V$507,D$1,0)</f>
        <v>Actividad propia</v>
      </c>
      <c r="E156" t="str">
        <f>VLOOKUP($A156,'Plan de acci�n consolidado 2025'!$A$3:$V$507,E$1,0)</f>
        <v>6000.2.1</v>
      </c>
      <c r="F156" t="str">
        <f>VLOOKUP($A156,'Plan de acci�n consolidado 2025'!$A$3:$V$507,F$1,0)</f>
        <v>N/A</v>
      </c>
      <c r="G156" t="str">
        <f>VLOOKUP($A156,'Plan de acci�n consolidado 2025'!$A$3:$V$507,G$1,0)</f>
        <v>N/A</v>
      </c>
      <c r="H156" t="str">
        <f>VLOOKUP($A156,'Plan de acci�n consolidado 2025'!$A$3:$V$507,H$1,0)</f>
        <v>N/A</v>
      </c>
      <c r="I156" t="str">
        <f>VLOOKUP($A156,'Plan de acci�n consolidado 2025'!$A$3:$V$507,I$1,0)</f>
        <v>N/A</v>
      </c>
      <c r="J156">
        <f>VLOOKUP(E156,'Plantilla publicacion'!$A$3:$Q$490,17,0)</f>
        <v>0</v>
      </c>
      <c r="K156" t="str">
        <f>VLOOKUP($A156,'Plan de acci�n consolidado 2025'!$A$3:$V$507,K$1,0)</f>
        <v>N/A</v>
      </c>
      <c r="L156" t="str">
        <f>VLOOKUP($A156,'Plan de acci�n consolidado 2025'!$A$3:$V$507,L$1,0)</f>
        <v>N/A</v>
      </c>
      <c r="M156" t="str">
        <f>VLOOKUP($A156,'Plan de acci�n consolidado 2025'!$A$3:$V$507,M$1,0)</f>
        <v>N/A</v>
      </c>
      <c r="N156" t="str">
        <f>VLOOKUP($A156,'Plan de acci�n consolidado 2025'!$A$3:$V$507,N$1,0)</f>
        <v>N/A</v>
      </c>
      <c r="O156" t="str">
        <f>VLOOKUP($A156,'Plan de acci�n consolidado 2025'!$A$3:$V$507,O$1,0)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P156">
        <f>VLOOKUP($A156,'Plan de acci�n consolidado 2025'!$A$3:$V$507,P$1,0)</f>
        <v>20</v>
      </c>
      <c r="Q156">
        <f>VLOOKUP($A156,'Plan de acci�n consolidado 2025'!$A$3:$V$507,Q$1,0)</f>
        <v>6</v>
      </c>
      <c r="R156" t="str">
        <f>VLOOKUP($A156,'Plan de acci�n consolidado 2025'!$A$3:$V$507,R$1,0)</f>
        <v>Númerica</v>
      </c>
      <c r="S156" t="str">
        <f>VLOOKUP($A156,'Plan de acci�n consolidado 2025'!$A$3:$V$507,S$1,0)</f>
        <v># de Campañas planificadas / 6 Campañas programadas</v>
      </c>
      <c r="T156" s="196" t="str">
        <f>VLOOKUP($A156,'Plan de acci�n consolidado 2025'!$A$3:$V$507,T$1,0)</f>
        <v>2025-01-13</v>
      </c>
      <c r="U156" s="196" t="str">
        <f>VLOOKUP($A156,'Plan de acci�n consolidado 2025'!$A$3:$V$507,U$1,0)</f>
        <v>2025-08-28</v>
      </c>
      <c r="V156" t="str">
        <f>VLOOKUP($A156,'Plan de acci�n consolidado 2025'!$A$3:$V$507,V$1,0)</f>
        <v>6000-DESPACHO DEL SUPERINTENDENTE DELEGADO PARA EL CONTROL Y VERIFICACIÓN DE REGLAMENTOS TÉCNICOS Y METROLOGÍA LEGAL</v>
      </c>
      <c r="W156"/>
      <c r="X156"/>
    </row>
    <row r="157" spans="1:24" x14ac:dyDescent="0.25">
      <c r="A157" s="31" t="s">
        <v>1210</v>
      </c>
      <c r="B157" t="str">
        <f>VLOOKUP($A157,'Plan de acci�n consolidado 2025'!$A$3:$V$507,B$1,0)</f>
        <v>6000-DESPACHO DEL SUPERINTENDENTE DELEGADO PARA EL CONTROL Y VERIFICACIÓN DE REGLAMENTOS TÉCNICOS Y METROLOGÍA LEGAL</v>
      </c>
      <c r="C157">
        <f>VLOOKUP($A157,'Plan de acci�n consolidado 2025'!$A$3:$V$507,C$1,0)</f>
        <v>2</v>
      </c>
      <c r="D157" t="str">
        <f>VLOOKUP($A157,'Plan de acci�n consolidado 2025'!$A$3:$V$507,D$1,0)</f>
        <v>Actividad propia</v>
      </c>
      <c r="E157" t="str">
        <f>VLOOKUP($A157,'Plan de acci�n consolidado 2025'!$A$3:$V$507,E$1,0)</f>
        <v>6000.2.2</v>
      </c>
      <c r="F157" t="str">
        <f>VLOOKUP($A157,'Plan de acci�n consolidado 2025'!$A$3:$V$507,F$1,0)</f>
        <v>N/A</v>
      </c>
      <c r="G157" t="str">
        <f>VLOOKUP($A157,'Plan de acci�n consolidado 2025'!$A$3:$V$507,G$1,0)</f>
        <v>N/A</v>
      </c>
      <c r="H157" t="str">
        <f>VLOOKUP($A157,'Plan de acci�n consolidado 2025'!$A$3:$V$507,H$1,0)</f>
        <v>N/A</v>
      </c>
      <c r="I157" t="str">
        <f>VLOOKUP($A157,'Plan de acci�n consolidado 2025'!$A$3:$V$507,I$1,0)</f>
        <v>N/A</v>
      </c>
      <c r="J157">
        <f>VLOOKUP(E157,'Plantilla publicacion'!$A$3:$Q$490,17,0)</f>
        <v>0</v>
      </c>
      <c r="K157" t="str">
        <f>VLOOKUP($A157,'Plan de acci�n consolidado 2025'!$A$3:$V$507,K$1,0)</f>
        <v>N/A</v>
      </c>
      <c r="L157" t="str">
        <f>VLOOKUP($A157,'Plan de acci�n consolidado 2025'!$A$3:$V$507,L$1,0)</f>
        <v>N/A</v>
      </c>
      <c r="M157" t="str">
        <f>VLOOKUP($A157,'Plan de acci�n consolidado 2025'!$A$3:$V$507,M$1,0)</f>
        <v>N/A</v>
      </c>
      <c r="N157" t="str">
        <f>VLOOKUP($A157,'Plan de acci�n consolidado 2025'!$A$3:$V$507,N$1,0)</f>
        <v>N/A</v>
      </c>
      <c r="O157" t="str">
        <f>VLOOKUP($A157,'Plan de acci�n consolidado 2025'!$A$3:$V$507,O$1,0)</f>
        <v>Establecer el cronograma de visitas y requerimientos de cada una de las campañas en los sectores definidos (Cronograma)</v>
      </c>
      <c r="P157">
        <f>VLOOKUP($A157,'Plan de acci�n consolidado 2025'!$A$3:$V$507,P$1,0)</f>
        <v>20</v>
      </c>
      <c r="Q157">
        <f>VLOOKUP($A157,'Plan de acci�n consolidado 2025'!$A$3:$V$507,Q$1,0)</f>
        <v>6</v>
      </c>
      <c r="R157" t="str">
        <f>VLOOKUP($A157,'Plan de acci�n consolidado 2025'!$A$3:$V$507,R$1,0)</f>
        <v>Númerica</v>
      </c>
      <c r="S157" t="str">
        <f>VLOOKUP($A157,'Plan de acci�n consolidado 2025'!$A$3:$V$507,S$1,0)</f>
        <v># de Cronogramas elaborados / 6 Cronogramas programados</v>
      </c>
      <c r="T157" s="196" t="str">
        <f>VLOOKUP($A157,'Plan de acci�n consolidado 2025'!$A$3:$V$507,T$1,0)</f>
        <v>2025-01-13</v>
      </c>
      <c r="U157" s="196" t="str">
        <f>VLOOKUP($A157,'Plan de acci�n consolidado 2025'!$A$3:$V$507,U$1,0)</f>
        <v>2025-12-31</v>
      </c>
      <c r="V157" t="str">
        <f>VLOOKUP($A157,'Plan de acci�n consolidado 2025'!$A$3:$V$507,V$1,0)</f>
        <v>6000-DESPACHO DEL SUPERINTENDENTE DELEGADO PARA EL CONTROL Y VERIFICACIÓN DE REGLAMENTOS TÉCNICOS Y METROLOGÍA LEGAL</v>
      </c>
      <c r="W157"/>
      <c r="X157"/>
    </row>
    <row r="158" spans="1:24" x14ac:dyDescent="0.25">
      <c r="A158" s="31" t="s">
        <v>1211</v>
      </c>
      <c r="B158" t="str">
        <f>VLOOKUP($A158,'Plan de acci�n consolidado 2025'!$A$3:$V$507,B$1,0)</f>
        <v>6000-DESPACHO DEL SUPERINTENDENTE DELEGADO PARA EL CONTROL Y VERIFICACIÓN DE REGLAMENTOS TÉCNICOS Y METROLOGÍA LEGAL</v>
      </c>
      <c r="C158">
        <f>VLOOKUP($A158,'Plan de acci�n consolidado 2025'!$A$3:$V$507,C$1,0)</f>
        <v>2</v>
      </c>
      <c r="D158" t="str">
        <f>VLOOKUP($A158,'Plan de acci�n consolidado 2025'!$A$3:$V$507,D$1,0)</f>
        <v>Actividad propia</v>
      </c>
      <c r="E158" t="str">
        <f>VLOOKUP($A158,'Plan de acci�n consolidado 2025'!$A$3:$V$507,E$1,0)</f>
        <v>6000.2.3</v>
      </c>
      <c r="F158" t="str">
        <f>VLOOKUP($A158,'Plan de acci�n consolidado 2025'!$A$3:$V$507,F$1,0)</f>
        <v>N/A</v>
      </c>
      <c r="G158" t="str">
        <f>VLOOKUP($A158,'Plan de acci�n consolidado 2025'!$A$3:$V$507,G$1,0)</f>
        <v>N/A</v>
      </c>
      <c r="H158" t="str">
        <f>VLOOKUP($A158,'Plan de acci�n consolidado 2025'!$A$3:$V$507,H$1,0)</f>
        <v>N/A</v>
      </c>
      <c r="I158" t="str">
        <f>VLOOKUP($A158,'Plan de acci�n consolidado 2025'!$A$3:$V$507,I$1,0)</f>
        <v>N/A</v>
      </c>
      <c r="J158">
        <f>VLOOKUP(E158,'Plantilla publicacion'!$A$3:$Q$490,17,0)</f>
        <v>0</v>
      </c>
      <c r="K158" t="str">
        <f>VLOOKUP($A158,'Plan de acci�n consolidado 2025'!$A$3:$V$507,K$1,0)</f>
        <v>N/A</v>
      </c>
      <c r="L158" t="str">
        <f>VLOOKUP($A158,'Plan de acci�n consolidado 2025'!$A$3:$V$507,L$1,0)</f>
        <v>N/A</v>
      </c>
      <c r="M158" t="str">
        <f>VLOOKUP($A158,'Plan de acci�n consolidado 2025'!$A$3:$V$507,M$1,0)</f>
        <v>N/A</v>
      </c>
      <c r="N158" t="str">
        <f>VLOOKUP($A158,'Plan de acci�n consolidado 2025'!$A$3:$V$507,N$1,0)</f>
        <v>N/A</v>
      </c>
      <c r="O158" t="str">
        <f>VLOOKUP($A158,'Plan de acci�n consolidado 2025'!$A$3:$V$507,O$1,0)</f>
        <v>Ejecutar el cronograma de visitas y requerimientos (Seguimiento al cronograma)</v>
      </c>
      <c r="P158">
        <f>VLOOKUP($A158,'Plan de acci�n consolidado 2025'!$A$3:$V$507,P$1,0)</f>
        <v>30</v>
      </c>
      <c r="Q158">
        <f>VLOOKUP($A158,'Plan de acci�n consolidado 2025'!$A$3:$V$507,Q$1,0)</f>
        <v>100</v>
      </c>
      <c r="R158" t="str">
        <f>VLOOKUP($A158,'Plan de acci�n consolidado 2025'!$A$3:$V$507,R$1,0)</f>
        <v>Porcentual</v>
      </c>
      <c r="S158" t="str">
        <f>VLOOKUP($A158,'Plan de acci�n consolidado 2025'!$A$3:$V$507,S$1,0)</f>
        <v>% de Actividades ejecutadas / 100% de Actividades programadas</v>
      </c>
      <c r="T158" s="196" t="str">
        <f>VLOOKUP($A158,'Plan de acci�n consolidado 2025'!$A$3:$V$507,T$1,0)</f>
        <v>2025-01-13</v>
      </c>
      <c r="U158" s="196" t="str">
        <f>VLOOKUP($A158,'Plan de acci�n consolidado 2025'!$A$3:$V$507,U$1,0)</f>
        <v>2025-12-31</v>
      </c>
      <c r="V158" t="str">
        <f>VLOOKUP($A158,'Plan de acci�n consolidado 2025'!$A$3:$V$507,V$1,0)</f>
        <v>6000-DESPACHO DEL SUPERINTENDENTE DELEGADO PARA EL CONTROL Y VERIFICACIÓN DE REGLAMENTOS TÉCNICOS Y METROLOGÍA LEGAL</v>
      </c>
      <c r="W158"/>
      <c r="X158"/>
    </row>
    <row r="159" spans="1:24" x14ac:dyDescent="0.25">
      <c r="A159" s="31" t="s">
        <v>1212</v>
      </c>
      <c r="B159" t="str">
        <f>VLOOKUP($A159,'Plan de acci�n consolidado 2025'!$A$3:$V$507,B$1,0)</f>
        <v>6000-DESPACHO DEL SUPERINTENDENTE DELEGADO PARA EL CONTROL Y VERIFICACIÓN DE REGLAMENTOS TÉCNICOS Y METROLOGÍA LEGAL</v>
      </c>
      <c r="C159">
        <f>VLOOKUP($A159,'Plan de acci�n consolidado 2025'!$A$3:$V$507,C$1,0)</f>
        <v>2</v>
      </c>
      <c r="D159" t="str">
        <f>VLOOKUP($A159,'Plan de acci�n consolidado 2025'!$A$3:$V$507,D$1,0)</f>
        <v>Actividad propia</v>
      </c>
      <c r="E159" t="str">
        <f>VLOOKUP($A159,'Plan de acci�n consolidado 2025'!$A$3:$V$507,E$1,0)</f>
        <v>6000.2.4</v>
      </c>
      <c r="F159" t="str">
        <f>VLOOKUP($A159,'Plan de acci�n consolidado 2025'!$A$3:$V$507,F$1,0)</f>
        <v>N/A</v>
      </c>
      <c r="G159" t="str">
        <f>VLOOKUP($A159,'Plan de acci�n consolidado 2025'!$A$3:$V$507,G$1,0)</f>
        <v>N/A</v>
      </c>
      <c r="H159" t="str">
        <f>VLOOKUP($A159,'Plan de acci�n consolidado 2025'!$A$3:$V$507,H$1,0)</f>
        <v>N/A</v>
      </c>
      <c r="I159" t="str">
        <f>VLOOKUP($A159,'Plan de acci�n consolidado 2025'!$A$3:$V$507,I$1,0)</f>
        <v>N/A</v>
      </c>
      <c r="J159">
        <f>VLOOKUP(E159,'Plantilla publicacion'!$A$3:$Q$490,17,0)</f>
        <v>0</v>
      </c>
      <c r="K159" t="str">
        <f>VLOOKUP($A159,'Plan de acci�n consolidado 2025'!$A$3:$V$507,K$1,0)</f>
        <v>N/A</v>
      </c>
      <c r="L159" t="str">
        <f>VLOOKUP($A159,'Plan de acci�n consolidado 2025'!$A$3:$V$507,L$1,0)</f>
        <v>N/A</v>
      </c>
      <c r="M159" t="str">
        <f>VLOOKUP($A159,'Plan de acci�n consolidado 2025'!$A$3:$V$507,M$1,0)</f>
        <v>N/A</v>
      </c>
      <c r="N159" t="str">
        <f>VLOOKUP($A159,'Plan de acci�n consolidado 2025'!$A$3:$V$507,N$1,0)</f>
        <v>N/A</v>
      </c>
      <c r="O159" t="str">
        <f>VLOOKUP($A159,'Plan de acci�n consolidado 2025'!$A$3:$V$507,O$1,0)</f>
        <v>Análisis del desarrollo de la campaña (Informe con análisis del desarrollo de la campaña)</v>
      </c>
      <c r="P159">
        <f>VLOOKUP($A159,'Plan de acci�n consolidado 2025'!$A$3:$V$507,P$1,0)</f>
        <v>30</v>
      </c>
      <c r="Q159">
        <f>VLOOKUP($A159,'Plan de acci�n consolidado 2025'!$A$3:$V$507,Q$1,0)</f>
        <v>6</v>
      </c>
      <c r="R159" t="str">
        <f>VLOOKUP($A159,'Plan de acci�n consolidado 2025'!$A$3:$V$507,R$1,0)</f>
        <v>Númerica</v>
      </c>
      <c r="S159" t="str">
        <f>VLOOKUP($A159,'Plan de acci�n consolidado 2025'!$A$3:$V$507,S$1,0)</f>
        <v># de Informes con análisis del desarrollo de la campaña realizados / 6 Informes con análisis del desarrollo de la campaña a realizar</v>
      </c>
      <c r="T159" s="196" t="str">
        <f>VLOOKUP($A159,'Plan de acci�n consolidado 2025'!$A$3:$V$507,T$1,0)</f>
        <v>2025-01-13</v>
      </c>
      <c r="U159" s="196" t="str">
        <f>VLOOKUP($A159,'Plan de acci�n consolidado 2025'!$A$3:$V$507,U$1,0)</f>
        <v>2025-12-31</v>
      </c>
      <c r="V159" t="str">
        <f>VLOOKUP($A159,'Plan de acci�n consolidado 2025'!$A$3:$V$507,V$1,0)</f>
        <v>6000-DESPACHO DEL SUPERINTENDENTE DELEGADO PARA EL CONTROL Y VERIFICACIÓN DE REGLAMENTOS TÉCNICOS Y METROLOGÍA LEGAL</v>
      </c>
      <c r="W159"/>
      <c r="X159"/>
    </row>
    <row r="160" spans="1:24" x14ac:dyDescent="0.25">
      <c r="A160" s="31" t="s">
        <v>1213</v>
      </c>
      <c r="B160" t="str">
        <f>VLOOKUP($A160,'Plan de acci�n consolidado 2025'!$A$3:$V$507,B$1,0)</f>
        <v>6000-DESPACHO DEL SUPERINTENDENTE DELEGADO PARA EL CONTROL Y VERIFICACIÓN DE REGLAMENTOS TÉCNICOS Y METROLOGÍA LEGAL</v>
      </c>
      <c r="C160">
        <f>VLOOKUP($A160,'Plan de acci�n consolidado 2025'!$A$3:$V$507,C$1,0)</f>
        <v>2</v>
      </c>
      <c r="D160" t="str">
        <f>VLOOKUP($A160,'Plan de acci�n consolidado 2025'!$A$3:$V$507,D$1,0)</f>
        <v>Producto</v>
      </c>
      <c r="E160" t="str">
        <f>VLOOKUP($A160,'Plan de acci�n consolidado 2025'!$A$3:$V$507,E$1,0)</f>
        <v>6000.3</v>
      </c>
      <c r="F160" t="str">
        <f>VLOOKUP($A160,'Plan de acci�n consolidado 2025'!$A$3:$V$507,F$1,0)</f>
        <v>Innovador</v>
      </c>
      <c r="G160" t="str">
        <f>VLOOKUP($A160,'Plan de acci�n consolidado 2025'!$A$3:$V$507,G$1,0)</f>
        <v xml:space="preserve">Promover el enfoque preventivo, diferencial y territorial en el que hacer misional de la entidad 
</v>
      </c>
      <c r="H160" t="str">
        <f>VLOOKUP($A160,'Plan de acci�n consolidado 2025'!$A$3:$V$507,H$1,0)</f>
        <v xml:space="preserve">Cumplimiento de productos del PAI asociados a Promover el enfoque preventivo, diferencial y territorial en el que hacer misional de la entidad 
</v>
      </c>
      <c r="I160" t="str">
        <f>VLOOKUP($A160,'Plan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60" t="str">
        <f>VLOOKUP(E160,'Plantilla publicacion'!$A$3:$Q$490,17,0)</f>
        <v>PND - 4-04-1-c- Transformación productiva, internacionalización y acción climática - Políticas de competencia, consumidor e infraestructura de la calidad modernas / PES - Reindustrialización</v>
      </c>
      <c r="K160" t="str">
        <f>VLOOKUP($A160,'Plan de acci�n consolidado 2025'!$A$3:$V$507,K$1,0)</f>
        <v>No</v>
      </c>
      <c r="L160" t="str">
        <f>VLOOKUP($A160,'Plan de acci�n consolidado 2025'!$A$3:$V$507,L$1,0)</f>
        <v>C-3503-0200-0016-40401c</v>
      </c>
      <c r="M160" t="str">
        <f>VLOOKUP($A160,'Plan de acci�n consolidado 2025'!$A$3:$V$507,M$1,0)</f>
        <v>Política Gestión de la información estadística _DIMENSIÓN Información y Comunicación</v>
      </c>
      <c r="N160" t="str">
        <f>VLOOKUP($A160,'Plan de acci�n consolidado 2025'!$A$3:$V$507,N$1,0)</f>
        <v>C_COMP 1. Reducir comportamiento rentista de agentes, sujetos de inspección, vigilancia y control por Superin. PND_TRANSF_ Productiva, internacionalización y acción clímatica _ c. políticas de competencia, consumidor e infraestructura de calidad modernas</v>
      </c>
      <c r="O160" t="str">
        <f>VLOOKUP($A160,'Plan de acci�n consolidado 2025'!$A$3:$V$507,O$1,0)</f>
        <v>Campañas de control preventivo en control de precios en cualquiera de los siguientes temas: combustibles, medicamentos o leche cruda, realizadas. (Informe con análisis del desarrollo de la campaña)</v>
      </c>
      <c r="P160">
        <f>VLOOKUP($A160,'Plan de acci�n consolidado 2025'!$A$3:$V$507,P$1,0)</f>
        <v>14</v>
      </c>
      <c r="Q160">
        <f>VLOOKUP($A160,'Plan de acci�n consolidado 2025'!$A$3:$V$507,Q$1,0)</f>
        <v>2</v>
      </c>
      <c r="R160" t="str">
        <f>VLOOKUP($A160,'Plan de acci�n consolidado 2025'!$A$3:$V$507,R$1,0)</f>
        <v>Númerica</v>
      </c>
      <c r="S160" t="str">
        <f>VLOOKUP($A160,'Plan de acci�n consolidado 2025'!$A$3:$V$507,S$1,0)</f>
        <v># de Informes con análisis del desarrollo de la campaña realizados / 2 Informes con análisis del desarrollo de la campaña a realizar</v>
      </c>
      <c r="T160" s="196" t="str">
        <f>VLOOKUP($A160,'Plan de acci�n consolidado 2025'!$A$3:$V$507,T$1,0)</f>
        <v>2025-01-13</v>
      </c>
      <c r="U160" s="196" t="str">
        <f>VLOOKUP($A160,'Plan de acci�n consolidado 2025'!$A$3:$V$507,U$1,0)</f>
        <v>2025-12-31</v>
      </c>
      <c r="V160" t="str">
        <f>VLOOKUP($A160,'Plan de acci�n consolidado 2025'!$A$3:$V$507,V$1,0)</f>
        <v>6000-DESPACHO DEL SUPERINTENDENTE DELEGADO PARA EL CONTROL Y VERIFICACIÓN DE REGLAMENTOS TÉCNICOS Y METROLOGÍA LEGAL</v>
      </c>
      <c r="W160"/>
      <c r="X160"/>
    </row>
    <row r="161" spans="1:24" x14ac:dyDescent="0.25">
      <c r="A161" s="31" t="s">
        <v>1214</v>
      </c>
      <c r="B161" t="str">
        <f>VLOOKUP($A161,'Plan de acci�n consolidado 2025'!$A$3:$V$507,B$1,0)</f>
        <v>6000-DESPACHO DEL SUPERINTENDENTE DELEGADO PARA EL CONTROL Y VERIFICACIÓN DE REGLAMENTOS TÉCNICOS Y METROLOGÍA LEGAL</v>
      </c>
      <c r="C161">
        <f>VLOOKUP($A161,'Plan de acci�n consolidado 2025'!$A$3:$V$507,C$1,0)</f>
        <v>2</v>
      </c>
      <c r="D161" t="str">
        <f>VLOOKUP($A161,'Plan de acci�n consolidado 2025'!$A$3:$V$507,D$1,0)</f>
        <v>Actividad propia</v>
      </c>
      <c r="E161" t="str">
        <f>VLOOKUP($A161,'Plan de acci�n consolidado 2025'!$A$3:$V$507,E$1,0)</f>
        <v>6000.3.1</v>
      </c>
      <c r="F161" t="str">
        <f>VLOOKUP($A161,'Plan de acci�n consolidado 2025'!$A$3:$V$507,F$1,0)</f>
        <v>N/A</v>
      </c>
      <c r="G161" t="str">
        <f>VLOOKUP($A161,'Plan de acci�n consolidado 2025'!$A$3:$V$507,G$1,0)</f>
        <v>N/A</v>
      </c>
      <c r="H161" t="str">
        <f>VLOOKUP($A161,'Plan de acci�n consolidado 2025'!$A$3:$V$507,H$1,0)</f>
        <v>N/A</v>
      </c>
      <c r="I161" t="str">
        <f>VLOOKUP($A161,'Plan de acci�n consolidado 2025'!$A$3:$V$507,I$1,0)</f>
        <v>N/A</v>
      </c>
      <c r="J161">
        <f>VLOOKUP(E161,'Plantilla publicacion'!$A$3:$Q$490,17,0)</f>
        <v>0</v>
      </c>
      <c r="K161" t="str">
        <f>VLOOKUP($A161,'Plan de acci�n consolidado 2025'!$A$3:$V$507,K$1,0)</f>
        <v>N/A</v>
      </c>
      <c r="L161" t="str">
        <f>VLOOKUP($A161,'Plan de acci�n consolidado 2025'!$A$3:$V$507,L$1,0)</f>
        <v>N/A</v>
      </c>
      <c r="M161" t="str">
        <f>VLOOKUP($A161,'Plan de acci�n consolidado 2025'!$A$3:$V$507,M$1,0)</f>
        <v>N/A</v>
      </c>
      <c r="N161" t="str">
        <f>VLOOKUP($A161,'Plan de acci�n consolidado 2025'!$A$3:$V$507,N$1,0)</f>
        <v>N/A</v>
      </c>
      <c r="O161" t="str">
        <f>VLOOKUP($A161,'Plan de acci�n consolidado 2025'!$A$3:$V$507,O$1,0)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P161">
        <f>VLOOKUP($A161,'Plan de acci�n consolidado 2025'!$A$3:$V$507,P$1,0)</f>
        <v>20</v>
      </c>
      <c r="Q161">
        <f>VLOOKUP($A161,'Plan de acci�n consolidado 2025'!$A$3:$V$507,Q$1,0)</f>
        <v>2</v>
      </c>
      <c r="R161" t="str">
        <f>VLOOKUP($A161,'Plan de acci�n consolidado 2025'!$A$3:$V$507,R$1,0)</f>
        <v>Númerica</v>
      </c>
      <c r="S161" t="str">
        <f>VLOOKUP($A161,'Plan de acci�n consolidado 2025'!$A$3:$V$507,S$1,0)</f>
        <v># de Campañas planificadas / 2 Campañas programadas</v>
      </c>
      <c r="T161" s="196" t="str">
        <f>VLOOKUP($A161,'Plan de acci�n consolidado 2025'!$A$3:$V$507,T$1,0)</f>
        <v>2025-01-13</v>
      </c>
      <c r="U161" s="196" t="str">
        <f>VLOOKUP($A161,'Plan de acci�n consolidado 2025'!$A$3:$V$507,U$1,0)</f>
        <v>2025-08-28</v>
      </c>
      <c r="V161" t="str">
        <f>VLOOKUP($A161,'Plan de acci�n consolidado 2025'!$A$3:$V$507,V$1,0)</f>
        <v>6000-DESPACHO DEL SUPERINTENDENTE DELEGADO PARA EL CONTROL Y VERIFICACIÓN DE REGLAMENTOS TÉCNICOS Y METROLOGÍA LEGAL</v>
      </c>
      <c r="W161"/>
      <c r="X161"/>
    </row>
    <row r="162" spans="1:24" x14ac:dyDescent="0.25">
      <c r="A162" s="31" t="s">
        <v>1215</v>
      </c>
      <c r="B162" t="str">
        <f>VLOOKUP($A162,'Plan de acci�n consolidado 2025'!$A$3:$V$507,B$1,0)</f>
        <v>6000-DESPACHO DEL SUPERINTENDENTE DELEGADO PARA EL CONTROL Y VERIFICACIÓN DE REGLAMENTOS TÉCNICOS Y METROLOGÍA LEGAL</v>
      </c>
      <c r="C162">
        <f>VLOOKUP($A162,'Plan de acci�n consolidado 2025'!$A$3:$V$507,C$1,0)</f>
        <v>2</v>
      </c>
      <c r="D162" t="str">
        <f>VLOOKUP($A162,'Plan de acci�n consolidado 2025'!$A$3:$V$507,D$1,0)</f>
        <v>Actividad propia</v>
      </c>
      <c r="E162" t="str">
        <f>VLOOKUP($A162,'Plan de acci�n consolidado 2025'!$A$3:$V$507,E$1,0)</f>
        <v>6000.3.2</v>
      </c>
      <c r="F162" t="str">
        <f>VLOOKUP($A162,'Plan de acci�n consolidado 2025'!$A$3:$V$507,F$1,0)</f>
        <v>N/A</v>
      </c>
      <c r="G162" t="str">
        <f>VLOOKUP($A162,'Plan de acci�n consolidado 2025'!$A$3:$V$507,G$1,0)</f>
        <v>N/A</v>
      </c>
      <c r="H162" t="str">
        <f>VLOOKUP($A162,'Plan de acci�n consolidado 2025'!$A$3:$V$507,H$1,0)</f>
        <v>N/A</v>
      </c>
      <c r="I162" t="str">
        <f>VLOOKUP($A162,'Plan de acci�n consolidado 2025'!$A$3:$V$507,I$1,0)</f>
        <v>N/A</v>
      </c>
      <c r="J162">
        <f>VLOOKUP(E162,'Plantilla publicacion'!$A$3:$Q$490,17,0)</f>
        <v>0</v>
      </c>
      <c r="K162" t="str">
        <f>VLOOKUP($A162,'Plan de acci�n consolidado 2025'!$A$3:$V$507,K$1,0)</f>
        <v>N/A</v>
      </c>
      <c r="L162" t="str">
        <f>VLOOKUP($A162,'Plan de acci�n consolidado 2025'!$A$3:$V$507,L$1,0)</f>
        <v>N/A</v>
      </c>
      <c r="M162" t="str">
        <f>VLOOKUP($A162,'Plan de acci�n consolidado 2025'!$A$3:$V$507,M$1,0)</f>
        <v>N/A</v>
      </c>
      <c r="N162" t="str">
        <f>VLOOKUP($A162,'Plan de acci�n consolidado 2025'!$A$3:$V$507,N$1,0)</f>
        <v>N/A</v>
      </c>
      <c r="O162" t="str">
        <f>VLOOKUP($A162,'Plan de acci�n consolidado 2025'!$A$3:$V$507,O$1,0)</f>
        <v>Establecer el cronograma de visitas y requerimientos de cada una de las campañas en los sectores definidos (Cronograma)</v>
      </c>
      <c r="P162">
        <f>VLOOKUP($A162,'Plan de acci�n consolidado 2025'!$A$3:$V$507,P$1,0)</f>
        <v>20</v>
      </c>
      <c r="Q162">
        <f>VLOOKUP($A162,'Plan de acci�n consolidado 2025'!$A$3:$V$507,Q$1,0)</f>
        <v>2</v>
      </c>
      <c r="R162" t="str">
        <f>VLOOKUP($A162,'Plan de acci�n consolidado 2025'!$A$3:$V$507,R$1,0)</f>
        <v>Númerica</v>
      </c>
      <c r="S162" t="str">
        <f>VLOOKUP($A162,'Plan de acci�n consolidado 2025'!$A$3:$V$507,S$1,0)</f>
        <v># de Cronogramas elaborados / 2 Cronogramas programados</v>
      </c>
      <c r="T162" s="196" t="str">
        <f>VLOOKUP($A162,'Plan de acci�n consolidado 2025'!$A$3:$V$507,T$1,0)</f>
        <v>2025-01-13</v>
      </c>
      <c r="U162" s="196" t="str">
        <f>VLOOKUP($A162,'Plan de acci�n consolidado 2025'!$A$3:$V$507,U$1,0)</f>
        <v>2025-12-31</v>
      </c>
      <c r="V162" t="str">
        <f>VLOOKUP($A162,'Plan de acci�n consolidado 2025'!$A$3:$V$507,V$1,0)</f>
        <v>6000-DESPACHO DEL SUPERINTENDENTE DELEGADO PARA EL CONTROL Y VERIFICACIÓN DE REGLAMENTOS TÉCNICOS Y METROLOGÍA LEGAL</v>
      </c>
      <c r="W162"/>
      <c r="X162"/>
    </row>
    <row r="163" spans="1:24" x14ac:dyDescent="0.25">
      <c r="A163" s="31" t="s">
        <v>1216</v>
      </c>
      <c r="B163" t="str">
        <f>VLOOKUP($A163,'Plan de acci�n consolidado 2025'!$A$3:$V$507,B$1,0)</f>
        <v>6000-DESPACHO DEL SUPERINTENDENTE DELEGADO PARA EL CONTROL Y VERIFICACIÓN DE REGLAMENTOS TÉCNICOS Y METROLOGÍA LEGAL</v>
      </c>
      <c r="C163">
        <f>VLOOKUP($A163,'Plan de acci�n consolidado 2025'!$A$3:$V$507,C$1,0)</f>
        <v>2</v>
      </c>
      <c r="D163" t="str">
        <f>VLOOKUP($A163,'Plan de acci�n consolidado 2025'!$A$3:$V$507,D$1,0)</f>
        <v>Actividad propia</v>
      </c>
      <c r="E163" t="str">
        <f>VLOOKUP($A163,'Plan de acci�n consolidado 2025'!$A$3:$V$507,E$1,0)</f>
        <v>6000.3.3</v>
      </c>
      <c r="F163" t="str">
        <f>VLOOKUP($A163,'Plan de acci�n consolidado 2025'!$A$3:$V$507,F$1,0)</f>
        <v>N/A</v>
      </c>
      <c r="G163" t="str">
        <f>VLOOKUP($A163,'Plan de acci�n consolidado 2025'!$A$3:$V$507,G$1,0)</f>
        <v>N/A</v>
      </c>
      <c r="H163" t="str">
        <f>VLOOKUP($A163,'Plan de acci�n consolidado 2025'!$A$3:$V$507,H$1,0)</f>
        <v>N/A</v>
      </c>
      <c r="I163" t="str">
        <f>VLOOKUP($A163,'Plan de acci�n consolidado 2025'!$A$3:$V$507,I$1,0)</f>
        <v>N/A</v>
      </c>
      <c r="J163">
        <f>VLOOKUP(E163,'Plantilla publicacion'!$A$3:$Q$490,17,0)</f>
        <v>0</v>
      </c>
      <c r="K163" t="str">
        <f>VLOOKUP($A163,'Plan de acci�n consolidado 2025'!$A$3:$V$507,K$1,0)</f>
        <v>N/A</v>
      </c>
      <c r="L163" t="str">
        <f>VLOOKUP($A163,'Plan de acci�n consolidado 2025'!$A$3:$V$507,L$1,0)</f>
        <v>N/A</v>
      </c>
      <c r="M163" t="str">
        <f>VLOOKUP($A163,'Plan de acci�n consolidado 2025'!$A$3:$V$507,M$1,0)</f>
        <v>N/A</v>
      </c>
      <c r="N163" t="str">
        <f>VLOOKUP($A163,'Plan de acci�n consolidado 2025'!$A$3:$V$507,N$1,0)</f>
        <v>N/A</v>
      </c>
      <c r="O163" t="str">
        <f>VLOOKUP($A163,'Plan de acci�n consolidado 2025'!$A$3:$V$507,O$1,0)</f>
        <v>Ejecutar el cronograma de visitas y requerimientos (Seguimiento al cronograma)</v>
      </c>
      <c r="P163">
        <f>VLOOKUP($A163,'Plan de acci�n consolidado 2025'!$A$3:$V$507,P$1,0)</f>
        <v>30</v>
      </c>
      <c r="Q163">
        <f>VLOOKUP($A163,'Plan de acci�n consolidado 2025'!$A$3:$V$507,Q$1,0)</f>
        <v>100</v>
      </c>
      <c r="R163" t="str">
        <f>VLOOKUP($A163,'Plan de acci�n consolidado 2025'!$A$3:$V$507,R$1,0)</f>
        <v>Porcentual</v>
      </c>
      <c r="S163" t="str">
        <f>VLOOKUP($A163,'Plan de acci�n consolidado 2025'!$A$3:$V$507,S$1,0)</f>
        <v>% de Actividades ejecutadas / 100% de Actividades programadas</v>
      </c>
      <c r="T163" s="196" t="str">
        <f>VLOOKUP($A163,'Plan de acci�n consolidado 2025'!$A$3:$V$507,T$1,0)</f>
        <v>2025-01-13</v>
      </c>
      <c r="U163" s="196" t="str">
        <f>VLOOKUP($A163,'Plan de acci�n consolidado 2025'!$A$3:$V$507,U$1,0)</f>
        <v>2025-12-31</v>
      </c>
      <c r="V163" t="str">
        <f>VLOOKUP($A163,'Plan de acci�n consolidado 2025'!$A$3:$V$507,V$1,0)</f>
        <v>6000-DESPACHO DEL SUPERINTENDENTE DELEGADO PARA EL CONTROL Y VERIFICACIÓN DE REGLAMENTOS TÉCNICOS Y METROLOGÍA LEGAL</v>
      </c>
      <c r="W163"/>
      <c r="X163"/>
    </row>
    <row r="164" spans="1:24" x14ac:dyDescent="0.25">
      <c r="A164" s="31" t="s">
        <v>1217</v>
      </c>
      <c r="B164" t="str">
        <f>VLOOKUP($A164,'Plan de acci�n consolidado 2025'!$A$3:$V$507,B$1,0)</f>
        <v>6000-DESPACHO DEL SUPERINTENDENTE DELEGADO PARA EL CONTROL Y VERIFICACIÓN DE REGLAMENTOS TÉCNICOS Y METROLOGÍA LEGAL</v>
      </c>
      <c r="C164">
        <f>VLOOKUP($A164,'Plan de acci�n consolidado 2025'!$A$3:$V$507,C$1,0)</f>
        <v>2</v>
      </c>
      <c r="D164" t="str">
        <f>VLOOKUP($A164,'Plan de acci�n consolidado 2025'!$A$3:$V$507,D$1,0)</f>
        <v>Actividad propia</v>
      </c>
      <c r="E164" t="str">
        <f>VLOOKUP($A164,'Plan de acci�n consolidado 2025'!$A$3:$V$507,E$1,0)</f>
        <v>6000.3.4</v>
      </c>
      <c r="F164" t="str">
        <f>VLOOKUP($A164,'Plan de acci�n consolidado 2025'!$A$3:$V$507,F$1,0)</f>
        <v>N/A</v>
      </c>
      <c r="G164" t="str">
        <f>VLOOKUP($A164,'Plan de acci�n consolidado 2025'!$A$3:$V$507,G$1,0)</f>
        <v>N/A</v>
      </c>
      <c r="H164" t="str">
        <f>VLOOKUP($A164,'Plan de acci�n consolidado 2025'!$A$3:$V$507,H$1,0)</f>
        <v>N/A</v>
      </c>
      <c r="I164" t="str">
        <f>VLOOKUP($A164,'Plan de acci�n consolidado 2025'!$A$3:$V$507,I$1,0)</f>
        <v>N/A</v>
      </c>
      <c r="J164">
        <f>VLOOKUP(E164,'Plantilla publicacion'!$A$3:$Q$490,17,0)</f>
        <v>0</v>
      </c>
      <c r="K164" t="str">
        <f>VLOOKUP($A164,'Plan de acci�n consolidado 2025'!$A$3:$V$507,K$1,0)</f>
        <v>N/A</v>
      </c>
      <c r="L164" t="str">
        <f>VLOOKUP($A164,'Plan de acci�n consolidado 2025'!$A$3:$V$507,L$1,0)</f>
        <v>N/A</v>
      </c>
      <c r="M164" t="str">
        <f>VLOOKUP($A164,'Plan de acci�n consolidado 2025'!$A$3:$V$507,M$1,0)</f>
        <v>N/A</v>
      </c>
      <c r="N164" t="str">
        <f>VLOOKUP($A164,'Plan de acci�n consolidado 2025'!$A$3:$V$507,N$1,0)</f>
        <v>N/A</v>
      </c>
      <c r="O164" t="str">
        <f>VLOOKUP($A164,'Plan de acci�n consolidado 2025'!$A$3:$V$507,O$1,0)</f>
        <v>Análisis del desarrollo de la campaña (Informe con análisis del desarrollo de la campaña)</v>
      </c>
      <c r="P164">
        <f>VLOOKUP($A164,'Plan de acci�n consolidado 2025'!$A$3:$V$507,P$1,0)</f>
        <v>30</v>
      </c>
      <c r="Q164">
        <f>VLOOKUP($A164,'Plan de acci�n consolidado 2025'!$A$3:$V$507,Q$1,0)</f>
        <v>2</v>
      </c>
      <c r="R164" t="str">
        <f>VLOOKUP($A164,'Plan de acci�n consolidado 2025'!$A$3:$V$507,R$1,0)</f>
        <v>Númerica</v>
      </c>
      <c r="S164" t="str">
        <f>VLOOKUP($A164,'Plan de acci�n consolidado 2025'!$A$3:$V$507,S$1,0)</f>
        <v># de Informes con análisis del desarrollo de la campaña realizados / 2 Informes con análisis del desarrollo de la campaña a realizar</v>
      </c>
      <c r="T164" s="196" t="str">
        <f>VLOOKUP($A164,'Plan de acci�n consolidado 2025'!$A$3:$V$507,T$1,0)</f>
        <v>2025-01-13</v>
      </c>
      <c r="U164" s="196" t="str">
        <f>VLOOKUP($A164,'Plan de acci�n consolidado 2025'!$A$3:$V$507,U$1,0)</f>
        <v>2025-12-31</v>
      </c>
      <c r="V164" t="str">
        <f>VLOOKUP($A164,'Plan de acci�n consolidado 2025'!$A$3:$V$507,V$1,0)</f>
        <v>6000-DESPACHO DEL SUPERINTENDENTE DELEGADO PARA EL CONTROL Y VERIFICACIÓN DE REGLAMENTOS TÉCNICOS Y METROLOGÍA LEGAL</v>
      </c>
      <c r="W164"/>
      <c r="X164"/>
    </row>
    <row r="165" spans="1:24" x14ac:dyDescent="0.25">
      <c r="A165" s="31" t="s">
        <v>1218</v>
      </c>
      <c r="B165" t="str">
        <f>VLOOKUP($A165,'Plan de acci�n consolidado 2025'!$A$3:$V$507,B$1,0)</f>
        <v>6000-DESPACHO DEL SUPERINTENDENTE DELEGADO PARA EL CONTROL Y VERIFICACIÓN DE REGLAMENTOS TÉCNICOS Y METROLOGÍA LEGAL</v>
      </c>
      <c r="C165">
        <f>VLOOKUP($A165,'Plan de acci�n consolidado 2025'!$A$3:$V$507,C$1,0)</f>
        <v>2</v>
      </c>
      <c r="D165" t="str">
        <f>VLOOKUP($A165,'Plan de acci�n consolidado 2025'!$A$3:$V$507,D$1,0)</f>
        <v>Producto</v>
      </c>
      <c r="E165" t="str">
        <f>VLOOKUP($A165,'Plan de acci�n consolidado 2025'!$A$3:$V$507,E$1,0)</f>
        <v>6000.4</v>
      </c>
      <c r="F165" t="str">
        <f>VLOOKUP($A165,'Plan de acci�n consolidado 2025'!$A$3:$V$507,F$1,0)</f>
        <v>Operativo</v>
      </c>
      <c r="G165" t="str">
        <f>VLOOKUP($A165,'Plan de acci�n consolidado 2025'!$A$3:$V$507,G$1,0)</f>
        <v xml:space="preserve">Promover el enfoque preventivo, diferencial y territorial en el que hacer misional de la entidad 
</v>
      </c>
      <c r="H165" t="str">
        <f>VLOOKUP($A165,'Plan de acci�n consolidado 2025'!$A$3:$V$507,H$1,0)</f>
        <v xml:space="preserve">Cumplimiento de productos del PAI asociados a Promover el enfoque preventivo, diferencial y territorial en el que hacer misional de la entidad 
</v>
      </c>
      <c r="I165" t="str">
        <f>VLOOKUP($A165,'Plan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65" t="str">
        <f>VLOOKUP(E165,'Plantilla publicacion'!$A$3:$Q$490,17,0)</f>
        <v>PND - 4-04-1-c- Transformación productiva, internacionalización y acción climática - Políticas de competencia, consumidor e infraestructura de la calidad modernas / PES - Reindustrialización</v>
      </c>
      <c r="K165" t="str">
        <f>VLOOKUP($A165,'Plan de acci�n consolidado 2025'!$A$3:$V$507,K$1,0)</f>
        <v>No</v>
      </c>
      <c r="L165" t="str">
        <f>VLOOKUP($A165,'Plan de acci�n consolidado 2025'!$A$3:$V$507,L$1,0)</f>
        <v>C-3503-0200-0016-40401c</v>
      </c>
      <c r="M165" t="str">
        <f>VLOOKUP($A165,'Plan de acci�n consolidado 2025'!$A$3:$V$507,M$1,0)</f>
        <v>Política Gestión Documental _DIMENSIÓN Información y Comunicación</v>
      </c>
      <c r="N165" t="str">
        <f>VLOOKUP($A165,'Plan de acci�n consolidado 2025'!$A$3:$V$507,N$1,0)</f>
        <v>C_COMP 1. Reducir comportamiento rentista de agentes, sujetos de inspección, vigilancia y control por Superin. PND_TRANSF_ Productiva, internacionalización y acción clímatica _ c. políticas de competencia, consumidor e infraestructura de calidad modernas</v>
      </c>
      <c r="O165" t="str">
        <f>VLOOKUP($A165,'Plan de acci�n consolidado 2025'!$A$3:$V$507,O$1,0)</f>
        <v>Proyecto de Reglamento Técnico Metrológico de Medidores de Agua de uso residencial, elaborado y enviado (Documento proyecto y correo de envío o memorando)</v>
      </c>
      <c r="P165">
        <f>VLOOKUP($A165,'Plan de acci�n consolidado 2025'!$A$3:$V$507,P$1,0)</f>
        <v>14</v>
      </c>
      <c r="Q165">
        <f>VLOOKUP($A165,'Plan de acci�n consolidado 2025'!$A$3:$V$507,Q$1,0)</f>
        <v>1</v>
      </c>
      <c r="R165" t="str">
        <f>VLOOKUP($A165,'Plan de acci�n consolidado 2025'!$A$3:$V$507,R$1,0)</f>
        <v>Númerica</v>
      </c>
      <c r="S165" t="str">
        <f>VLOOKUP($A165,'Plan de acci�n consolidado 2025'!$A$3:$V$507,S$1,0)</f>
        <v># de Correo electrónico de remisión y proyecto de acto administrativo ajustado / Único entregable / 1 Correo electrónico de remisión y proyecto de acto administrativo ajustado / Único entregable</v>
      </c>
      <c r="T165" s="196" t="str">
        <f>VLOOKUP($A165,'Plan de acci�n consolidado 2025'!$A$3:$V$507,T$1,0)</f>
        <v>2025-02-03</v>
      </c>
      <c r="U165" s="196" t="str">
        <f>VLOOKUP($A165,'Plan de acci�n consolidado 2025'!$A$3:$V$507,U$1,0)</f>
        <v>2025-10-17</v>
      </c>
      <c r="V165" t="str">
        <f>VLOOKUP($A165,'Plan de acci�n consolidado 2025'!$A$3:$V$507,V$1,0)</f>
        <v>6000-DESPACHO DEL SUPERINTENDENTE DELEGADO PARA EL CONTROL Y VERIFICACIÓN DE REGLAMENTOS TÉCNICOS Y METROLOGÍA LEGAL</v>
      </c>
      <c r="W165"/>
      <c r="X165"/>
    </row>
    <row r="166" spans="1:24" x14ac:dyDescent="0.25">
      <c r="A166" s="31" t="s">
        <v>1219</v>
      </c>
      <c r="B166" t="str">
        <f>VLOOKUP($A166,'Plan de acci�n consolidado 2025'!$A$3:$V$507,B$1,0)</f>
        <v>6000-DESPACHO DEL SUPERINTENDENTE DELEGADO PARA EL CONTROL Y VERIFICACIÓN DE REGLAMENTOS TÉCNICOS Y METROLOGÍA LEGAL</v>
      </c>
      <c r="C166">
        <f>VLOOKUP($A166,'Plan de acci�n consolidado 2025'!$A$3:$V$507,C$1,0)</f>
        <v>2</v>
      </c>
      <c r="D166" t="str">
        <f>VLOOKUP($A166,'Plan de acci�n consolidado 2025'!$A$3:$V$507,D$1,0)</f>
        <v>Actividad propia</v>
      </c>
      <c r="E166" t="str">
        <f>VLOOKUP($A166,'Plan de acci�n consolidado 2025'!$A$3:$V$507,E$1,0)</f>
        <v>6000.4.1</v>
      </c>
      <c r="F166" t="str">
        <f>VLOOKUP($A166,'Plan de acci�n consolidado 2025'!$A$3:$V$507,F$1,0)</f>
        <v>N/A</v>
      </c>
      <c r="G166" t="str">
        <f>VLOOKUP($A166,'Plan de acci�n consolidado 2025'!$A$3:$V$507,G$1,0)</f>
        <v>N/A</v>
      </c>
      <c r="H166" t="str">
        <f>VLOOKUP($A166,'Plan de acci�n consolidado 2025'!$A$3:$V$507,H$1,0)</f>
        <v>N/A</v>
      </c>
      <c r="I166" t="str">
        <f>VLOOKUP($A166,'Plan de acci�n consolidado 2025'!$A$3:$V$507,I$1,0)</f>
        <v>N/A</v>
      </c>
      <c r="J166">
        <f>VLOOKUP(E166,'Plantilla publicacion'!$A$3:$Q$490,17,0)</f>
        <v>0</v>
      </c>
      <c r="K166" t="str">
        <f>VLOOKUP($A166,'Plan de acci�n consolidado 2025'!$A$3:$V$507,K$1,0)</f>
        <v>N/A</v>
      </c>
      <c r="L166" t="str">
        <f>VLOOKUP($A166,'Plan de acci�n consolidado 2025'!$A$3:$V$507,L$1,0)</f>
        <v>N/A</v>
      </c>
      <c r="M166" t="str">
        <f>VLOOKUP($A166,'Plan de acci�n consolidado 2025'!$A$3:$V$507,M$1,0)</f>
        <v>N/A</v>
      </c>
      <c r="N166" t="str">
        <f>VLOOKUP($A166,'Plan de acci�n consolidado 2025'!$A$3:$V$507,N$1,0)</f>
        <v>N/A</v>
      </c>
      <c r="O166" t="str">
        <f>VLOOKUP($A166,'Plan de acci�n consolidado 2025'!$A$3:$V$507,O$1,0)</f>
        <v>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v>
      </c>
      <c r="P166">
        <f>VLOOKUP($A166,'Plan de acci�n consolidado 2025'!$A$3:$V$507,P$1,0)</f>
        <v>20</v>
      </c>
      <c r="Q166">
        <f>VLOOKUP($A166,'Plan de acci�n consolidado 2025'!$A$3:$V$507,Q$1,0)</f>
        <v>1</v>
      </c>
      <c r="R166" t="str">
        <f>VLOOKUP($A166,'Plan de acci�n consolidado 2025'!$A$3:$V$507,R$1,0)</f>
        <v>Númerica</v>
      </c>
      <c r="S166" t="str">
        <f>VLOOKUP($A166,'Plan de acci�n consolidado 2025'!$A$3:$V$507,S$1,0)</f>
        <v># de Memorando de remisión -correo electrónico de remisión y proyecto de acto administrativo ajustado / Formato Matriz comentarios  Único entregable / 1 Memorando de remisión -correo electrónico de remisión y proyecto de acto administrativo ajustado / Formato Matriz comentarios  Único entregable</v>
      </c>
      <c r="T166" s="196" t="str">
        <f>VLOOKUP($A166,'Plan de acci�n consolidado 2025'!$A$3:$V$507,T$1,0)</f>
        <v>2025-02-03</v>
      </c>
      <c r="U166" s="196" t="str">
        <f>VLOOKUP($A166,'Plan de acci�n consolidado 2025'!$A$3:$V$507,U$1,0)</f>
        <v>2025-03-14</v>
      </c>
      <c r="V166" t="str">
        <f>VLOOKUP($A166,'Plan de acci�n consolidado 2025'!$A$3:$V$507,V$1,0)</f>
        <v>6000-DESPACHO DEL SUPERINTENDENTE DELEGADO PARA EL CONTROL Y VERIFICACIÓN DE REGLAMENTOS TÉCNICOS Y METROLOGÍA LEGAL</v>
      </c>
      <c r="W166"/>
      <c r="X166"/>
    </row>
    <row r="167" spans="1:24" x14ac:dyDescent="0.25">
      <c r="A167" s="31" t="s">
        <v>1221</v>
      </c>
      <c r="B167" t="str">
        <f>VLOOKUP($A167,'Plan de acci�n consolidado 2025'!$A$3:$V$507,B$1,0)</f>
        <v>6000-DESPACHO DEL SUPERINTENDENTE DELEGADO PARA EL CONTROL Y VERIFICACIÓN DE REGLAMENTOS TÉCNICOS Y METROLOGÍA LEGAL</v>
      </c>
      <c r="C167">
        <f>VLOOKUP($A167,'Plan de acci�n consolidado 2025'!$A$3:$V$507,C$1,0)</f>
        <v>2</v>
      </c>
      <c r="D167" t="str">
        <f>VLOOKUP($A167,'Plan de acci�n consolidado 2025'!$A$3:$V$507,D$1,0)</f>
        <v>Actividad propia</v>
      </c>
      <c r="E167" t="str">
        <f>VLOOKUP($A167,'Plan de acci�n consolidado 2025'!$A$3:$V$507,E$1,0)</f>
        <v>6000.4.2</v>
      </c>
      <c r="F167" t="str">
        <f>VLOOKUP($A167,'Plan de acci�n consolidado 2025'!$A$3:$V$507,F$1,0)</f>
        <v>N/A</v>
      </c>
      <c r="G167" t="str">
        <f>VLOOKUP($A167,'Plan de acci�n consolidado 2025'!$A$3:$V$507,G$1,0)</f>
        <v>N/A</v>
      </c>
      <c r="H167" t="str">
        <f>VLOOKUP($A167,'Plan de acci�n consolidado 2025'!$A$3:$V$507,H$1,0)</f>
        <v>N/A</v>
      </c>
      <c r="I167" t="str">
        <f>VLOOKUP($A167,'Plan de acci�n consolidado 2025'!$A$3:$V$507,I$1,0)</f>
        <v>N/A</v>
      </c>
      <c r="J167">
        <f>VLOOKUP(E167,'Plantilla publicacion'!$A$3:$Q$490,17,0)</f>
        <v>0</v>
      </c>
      <c r="K167" t="str">
        <f>VLOOKUP($A167,'Plan de acci�n consolidado 2025'!$A$3:$V$507,K$1,0)</f>
        <v>N/A</v>
      </c>
      <c r="L167" t="str">
        <f>VLOOKUP($A167,'Plan de acci�n consolidado 2025'!$A$3:$V$507,L$1,0)</f>
        <v>N/A</v>
      </c>
      <c r="M167" t="str">
        <f>VLOOKUP($A167,'Plan de acci�n consolidado 2025'!$A$3:$V$507,M$1,0)</f>
        <v>N/A</v>
      </c>
      <c r="N167" t="str">
        <f>VLOOKUP($A167,'Plan de acci�n consolidado 2025'!$A$3:$V$507,N$1,0)</f>
        <v>N/A</v>
      </c>
      <c r="O167" t="str">
        <f>VLOOKUP($A167,'Plan de acci�n consolidado 2025'!$A$3:$V$507,O$1,0)</f>
        <v>Remitir el proyecto de acto administrativo a la Dirección de Regulación del Ministerio de Comercio, Industria y Turismo para obtener concepto previo. (correo electrónico de remisión (o memo de traslado) y proyecto de acto administrativo  / Único entregable)</v>
      </c>
      <c r="P167">
        <f>VLOOKUP($A167,'Plan de acci�n consolidado 2025'!$A$3:$V$507,P$1,0)</f>
        <v>20</v>
      </c>
      <c r="Q167">
        <f>VLOOKUP($A167,'Plan de acci�n consolidado 2025'!$A$3:$V$507,Q$1,0)</f>
        <v>1</v>
      </c>
      <c r="R167" t="str">
        <f>VLOOKUP($A167,'Plan de acci�n consolidado 2025'!$A$3:$V$507,R$1,0)</f>
        <v>Númerica</v>
      </c>
      <c r="S167" t="str">
        <f>VLOOKUP($A167,'Plan de acci�n consolidado 2025'!$A$3:$V$507,S$1,0)</f>
        <v># de Correo electrónico de remisión (o memo de traslado) y proyecto de acto administrativo  / Único entregable / 1 Correo electrónico de remisión (o memo de traslado) y proyecto de acto administrativo  / Único entregable</v>
      </c>
      <c r="T167" s="196" t="str">
        <f>VLOOKUP($A167,'Plan de acci�n consolidado 2025'!$A$3:$V$507,T$1,0)</f>
        <v>2025-03-17</v>
      </c>
      <c r="U167" s="196" t="str">
        <f>VLOOKUP($A167,'Plan de acci�n consolidado 2025'!$A$3:$V$507,U$1,0)</f>
        <v>2025-04-04</v>
      </c>
      <c r="V167" t="str">
        <f>VLOOKUP($A167,'Plan de acci�n consolidado 2025'!$A$3:$V$507,V$1,0)</f>
        <v>6000-DESPACHO DEL SUPERINTENDENTE DELEGADO PARA EL CONTROL Y VERIFICACIÓN DE REGLAMENTOS TÉCNICOS Y METROLOGÍA LEGAL</v>
      </c>
      <c r="W167"/>
      <c r="X167"/>
    </row>
    <row r="168" spans="1:24" x14ac:dyDescent="0.25">
      <c r="A168" s="31" t="s">
        <v>1223</v>
      </c>
      <c r="B168" t="str">
        <f>VLOOKUP($A168,'Plan de acci�n consolidado 2025'!$A$3:$V$507,B$1,0)</f>
        <v>6000-DESPACHO DEL SUPERINTENDENTE DELEGADO PARA EL CONTROL Y VERIFICACIÓN DE REGLAMENTOS TÉCNICOS Y METROLOGÍA LEGAL</v>
      </c>
      <c r="C168">
        <f>VLOOKUP($A168,'Plan de acci�n consolidado 2025'!$A$3:$V$507,C$1,0)</f>
        <v>2</v>
      </c>
      <c r="D168" t="str">
        <f>VLOOKUP($A168,'Plan de acci�n consolidado 2025'!$A$3:$V$507,D$1,0)</f>
        <v>Actividad propia</v>
      </c>
      <c r="E168" t="str">
        <f>VLOOKUP($A168,'Plan de acci�n consolidado 2025'!$A$3:$V$507,E$1,0)</f>
        <v>6000.4.3</v>
      </c>
      <c r="F168" t="str">
        <f>VLOOKUP($A168,'Plan de acci�n consolidado 2025'!$A$3:$V$507,F$1,0)</f>
        <v>N/A</v>
      </c>
      <c r="G168" t="str">
        <f>VLOOKUP($A168,'Plan de acci�n consolidado 2025'!$A$3:$V$507,G$1,0)</f>
        <v>N/A</v>
      </c>
      <c r="H168" t="str">
        <f>VLOOKUP($A168,'Plan de acci�n consolidado 2025'!$A$3:$V$507,H$1,0)</f>
        <v>N/A</v>
      </c>
      <c r="I168" t="str">
        <f>VLOOKUP($A168,'Plan de acci�n consolidado 2025'!$A$3:$V$507,I$1,0)</f>
        <v>N/A</v>
      </c>
      <c r="J168">
        <f>VLOOKUP(E168,'Plantilla publicacion'!$A$3:$Q$490,17,0)</f>
        <v>0</v>
      </c>
      <c r="K168" t="str">
        <f>VLOOKUP($A168,'Plan de acci�n consolidado 2025'!$A$3:$V$507,K$1,0)</f>
        <v>N/A</v>
      </c>
      <c r="L168" t="str">
        <f>VLOOKUP($A168,'Plan de acci�n consolidado 2025'!$A$3:$V$507,L$1,0)</f>
        <v>N/A</v>
      </c>
      <c r="M168" t="str">
        <f>VLOOKUP($A168,'Plan de acci�n consolidado 2025'!$A$3:$V$507,M$1,0)</f>
        <v>N/A</v>
      </c>
      <c r="N168" t="str">
        <f>VLOOKUP($A168,'Plan de acci�n consolidado 2025'!$A$3:$V$507,N$1,0)</f>
        <v>N/A</v>
      </c>
      <c r="O168" t="str">
        <f>VLOOKUP($A168,'Plan de acci�n consolidado 2025'!$A$3:$V$507,O$1,0)</f>
        <v>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v>
      </c>
      <c r="P168">
        <f>VLOOKUP($A168,'Plan de acci�n consolidado 2025'!$A$3:$V$507,P$1,0)</f>
        <v>20</v>
      </c>
      <c r="Q168">
        <f>VLOOKUP($A168,'Plan de acci�n consolidado 2025'!$A$3:$V$507,Q$1,0)</f>
        <v>1</v>
      </c>
      <c r="R168" t="str">
        <f>VLOOKUP($A168,'Plan de acci�n consolidado 2025'!$A$3:$V$507,R$1,0)</f>
        <v>Númerica</v>
      </c>
      <c r="S168" t="str">
        <f>VLOOKUP($A168,'Plan de acci�n consolidado 2025'!$A$3:$V$507,S$1,0)</f>
        <v># de Memorando de remisión o correo electrónico de remisión, proyecto de acto administrativo ajustado y Formato Matriz diligenciado / Único entregable / 1 Memorando de remisión o correo electrónico de remisión, proyecto de acto administrativo ajustado y Formato Matriz diligenciado / Único entregable</v>
      </c>
      <c r="T168" s="196" t="str">
        <f>VLOOKUP($A168,'Plan de acci�n consolidado 2025'!$A$3:$V$507,T$1,0)</f>
        <v>2025-04-07</v>
      </c>
      <c r="U168" s="196" t="str">
        <f>VLOOKUP($A168,'Plan de acci�n consolidado 2025'!$A$3:$V$507,U$1,0)</f>
        <v>2025-05-02</v>
      </c>
      <c r="V168" t="str">
        <f>VLOOKUP($A168,'Plan de acci�n consolidado 2025'!$A$3:$V$507,V$1,0)</f>
        <v>6000-DESPACHO DEL SUPERINTENDENTE DELEGADO PARA EL CONTROL Y VERIFICACIÓN DE REGLAMENTOS TÉCNICOS Y METROLOGÍA LEGAL</v>
      </c>
      <c r="W168"/>
      <c r="X168"/>
    </row>
    <row r="169" spans="1:24" x14ac:dyDescent="0.25">
      <c r="A169" s="31" t="s">
        <v>1225</v>
      </c>
      <c r="B169" t="str">
        <f>VLOOKUP($A169,'Plan de acci�n consolidado 2025'!$A$3:$V$507,B$1,0)</f>
        <v>6000-DESPACHO DEL SUPERINTENDENTE DELEGADO PARA EL CONTROL Y VERIFICACIÓN DE REGLAMENTOS TÉCNICOS Y METROLOGÍA LEGAL</v>
      </c>
      <c r="C169">
        <f>VLOOKUP($A169,'Plan de acci�n consolidado 2025'!$A$3:$V$507,C$1,0)</f>
        <v>2</v>
      </c>
      <c r="D169" t="str">
        <f>VLOOKUP($A169,'Plan de acci�n consolidado 2025'!$A$3:$V$507,D$1,0)</f>
        <v>Actividad propia</v>
      </c>
      <c r="E169" t="str">
        <f>VLOOKUP($A169,'Plan de acci�n consolidado 2025'!$A$3:$V$507,E$1,0)</f>
        <v>6000.4.4</v>
      </c>
      <c r="F169" t="str">
        <f>VLOOKUP($A169,'Plan de acci�n consolidado 2025'!$A$3:$V$507,F$1,0)</f>
        <v>N/A</v>
      </c>
      <c r="G169" t="str">
        <f>VLOOKUP($A169,'Plan de acci�n consolidado 2025'!$A$3:$V$507,G$1,0)</f>
        <v>N/A</v>
      </c>
      <c r="H169" t="str">
        <f>VLOOKUP($A169,'Plan de acci�n consolidado 2025'!$A$3:$V$507,H$1,0)</f>
        <v>N/A</v>
      </c>
      <c r="I169" t="str">
        <f>VLOOKUP($A169,'Plan de acci�n consolidado 2025'!$A$3:$V$507,I$1,0)</f>
        <v>N/A</v>
      </c>
      <c r="J169">
        <f>VLOOKUP(E169,'Plantilla publicacion'!$A$3:$Q$490,17,0)</f>
        <v>0</v>
      </c>
      <c r="K169" t="str">
        <f>VLOOKUP($A169,'Plan de acci�n consolidado 2025'!$A$3:$V$507,K$1,0)</f>
        <v>N/A</v>
      </c>
      <c r="L169" t="str">
        <f>VLOOKUP($A169,'Plan de acci�n consolidado 2025'!$A$3:$V$507,L$1,0)</f>
        <v>N/A</v>
      </c>
      <c r="M169" t="str">
        <f>VLOOKUP($A169,'Plan de acci�n consolidado 2025'!$A$3:$V$507,M$1,0)</f>
        <v>N/A</v>
      </c>
      <c r="N169" t="str">
        <f>VLOOKUP($A169,'Plan de acci�n consolidado 2025'!$A$3:$V$507,N$1,0)</f>
        <v>N/A</v>
      </c>
      <c r="O169" t="str">
        <f>VLOOKUP($A169,'Plan de acci�n consolidado 2025'!$A$3:$V$507,O$1,0)</f>
        <v>Remitir el proyecto de acto administrativo a abogacía de la competencia. (correo electrónico de remisión (o memo de traslado) y proyecto de acto administrativo  / Único entregable)</v>
      </c>
      <c r="P169">
        <f>VLOOKUP($A169,'Plan de acci�n consolidado 2025'!$A$3:$V$507,P$1,0)</f>
        <v>20</v>
      </c>
      <c r="Q169">
        <f>VLOOKUP($A169,'Plan de acci�n consolidado 2025'!$A$3:$V$507,Q$1,0)</f>
        <v>1</v>
      </c>
      <c r="R169" t="str">
        <f>VLOOKUP($A169,'Plan de acci�n consolidado 2025'!$A$3:$V$507,R$1,0)</f>
        <v>Númerica</v>
      </c>
      <c r="S169" t="str">
        <f>VLOOKUP($A169,'Plan de acci�n consolidado 2025'!$A$3:$V$507,S$1,0)</f>
        <v># de Correo electrónico de remisión y proyecto de acto administrativo ajustado / Único entregable / 1 Correo electrónico de remisión y proyecto de acto administrativo ajustado / Único entregable</v>
      </c>
      <c r="T169" s="196" t="str">
        <f>VLOOKUP($A169,'Plan de acci�n consolidado 2025'!$A$3:$V$507,T$1,0)</f>
        <v>2025-05-05</v>
      </c>
      <c r="U169" s="196" t="str">
        <f>VLOOKUP($A169,'Plan de acci�n consolidado 2025'!$A$3:$V$507,U$1,0)</f>
        <v>2025-05-23</v>
      </c>
      <c r="V169" t="str">
        <f>VLOOKUP($A169,'Plan de acci�n consolidado 2025'!$A$3:$V$507,V$1,0)</f>
        <v>6000-DESPACHO DEL SUPERINTENDENTE DELEGADO PARA EL CONTROL Y VERIFICACIÓN DE REGLAMENTOS TÉCNICOS Y METROLOGÍA LEGAL</v>
      </c>
      <c r="W169"/>
      <c r="X169"/>
    </row>
    <row r="170" spans="1:24" x14ac:dyDescent="0.25">
      <c r="A170" s="31" t="s">
        <v>1227</v>
      </c>
      <c r="B170" t="str">
        <f>VLOOKUP($A170,'Plan de acci�n consolidado 2025'!$A$3:$V$507,B$1,0)</f>
        <v>6000-DESPACHO DEL SUPERINTENDENTE DELEGADO PARA EL CONTROL Y VERIFICACIÓN DE REGLAMENTOS TÉCNICOS Y METROLOGÍA LEGAL</v>
      </c>
      <c r="C170">
        <f>VLOOKUP($A170,'Plan de acci�n consolidado 2025'!$A$3:$V$507,C$1,0)</f>
        <v>2</v>
      </c>
      <c r="D170" t="str">
        <f>VLOOKUP($A170,'Plan de acci�n consolidado 2025'!$A$3:$V$507,D$1,0)</f>
        <v>Actividad propia</v>
      </c>
      <c r="E170" t="str">
        <f>VLOOKUP($A170,'Plan de acci�n consolidado 2025'!$A$3:$V$507,E$1,0)</f>
        <v>6000.4.5</v>
      </c>
      <c r="F170" t="str">
        <f>VLOOKUP($A170,'Plan de acci�n consolidado 2025'!$A$3:$V$507,F$1,0)</f>
        <v>N/A</v>
      </c>
      <c r="G170" t="str">
        <f>VLOOKUP($A170,'Plan de acci�n consolidado 2025'!$A$3:$V$507,G$1,0)</f>
        <v>N/A</v>
      </c>
      <c r="H170" t="str">
        <f>VLOOKUP($A170,'Plan de acci�n consolidado 2025'!$A$3:$V$507,H$1,0)</f>
        <v>N/A</v>
      </c>
      <c r="I170" t="str">
        <f>VLOOKUP($A170,'Plan de acci�n consolidado 2025'!$A$3:$V$507,I$1,0)</f>
        <v>N/A</v>
      </c>
      <c r="J170">
        <f>VLOOKUP(E170,'Plantilla publicacion'!$A$3:$Q$490,17,0)</f>
        <v>0</v>
      </c>
      <c r="K170" t="str">
        <f>VLOOKUP($A170,'Plan de acci�n consolidado 2025'!$A$3:$V$507,K$1,0)</f>
        <v>N/A</v>
      </c>
      <c r="L170" t="str">
        <f>VLOOKUP($A170,'Plan de acci�n consolidado 2025'!$A$3:$V$507,L$1,0)</f>
        <v>N/A</v>
      </c>
      <c r="M170" t="str">
        <f>VLOOKUP($A170,'Plan de acci�n consolidado 2025'!$A$3:$V$507,M$1,0)</f>
        <v>N/A</v>
      </c>
      <c r="N170" t="str">
        <f>VLOOKUP($A170,'Plan de acci�n consolidado 2025'!$A$3:$V$507,N$1,0)</f>
        <v>N/A</v>
      </c>
      <c r="O170" t="str">
        <f>VLOOKUP($A170,'Plan de acci�n consolidado 2025'!$A$3:$V$507,O$1,0)</f>
        <v>Ajustar el proyecto de acto administrativo acorde con comentarios, si hubiere lugar y enviar al Grupo de regulación para su expedición. (Correo electrónico de remisión y proyecto de acto administrativo ajustado / Único entregable)</v>
      </c>
      <c r="P170">
        <f>VLOOKUP($A170,'Plan de acci�n consolidado 2025'!$A$3:$V$507,P$1,0)</f>
        <v>20</v>
      </c>
      <c r="Q170">
        <f>VLOOKUP($A170,'Plan de acci�n consolidado 2025'!$A$3:$V$507,Q$1,0)</f>
        <v>1</v>
      </c>
      <c r="R170" t="str">
        <f>VLOOKUP($A170,'Plan de acci�n consolidado 2025'!$A$3:$V$507,R$1,0)</f>
        <v>Númerica</v>
      </c>
      <c r="S170" t="str">
        <f>VLOOKUP($A170,'Plan de acci�n consolidado 2025'!$A$3:$V$507,S$1,0)</f>
        <v># de Correo electrónico de remisión y proyecto de acto administrativo ajustado / Único entregable / 1 Correo electrónico de remisión y proyecto de acto administrativo ajustado / Único entregable</v>
      </c>
      <c r="T170" s="196" t="str">
        <f>VLOOKUP($A170,'Plan de acci�n consolidado 2025'!$A$3:$V$507,T$1,0)</f>
        <v>2025-06-20</v>
      </c>
      <c r="U170" s="196" t="str">
        <f>VLOOKUP($A170,'Plan de acci�n consolidado 2025'!$A$3:$V$507,U$1,0)</f>
        <v>2025-10-17</v>
      </c>
      <c r="V170" t="str">
        <f>VLOOKUP($A170,'Plan de acci�n consolidado 2025'!$A$3:$V$507,V$1,0)</f>
        <v>6000-DESPACHO DEL SUPERINTENDENTE DELEGADO PARA EL CONTROL Y VERIFICACIÓN DE REGLAMENTOS TÉCNICOS Y METROLOGÍA LEGAL</v>
      </c>
      <c r="W170"/>
      <c r="X170"/>
    </row>
    <row r="171" spans="1:24" x14ac:dyDescent="0.25">
      <c r="A171" s="31" t="s">
        <v>1228</v>
      </c>
      <c r="B171" t="str">
        <f>VLOOKUP($A171,'Plan de acci�n consolidado 2025'!$A$3:$V$507,B$1,0)</f>
        <v>6000-DESPACHO DEL SUPERINTENDENTE DELEGADO PARA EL CONTROL Y VERIFICACIÓN DE REGLAMENTOS TÉCNICOS Y METROLOGÍA LEGAL</v>
      </c>
      <c r="C171">
        <f>VLOOKUP($A171,'Plan de acci�n consolidado 2025'!$A$3:$V$507,C$1,0)</f>
        <v>2</v>
      </c>
      <c r="D171" t="str">
        <f>VLOOKUP($A171,'Plan de acci�n consolidado 2025'!$A$3:$V$507,D$1,0)</f>
        <v>Producto</v>
      </c>
      <c r="E171" t="str">
        <f>VLOOKUP($A171,'Plan de acci�n consolidado 2025'!$A$3:$V$507,E$1,0)</f>
        <v>6000.5</v>
      </c>
      <c r="F171" t="str">
        <f>VLOOKUP($A171,'Plan de acci�n consolidado 2025'!$A$3:$V$507,F$1,0)</f>
        <v>Operativo</v>
      </c>
      <c r="G171" t="str">
        <f>VLOOKUP($A171,'Plan de acci�n consolidado 2025'!$A$3:$V$507,G$1,0)</f>
        <v xml:space="preserve">Promover el enfoque preventivo, diferencial y territorial en el que hacer misional de la entidad 
</v>
      </c>
      <c r="H171" t="str">
        <f>VLOOKUP($A171,'Plan de acci�n consolidado 2025'!$A$3:$V$507,H$1,0)</f>
        <v xml:space="preserve">Cumplimiento de productos del PAI asociados a Promover el enfoque preventivo, diferencial y territorial en el que hacer misional de la entidad 
</v>
      </c>
      <c r="I171" t="str">
        <f>VLOOKUP($A171,'Plan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71" t="str">
        <f>VLOOKUP(E171,'Plantilla publicacion'!$A$3:$Q$490,17,0)</f>
        <v>PND - 4-04-1-c- Transformación productiva, internacionalización y acción climática - Políticas de competencia, consumidor e infraestructura de la calidad modernas / PES - Reindustrialización</v>
      </c>
      <c r="K171" t="str">
        <f>VLOOKUP($A171,'Plan de acci�n consolidado 2025'!$A$3:$V$507,K$1,0)</f>
        <v>No</v>
      </c>
      <c r="L171" t="str">
        <f>VLOOKUP($A171,'Plan de acci�n consolidado 2025'!$A$3:$V$507,L$1,0)</f>
        <v>C-3503-0200-0016-40401c</v>
      </c>
      <c r="M171" t="str">
        <f>VLOOKUP($A171,'Plan de acci�n consolidado 2025'!$A$3:$V$507,M$1,0)</f>
        <v>Política Gestión Documental _DIMENSIÓN Información y Comunicación</v>
      </c>
      <c r="N171" t="str">
        <f>VLOOKUP($A171,'Plan de acci�n consolidado 2025'!$A$3:$V$507,N$1,0)</f>
        <v>C_COMP 1. Reducir comportamiento rentista de agentes, sujetos de inspección, vigilancia y control por Superin. PND_TRANSF_ Productiva, internacionalización y acción clímatica _ c. políticas de competencia, consumidor e infraestructura de calidad modernas</v>
      </c>
      <c r="O171" t="str">
        <f>VLOOKUP($A171,'Plan de acci�n consolidado 2025'!$A$3:$V$507,O$1,0)</f>
        <v>Proyecto de Reglamento Técnico Metrológico de Medidores de Gas de uso residencial elaborado y enviado a la abogacia de la competencia. (Documento proyecto y correo de envío o memorando)</v>
      </c>
      <c r="P171">
        <f>VLOOKUP($A171,'Plan de acci�n consolidado 2025'!$A$3:$V$507,P$1,0)</f>
        <v>14</v>
      </c>
      <c r="Q171">
        <f>VLOOKUP($A171,'Plan de acci�n consolidado 2025'!$A$3:$V$507,Q$1,0)</f>
        <v>1</v>
      </c>
      <c r="R171" t="str">
        <f>VLOOKUP($A171,'Plan de acci�n consolidado 2025'!$A$3:$V$507,R$1,0)</f>
        <v>Númerica</v>
      </c>
      <c r="S171" t="str">
        <f>VLOOKUP($A171,'Plan de acci�n consolidado 2025'!$A$3:$V$507,S$1,0)</f>
        <v># de Correo electrónico de remisión (o memo de traslado) y proyecto de acto administrativo  / Único entregable / 1 Correo electrónico de remisión (o memo de traslado) y proyecto de acto administrativo  / Único entregable</v>
      </c>
      <c r="T171" s="196" t="str">
        <f>VLOOKUP($A171,'Plan de acci�n consolidado 2025'!$A$3:$V$507,T$1,0)</f>
        <v>2025-02-19</v>
      </c>
      <c r="U171" s="196" t="str">
        <f>VLOOKUP($A171,'Plan de acci�n consolidado 2025'!$A$3:$V$507,U$1,0)</f>
        <v>2025-10-31</v>
      </c>
      <c r="V171" t="str">
        <f>VLOOKUP($A171,'Plan de acci�n consolidado 2025'!$A$3:$V$507,V$1,0)</f>
        <v>6000-DESPACHO DEL SUPERINTENDENTE DELEGADO PARA EL CONTROL Y VERIFICACIÓN DE REGLAMENTOS TÉCNICOS Y METROLOGÍA LEGAL</v>
      </c>
      <c r="W171"/>
      <c r="X171"/>
    </row>
    <row r="172" spans="1:24" x14ac:dyDescent="0.25">
      <c r="A172" s="31" t="s">
        <v>1229</v>
      </c>
      <c r="B172" t="str">
        <f>VLOOKUP($A172,'Plan de acci�n consolidado 2025'!$A$3:$V$507,B$1,0)</f>
        <v>6000-DESPACHO DEL SUPERINTENDENTE DELEGADO PARA EL CONTROL Y VERIFICACIÓN DE REGLAMENTOS TÉCNICOS Y METROLOGÍA LEGAL</v>
      </c>
      <c r="C172">
        <f>VLOOKUP($A172,'Plan de acci�n consolidado 2025'!$A$3:$V$507,C$1,0)</f>
        <v>2</v>
      </c>
      <c r="D172" t="str">
        <f>VLOOKUP($A172,'Plan de acci�n consolidado 2025'!$A$3:$V$507,D$1,0)</f>
        <v>Actividad propia</v>
      </c>
      <c r="E172" t="str">
        <f>VLOOKUP($A172,'Plan de acci�n consolidado 2025'!$A$3:$V$507,E$1,0)</f>
        <v>6000.5.1</v>
      </c>
      <c r="F172" t="str">
        <f>VLOOKUP($A172,'Plan de acci�n consolidado 2025'!$A$3:$V$507,F$1,0)</f>
        <v>N/A</v>
      </c>
      <c r="G172" t="str">
        <f>VLOOKUP($A172,'Plan de acci�n consolidado 2025'!$A$3:$V$507,G$1,0)</f>
        <v>N/A</v>
      </c>
      <c r="H172" t="str">
        <f>VLOOKUP($A172,'Plan de acci�n consolidado 2025'!$A$3:$V$507,H$1,0)</f>
        <v>N/A</v>
      </c>
      <c r="I172" t="str">
        <f>VLOOKUP($A172,'Plan de acci�n consolidado 2025'!$A$3:$V$507,I$1,0)</f>
        <v>N/A</v>
      </c>
      <c r="J172">
        <f>VLOOKUP(E172,'Plantilla publicacion'!$A$3:$Q$490,17,0)</f>
        <v>0</v>
      </c>
      <c r="K172" t="str">
        <f>VLOOKUP($A172,'Plan de acci�n consolidado 2025'!$A$3:$V$507,K$1,0)</f>
        <v>N/A</v>
      </c>
      <c r="L172" t="str">
        <f>VLOOKUP($A172,'Plan de acci�n consolidado 2025'!$A$3:$V$507,L$1,0)</f>
        <v>N/A</v>
      </c>
      <c r="M172" t="str">
        <f>VLOOKUP($A172,'Plan de acci�n consolidado 2025'!$A$3:$V$507,M$1,0)</f>
        <v>N/A</v>
      </c>
      <c r="N172" t="str">
        <f>VLOOKUP($A172,'Plan de acci�n consolidado 2025'!$A$3:$V$507,N$1,0)</f>
        <v>N/A</v>
      </c>
      <c r="O172" t="str">
        <f>VLOOKUP($A172,'Plan de acci�n consolidado 2025'!$A$3:$V$507,O$1,0)</f>
        <v>Enviar proyecto de resolución al Grupo de Regulación para revisión. (Correo electrónico de remisión y proyecto de acto administrativo / Único entregable)</v>
      </c>
      <c r="P172">
        <f>VLOOKUP($A172,'Plan de acci�n consolidado 2025'!$A$3:$V$507,P$1,0)</f>
        <v>10</v>
      </c>
      <c r="Q172">
        <f>VLOOKUP($A172,'Plan de acci�n consolidado 2025'!$A$3:$V$507,Q$1,0)</f>
        <v>1</v>
      </c>
      <c r="R172" t="str">
        <f>VLOOKUP($A172,'Plan de acci�n consolidado 2025'!$A$3:$V$507,R$1,0)</f>
        <v>Númerica</v>
      </c>
      <c r="S172" t="str">
        <f>VLOOKUP($A172,'Plan de acci�n consolidado 2025'!$A$3:$V$507,S$1,0)</f>
        <v># de Correo electrónico de remisión y proyecto de acto administrativo / Único entregable / 1 Correo electrónico de remisión y proyecto de acto administrativo / Único entregable</v>
      </c>
      <c r="T172" s="196" t="str">
        <f>VLOOKUP($A172,'Plan de acci�n consolidado 2025'!$A$3:$V$507,T$1,0)</f>
        <v>2025-02-19</v>
      </c>
      <c r="U172" s="196" t="str">
        <f>VLOOKUP($A172,'Plan de acci�n consolidado 2025'!$A$3:$V$507,U$1,0)</f>
        <v>2025-03-05</v>
      </c>
      <c r="V172" t="str">
        <f>VLOOKUP($A172,'Plan de acci�n consolidado 2025'!$A$3:$V$507,V$1,0)</f>
        <v>6000-DESPACHO DEL SUPERINTENDENTE DELEGADO PARA EL CONTROL Y VERIFICACIÓN DE REGLAMENTOS TÉCNICOS Y METROLOGÍA LEGAL</v>
      </c>
      <c r="W172"/>
      <c r="X172"/>
    </row>
    <row r="173" spans="1:24" x14ac:dyDescent="0.25">
      <c r="A173" s="31" t="s">
        <v>1231</v>
      </c>
      <c r="B173" t="str">
        <f>VLOOKUP($A173,'Plan de acci�n consolidado 2025'!$A$3:$V$507,B$1,0)</f>
        <v>6000-DESPACHO DEL SUPERINTENDENTE DELEGADO PARA EL CONTROL Y VERIFICACIÓN DE REGLAMENTOS TÉCNICOS Y METROLOGÍA LEGAL</v>
      </c>
      <c r="C173">
        <f>VLOOKUP($A173,'Plan de acci�n consolidado 2025'!$A$3:$V$507,C$1,0)</f>
        <v>2</v>
      </c>
      <c r="D173" t="str">
        <f>VLOOKUP($A173,'Plan de acci�n consolidado 2025'!$A$3:$V$507,D$1,0)</f>
        <v>Actividad propia</v>
      </c>
      <c r="E173" t="str">
        <f>VLOOKUP($A173,'Plan de acci�n consolidado 2025'!$A$3:$V$507,E$1,0)</f>
        <v>6000.5.2</v>
      </c>
      <c r="F173" t="str">
        <f>VLOOKUP($A173,'Plan de acci�n consolidado 2025'!$A$3:$V$507,F$1,0)</f>
        <v>N/A</v>
      </c>
      <c r="G173" t="str">
        <f>VLOOKUP($A173,'Plan de acci�n consolidado 2025'!$A$3:$V$507,G$1,0)</f>
        <v>N/A</v>
      </c>
      <c r="H173" t="str">
        <f>VLOOKUP($A173,'Plan de acci�n consolidado 2025'!$A$3:$V$507,H$1,0)</f>
        <v>N/A</v>
      </c>
      <c r="I173" t="str">
        <f>VLOOKUP($A173,'Plan de acci�n consolidado 2025'!$A$3:$V$507,I$1,0)</f>
        <v>N/A</v>
      </c>
      <c r="J173">
        <f>VLOOKUP(E173,'Plantilla publicacion'!$A$3:$Q$490,17,0)</f>
        <v>0</v>
      </c>
      <c r="K173" t="str">
        <f>VLOOKUP($A173,'Plan de acci�n consolidado 2025'!$A$3:$V$507,K$1,0)</f>
        <v>N/A</v>
      </c>
      <c r="L173" t="str">
        <f>VLOOKUP($A173,'Plan de acci�n consolidado 2025'!$A$3:$V$507,L$1,0)</f>
        <v>N/A</v>
      </c>
      <c r="M173" t="str">
        <f>VLOOKUP($A173,'Plan de acci�n consolidado 2025'!$A$3:$V$507,M$1,0)</f>
        <v>N/A</v>
      </c>
      <c r="N173" t="str">
        <f>VLOOKUP($A173,'Plan de acci�n consolidado 2025'!$A$3:$V$507,N$1,0)</f>
        <v>N/A</v>
      </c>
      <c r="O173" t="str">
        <f>VLOOKUP($A173,'Plan de acci�n consolidado 2025'!$A$3:$V$507,O$1,0)</f>
        <v>Revisar jurídicamente el proyecto de resolución y enviarlo a la dependencia solicitante. (Proyecto de resolución con observaciones y memorando y/o  correo electrónico de remisión a la dependencia solicitante)</v>
      </c>
      <c r="P173">
        <f>VLOOKUP($A173,'Plan de acci�n consolidado 2025'!$A$3:$V$507,P$1,0)</f>
        <v>10</v>
      </c>
      <c r="Q173">
        <f>VLOOKUP($A173,'Plan de acci�n consolidado 2025'!$A$3:$V$507,Q$1,0)</f>
        <v>1</v>
      </c>
      <c r="R173" t="str">
        <f>VLOOKUP($A173,'Plan de acci�n consolidado 2025'!$A$3:$V$507,R$1,0)</f>
        <v>Númerica</v>
      </c>
      <c r="S173" t="str">
        <f>VLOOKUP($A173,'Plan de acci�n consolidado 2025'!$A$3:$V$507,S$1,0)</f>
        <v># de Proyecto de resolución con observaciones y memorando y/o  correo electrónico de remisión a la dependencia solicitante / 1 Proyecto de resolución con observaciones y memorando y/o  correo electrónico de remisión a la dependencia solicitante</v>
      </c>
      <c r="T173" s="196" t="str">
        <f>VLOOKUP($A173,'Plan de acci�n consolidado 2025'!$A$3:$V$507,T$1,0)</f>
        <v>2025-03-06</v>
      </c>
      <c r="U173" s="196" t="str">
        <f>VLOOKUP($A173,'Plan de acci�n consolidado 2025'!$A$3:$V$507,U$1,0)</f>
        <v>2025-03-20</v>
      </c>
      <c r="V173" t="str">
        <f>VLOOKUP($A173,'Plan de acci�n consolidado 2025'!$A$3:$V$507,V$1,0)</f>
        <v>6000-DESPACHO DEL SUPERINTENDENTE DELEGADO PARA EL CONTROL Y VERIFICACIÓN DE REGLAMENTOS TÉCNICOS Y METROLOGÍA LEGAL</v>
      </c>
      <c r="W173"/>
      <c r="X173"/>
    </row>
    <row r="174" spans="1:24" x14ac:dyDescent="0.25">
      <c r="A174" s="31" t="s">
        <v>1233</v>
      </c>
      <c r="B174" t="str">
        <f>VLOOKUP($A174,'Plan de acci�n consolidado 2025'!$A$3:$V$507,B$1,0)</f>
        <v>6000-DESPACHO DEL SUPERINTENDENTE DELEGADO PARA EL CONTROL Y VERIFICACIÓN DE REGLAMENTOS TÉCNICOS Y METROLOGÍA LEGAL</v>
      </c>
      <c r="C174">
        <f>VLOOKUP($A174,'Plan de acci�n consolidado 2025'!$A$3:$V$507,C$1,0)</f>
        <v>2</v>
      </c>
      <c r="D174" t="str">
        <f>VLOOKUP($A174,'Plan de acci�n consolidado 2025'!$A$3:$V$507,D$1,0)</f>
        <v>Actividad propia</v>
      </c>
      <c r="E174" t="str">
        <f>VLOOKUP($A174,'Plan de acci�n consolidado 2025'!$A$3:$V$507,E$1,0)</f>
        <v>6000.5.3</v>
      </c>
      <c r="F174" t="str">
        <f>VLOOKUP($A174,'Plan de acci�n consolidado 2025'!$A$3:$V$507,F$1,0)</f>
        <v>N/A</v>
      </c>
      <c r="G174" t="str">
        <f>VLOOKUP($A174,'Plan de acci�n consolidado 2025'!$A$3:$V$507,G$1,0)</f>
        <v>N/A</v>
      </c>
      <c r="H174" t="str">
        <f>VLOOKUP($A174,'Plan de acci�n consolidado 2025'!$A$3:$V$507,H$1,0)</f>
        <v>N/A</v>
      </c>
      <c r="I174" t="str">
        <f>VLOOKUP($A174,'Plan de acci�n consolidado 2025'!$A$3:$V$507,I$1,0)</f>
        <v>N/A</v>
      </c>
      <c r="J174">
        <f>VLOOKUP(E174,'Plantilla publicacion'!$A$3:$Q$490,17,0)</f>
        <v>0</v>
      </c>
      <c r="K174" t="str">
        <f>VLOOKUP($A174,'Plan de acci�n consolidado 2025'!$A$3:$V$507,K$1,0)</f>
        <v>N/A</v>
      </c>
      <c r="L174" t="str">
        <f>VLOOKUP($A174,'Plan de acci�n consolidado 2025'!$A$3:$V$507,L$1,0)</f>
        <v>N/A</v>
      </c>
      <c r="M174" t="str">
        <f>VLOOKUP($A174,'Plan de acci�n consolidado 2025'!$A$3:$V$507,M$1,0)</f>
        <v>N/A</v>
      </c>
      <c r="N174" t="str">
        <f>VLOOKUP($A174,'Plan de acci�n consolidado 2025'!$A$3:$V$507,N$1,0)</f>
        <v>N/A</v>
      </c>
      <c r="O174" t="str">
        <f>VLOOKUP($A174,'Plan de acci�n consolidado 2025'!$A$3:$V$507,O$1,0)</f>
        <v>Ajustar el proyecto de resolución según los comentarios y remitir al Grupo de Regulación para publicación. (Correo electrónico de remisión y proyecto de acto administrativo ajustado / Único entregable)</v>
      </c>
      <c r="P174">
        <f>VLOOKUP($A174,'Plan de acci�n consolidado 2025'!$A$3:$V$507,P$1,0)</f>
        <v>10</v>
      </c>
      <c r="Q174">
        <f>VLOOKUP($A174,'Plan de acci�n consolidado 2025'!$A$3:$V$507,Q$1,0)</f>
        <v>1</v>
      </c>
      <c r="R174" t="str">
        <f>VLOOKUP($A174,'Plan de acci�n consolidado 2025'!$A$3:$V$507,R$1,0)</f>
        <v>Númerica</v>
      </c>
      <c r="S174" t="str">
        <f>VLOOKUP($A174,'Plan de acci�n consolidado 2025'!$A$3:$V$507,S$1,0)</f>
        <v># de Correo electrónico de remisión y proyecto de acto administrativo ajustado / Único entregable / 1 Correo electrónico de remisión y proyecto de acto administrativo ajustado / Único entregable</v>
      </c>
      <c r="T174" s="196" t="str">
        <f>VLOOKUP($A174,'Plan de acci�n consolidado 2025'!$A$3:$V$507,T$1,0)</f>
        <v>2025-03-21</v>
      </c>
      <c r="U174" s="196" t="str">
        <f>VLOOKUP($A174,'Plan de acci�n consolidado 2025'!$A$3:$V$507,U$1,0)</f>
        <v>2025-04-25</v>
      </c>
      <c r="V174" t="str">
        <f>VLOOKUP($A174,'Plan de acci�n consolidado 2025'!$A$3:$V$507,V$1,0)</f>
        <v>6000-DESPACHO DEL SUPERINTENDENTE DELEGADO PARA EL CONTROL Y VERIFICACIÓN DE REGLAMENTOS TÉCNICOS Y METROLOGÍA LEGAL</v>
      </c>
      <c r="W174"/>
      <c r="X174"/>
    </row>
    <row r="175" spans="1:24" x14ac:dyDescent="0.25">
      <c r="A175" s="31" t="s">
        <v>1234</v>
      </c>
      <c r="B175" t="str">
        <f>VLOOKUP($A175,'Plan de acci�n consolidado 2025'!$A$3:$V$507,B$1,0)</f>
        <v>6000-DESPACHO DEL SUPERINTENDENTE DELEGADO PARA EL CONTROL Y VERIFICACIÓN DE REGLAMENTOS TÉCNICOS Y METROLOGÍA LEGAL</v>
      </c>
      <c r="C175">
        <f>VLOOKUP($A175,'Plan de acci�n consolidado 2025'!$A$3:$V$507,C$1,0)</f>
        <v>2</v>
      </c>
      <c r="D175" t="str">
        <f>VLOOKUP($A175,'Plan de acci�n consolidado 2025'!$A$3:$V$507,D$1,0)</f>
        <v>Actividad propia</v>
      </c>
      <c r="E175" t="str">
        <f>VLOOKUP($A175,'Plan de acci�n consolidado 2025'!$A$3:$V$507,E$1,0)</f>
        <v>6000.5.4</v>
      </c>
      <c r="F175" t="str">
        <f>VLOOKUP($A175,'Plan de acci�n consolidado 2025'!$A$3:$V$507,F$1,0)</f>
        <v>N/A</v>
      </c>
      <c r="G175" t="str">
        <f>VLOOKUP($A175,'Plan de acci�n consolidado 2025'!$A$3:$V$507,G$1,0)</f>
        <v>N/A</v>
      </c>
      <c r="H175" t="str">
        <f>VLOOKUP($A175,'Plan de acci�n consolidado 2025'!$A$3:$V$507,H$1,0)</f>
        <v>N/A</v>
      </c>
      <c r="I175" t="str">
        <f>VLOOKUP($A175,'Plan de acci�n consolidado 2025'!$A$3:$V$507,I$1,0)</f>
        <v>N/A</v>
      </c>
      <c r="J175">
        <f>VLOOKUP(E175,'Plantilla publicacion'!$A$3:$Q$490,17,0)</f>
        <v>0</v>
      </c>
      <c r="K175" t="str">
        <f>VLOOKUP($A175,'Plan de acci�n consolidado 2025'!$A$3:$V$507,K$1,0)</f>
        <v>N/A</v>
      </c>
      <c r="L175" t="str">
        <f>VLOOKUP($A175,'Plan de acci�n consolidado 2025'!$A$3:$V$507,L$1,0)</f>
        <v>N/A</v>
      </c>
      <c r="M175" t="str">
        <f>VLOOKUP($A175,'Plan de acci�n consolidado 2025'!$A$3:$V$507,M$1,0)</f>
        <v>N/A</v>
      </c>
      <c r="N175" t="str">
        <f>VLOOKUP($A175,'Plan de acci�n consolidado 2025'!$A$3:$V$507,N$1,0)</f>
        <v>N/A</v>
      </c>
      <c r="O175" t="str">
        <f>VLOOKUP($A175,'Plan de acci�n consolidado 2025'!$A$3:$V$507,O$1,0)</f>
        <v>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v>
      </c>
      <c r="P175">
        <f>VLOOKUP($A175,'Plan de acci�n consolidado 2025'!$A$3:$V$507,P$1,0)</f>
        <v>10</v>
      </c>
      <c r="Q175">
        <f>VLOOKUP($A175,'Plan de acci�n consolidado 2025'!$A$3:$V$507,Q$1,0)</f>
        <v>1</v>
      </c>
      <c r="R175" t="str">
        <f>VLOOKUP($A175,'Plan de acci�n consolidado 2025'!$A$3:$V$507,R$1,0)</f>
        <v>Númerica</v>
      </c>
      <c r="S175" t="str">
        <f>VLOOKUP($A175,'Plan de acci�n consolidado 2025'!$A$3:$V$507,S$1,0)</f>
        <v># de Memorando de remisión -correo electrónico de remisión y proyecto de acto administrativo ajustado / Formato Matriz comentarios  Único entregable / 1 Memorando de remisión -correo electrónico de remisión y proyecto de acto administrativo ajustado / Formato Matriz comentarios  Único entregable</v>
      </c>
      <c r="T175" s="196" t="str">
        <f>VLOOKUP($A175,'Plan de acci�n consolidado 2025'!$A$3:$V$507,T$1,0)</f>
        <v>2025-05-26</v>
      </c>
      <c r="U175" s="196" t="str">
        <f>VLOOKUP($A175,'Plan de acci�n consolidado 2025'!$A$3:$V$507,U$1,0)</f>
        <v>2025-07-18</v>
      </c>
      <c r="V175" t="str">
        <f>VLOOKUP($A175,'Plan de acci�n consolidado 2025'!$A$3:$V$507,V$1,0)</f>
        <v>6000-DESPACHO DEL SUPERINTENDENTE DELEGADO PARA EL CONTROL Y VERIFICACIÓN DE REGLAMENTOS TÉCNICOS Y METROLOGÍA LEGAL</v>
      </c>
      <c r="W175"/>
      <c r="X175"/>
    </row>
    <row r="176" spans="1:24" x14ac:dyDescent="0.25">
      <c r="A176" s="31" t="s">
        <v>1235</v>
      </c>
      <c r="B176" t="str">
        <f>VLOOKUP($A176,'Plan de acci�n consolidado 2025'!$A$3:$V$507,B$1,0)</f>
        <v>6000-DESPACHO DEL SUPERINTENDENTE DELEGADO PARA EL CONTROL Y VERIFICACIÓN DE REGLAMENTOS TÉCNICOS Y METROLOGÍA LEGAL</v>
      </c>
      <c r="C176">
        <f>VLOOKUP($A176,'Plan de acci�n consolidado 2025'!$A$3:$V$507,C$1,0)</f>
        <v>2</v>
      </c>
      <c r="D176" t="str">
        <f>VLOOKUP($A176,'Plan de acci�n consolidado 2025'!$A$3:$V$507,D$1,0)</f>
        <v>Actividad propia</v>
      </c>
      <c r="E176" t="str">
        <f>VLOOKUP($A176,'Plan de acci�n consolidado 2025'!$A$3:$V$507,E$1,0)</f>
        <v>6000.5.5</v>
      </c>
      <c r="F176" t="str">
        <f>VLOOKUP($A176,'Plan de acci�n consolidado 2025'!$A$3:$V$507,F$1,0)</f>
        <v>N/A</v>
      </c>
      <c r="G176" t="str">
        <f>VLOOKUP($A176,'Plan de acci�n consolidado 2025'!$A$3:$V$507,G$1,0)</f>
        <v>N/A</v>
      </c>
      <c r="H176" t="str">
        <f>VLOOKUP($A176,'Plan de acci�n consolidado 2025'!$A$3:$V$507,H$1,0)</f>
        <v>N/A</v>
      </c>
      <c r="I176" t="str">
        <f>VLOOKUP($A176,'Plan de acci�n consolidado 2025'!$A$3:$V$507,I$1,0)</f>
        <v>N/A</v>
      </c>
      <c r="J176">
        <f>VLOOKUP(E176,'Plantilla publicacion'!$A$3:$Q$490,17,0)</f>
        <v>0</v>
      </c>
      <c r="K176" t="str">
        <f>VLOOKUP($A176,'Plan de acci�n consolidado 2025'!$A$3:$V$507,K$1,0)</f>
        <v>N/A</v>
      </c>
      <c r="L176" t="str">
        <f>VLOOKUP($A176,'Plan de acci�n consolidado 2025'!$A$3:$V$507,L$1,0)</f>
        <v>N/A</v>
      </c>
      <c r="M176" t="str">
        <f>VLOOKUP($A176,'Plan de acci�n consolidado 2025'!$A$3:$V$507,M$1,0)</f>
        <v>N/A</v>
      </c>
      <c r="N176" t="str">
        <f>VLOOKUP($A176,'Plan de acci�n consolidado 2025'!$A$3:$V$507,N$1,0)</f>
        <v>N/A</v>
      </c>
      <c r="O176" t="str">
        <f>VLOOKUP($A176,'Plan de acci�n consolidado 2025'!$A$3:$V$507,O$1,0)</f>
        <v>Remitir el proyecto de acto administrativo a la Dirección de Regulación del Ministerio de Comercio, Industria y Turismo para obtener concepto previo. (correo electrónico de remisión (o memo de traslado) y proyecto de acto administrativo  / Único entregable)</v>
      </c>
      <c r="P176">
        <f>VLOOKUP($A176,'Plan de acci�n consolidado 2025'!$A$3:$V$507,P$1,0)</f>
        <v>10</v>
      </c>
      <c r="Q176">
        <f>VLOOKUP($A176,'Plan de acci�n consolidado 2025'!$A$3:$V$507,Q$1,0)</f>
        <v>1</v>
      </c>
      <c r="R176" t="str">
        <f>VLOOKUP($A176,'Plan de acci�n consolidado 2025'!$A$3:$V$507,R$1,0)</f>
        <v>Númerica</v>
      </c>
      <c r="S176" t="str">
        <f>VLOOKUP($A176,'Plan de acci�n consolidado 2025'!$A$3:$V$507,S$1,0)</f>
        <v># de Correo electrónico de remisión (o memo de traslado) y proyecto de acto administrativo  / Único entregable / 1 Correo electrónico de remisión (o memo de traslado) y proyecto de acto administrativo  / Único entregable</v>
      </c>
      <c r="T176" s="196" t="str">
        <f>VLOOKUP($A176,'Plan de acci�n consolidado 2025'!$A$3:$V$507,T$1,0)</f>
        <v>2025-07-21</v>
      </c>
      <c r="U176" s="196" t="str">
        <f>VLOOKUP($A176,'Plan de acci�n consolidado 2025'!$A$3:$V$507,U$1,0)</f>
        <v>2025-08-15</v>
      </c>
      <c r="V176" t="str">
        <f>VLOOKUP($A176,'Plan de acci�n consolidado 2025'!$A$3:$V$507,V$1,0)</f>
        <v>6000-DESPACHO DEL SUPERINTENDENTE DELEGADO PARA EL CONTROL Y VERIFICACIÓN DE REGLAMENTOS TÉCNICOS Y METROLOGÍA LEGAL</v>
      </c>
      <c r="W176"/>
      <c r="X176"/>
    </row>
    <row r="177" spans="1:24" x14ac:dyDescent="0.25">
      <c r="A177" s="31" t="s">
        <v>1236</v>
      </c>
      <c r="B177" t="str">
        <f>VLOOKUP($A177,'Plan de acci�n consolidado 2025'!$A$3:$V$507,B$1,0)</f>
        <v>6000-DESPACHO DEL SUPERINTENDENTE DELEGADO PARA EL CONTROL Y VERIFICACIÓN DE REGLAMENTOS TÉCNICOS Y METROLOGÍA LEGAL</v>
      </c>
      <c r="C177">
        <f>VLOOKUP($A177,'Plan de acci�n consolidado 2025'!$A$3:$V$507,C$1,0)</f>
        <v>2</v>
      </c>
      <c r="D177" t="str">
        <f>VLOOKUP($A177,'Plan de acci�n consolidado 2025'!$A$3:$V$507,D$1,0)</f>
        <v>Actividad propia</v>
      </c>
      <c r="E177" t="str">
        <f>VLOOKUP($A177,'Plan de acci�n consolidado 2025'!$A$3:$V$507,E$1,0)</f>
        <v>6000.5.6</v>
      </c>
      <c r="F177" t="str">
        <f>VLOOKUP($A177,'Plan de acci�n consolidado 2025'!$A$3:$V$507,F$1,0)</f>
        <v>N/A</v>
      </c>
      <c r="G177" t="str">
        <f>VLOOKUP($A177,'Plan de acci�n consolidado 2025'!$A$3:$V$507,G$1,0)</f>
        <v>N/A</v>
      </c>
      <c r="H177" t="str">
        <f>VLOOKUP($A177,'Plan de acci�n consolidado 2025'!$A$3:$V$507,H$1,0)</f>
        <v>N/A</v>
      </c>
      <c r="I177" t="str">
        <f>VLOOKUP($A177,'Plan de acci�n consolidado 2025'!$A$3:$V$507,I$1,0)</f>
        <v>N/A</v>
      </c>
      <c r="J177">
        <f>VLOOKUP(E177,'Plantilla publicacion'!$A$3:$Q$490,17,0)</f>
        <v>0</v>
      </c>
      <c r="K177" t="str">
        <f>VLOOKUP($A177,'Plan de acci�n consolidado 2025'!$A$3:$V$507,K$1,0)</f>
        <v>N/A</v>
      </c>
      <c r="L177" t="str">
        <f>VLOOKUP($A177,'Plan de acci�n consolidado 2025'!$A$3:$V$507,L$1,0)</f>
        <v>N/A</v>
      </c>
      <c r="M177" t="str">
        <f>VLOOKUP($A177,'Plan de acci�n consolidado 2025'!$A$3:$V$507,M$1,0)</f>
        <v>N/A</v>
      </c>
      <c r="N177" t="str">
        <f>VLOOKUP($A177,'Plan de acci�n consolidado 2025'!$A$3:$V$507,N$1,0)</f>
        <v>N/A</v>
      </c>
      <c r="O177" t="str">
        <f>VLOOKUP($A177,'Plan de acci�n consolidado 2025'!$A$3:$V$507,O$1,0)</f>
        <v>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v>
      </c>
      <c r="P177">
        <f>VLOOKUP($A177,'Plan de acci�n consolidado 2025'!$A$3:$V$507,P$1,0)</f>
        <v>25</v>
      </c>
      <c r="Q177">
        <f>VLOOKUP($A177,'Plan de acci�n consolidado 2025'!$A$3:$V$507,Q$1,0)</f>
        <v>1</v>
      </c>
      <c r="R177" t="str">
        <f>VLOOKUP($A177,'Plan de acci�n consolidado 2025'!$A$3:$V$507,R$1,0)</f>
        <v>Númerica</v>
      </c>
      <c r="S177" t="str">
        <f>VLOOKUP($A177,'Plan de acci�n consolidado 2025'!$A$3:$V$507,S$1,0)</f>
        <v># de Memorando de remisión o correo electrónico de remisión, proyecto de acto administrativo ajustado y Formato Matriz diligenciado / Único entregable / 1 Memorando de remisión o correo electrónico de remisión, proyecto de acto administrativo ajustado y Formato Matriz diligenciado / Único entregable</v>
      </c>
      <c r="T177" s="196" t="str">
        <f>VLOOKUP($A177,'Plan de acci�n consolidado 2025'!$A$3:$V$507,T$1,0)</f>
        <v>2025-09-01</v>
      </c>
      <c r="U177" s="196" t="str">
        <f>VLOOKUP($A177,'Plan de acci�n consolidado 2025'!$A$3:$V$507,U$1,0)</f>
        <v>2025-10-03</v>
      </c>
      <c r="V177" t="str">
        <f>VLOOKUP($A177,'Plan de acci�n consolidado 2025'!$A$3:$V$507,V$1,0)</f>
        <v>6000-DESPACHO DEL SUPERINTENDENTE DELEGADO PARA EL CONTROL Y VERIFICACIÓN DE REGLAMENTOS TÉCNICOS Y METROLOGÍA LEGAL</v>
      </c>
      <c r="W177"/>
      <c r="X177"/>
    </row>
    <row r="178" spans="1:24" x14ac:dyDescent="0.25">
      <c r="A178" s="31" t="s">
        <v>1237</v>
      </c>
      <c r="B178" t="str">
        <f>VLOOKUP($A178,'Plan de acci�n consolidado 2025'!$A$3:$V$507,B$1,0)</f>
        <v>6000-DESPACHO DEL SUPERINTENDENTE DELEGADO PARA EL CONTROL Y VERIFICACIÓN DE REGLAMENTOS TÉCNICOS Y METROLOGÍA LEGAL</v>
      </c>
      <c r="C178">
        <f>VLOOKUP($A178,'Plan de acci�n consolidado 2025'!$A$3:$V$507,C$1,0)</f>
        <v>2</v>
      </c>
      <c r="D178" t="str">
        <f>VLOOKUP($A178,'Plan de acci�n consolidado 2025'!$A$3:$V$507,D$1,0)</f>
        <v>Actividad propia</v>
      </c>
      <c r="E178" t="str">
        <f>VLOOKUP($A178,'Plan de acci�n consolidado 2025'!$A$3:$V$507,E$1,0)</f>
        <v>6000.5.7</v>
      </c>
      <c r="F178" t="str">
        <f>VLOOKUP($A178,'Plan de acci�n consolidado 2025'!$A$3:$V$507,F$1,0)</f>
        <v>N/A</v>
      </c>
      <c r="G178" t="str">
        <f>VLOOKUP($A178,'Plan de acci�n consolidado 2025'!$A$3:$V$507,G$1,0)</f>
        <v>N/A</v>
      </c>
      <c r="H178" t="str">
        <f>VLOOKUP($A178,'Plan de acci�n consolidado 2025'!$A$3:$V$507,H$1,0)</f>
        <v>N/A</v>
      </c>
      <c r="I178" t="str">
        <f>VLOOKUP($A178,'Plan de acci�n consolidado 2025'!$A$3:$V$507,I$1,0)</f>
        <v>N/A</v>
      </c>
      <c r="J178">
        <f>VLOOKUP(E178,'Plantilla publicacion'!$A$3:$Q$490,17,0)</f>
        <v>0</v>
      </c>
      <c r="K178" t="str">
        <f>VLOOKUP($A178,'Plan de acci�n consolidado 2025'!$A$3:$V$507,K$1,0)</f>
        <v>N/A</v>
      </c>
      <c r="L178" t="str">
        <f>VLOOKUP($A178,'Plan de acci�n consolidado 2025'!$A$3:$V$507,L$1,0)</f>
        <v>N/A</v>
      </c>
      <c r="M178" t="str">
        <f>VLOOKUP($A178,'Plan de acci�n consolidado 2025'!$A$3:$V$507,M$1,0)</f>
        <v>N/A</v>
      </c>
      <c r="N178" t="str">
        <f>VLOOKUP($A178,'Plan de acci�n consolidado 2025'!$A$3:$V$507,N$1,0)</f>
        <v>N/A</v>
      </c>
      <c r="O178" t="str">
        <f>VLOOKUP($A178,'Plan de acci�n consolidado 2025'!$A$3:$V$507,O$1,0)</f>
        <v>Remitir el proyecto de acto administrativo a abogacía de la competencia. (correo electrónico de remisión (o memo de traslado) y proyecto de acto administrativo  / Único entregable)</v>
      </c>
      <c r="P178">
        <f>VLOOKUP($A178,'Plan de acci�n consolidado 2025'!$A$3:$V$507,P$1,0)</f>
        <v>25</v>
      </c>
      <c r="Q178">
        <f>VLOOKUP($A178,'Plan de acci�n consolidado 2025'!$A$3:$V$507,Q$1,0)</f>
        <v>1</v>
      </c>
      <c r="R178" t="str">
        <f>VLOOKUP($A178,'Plan de acci�n consolidado 2025'!$A$3:$V$507,R$1,0)</f>
        <v>Númerica</v>
      </c>
      <c r="S178" t="str">
        <f>VLOOKUP($A178,'Plan de acci�n consolidado 2025'!$A$3:$V$507,S$1,0)</f>
        <v># de Correo electrónico de remisión (o memo de traslado) y proyecto de acto administrativo  / Único entregable / 1 Correo electrónico de remisión (o memo de traslado) y proyecto de acto administrativo  / Único entregable</v>
      </c>
      <c r="T178" s="196" t="str">
        <f>VLOOKUP($A178,'Plan de acci�n consolidado 2025'!$A$3:$V$507,T$1,0)</f>
        <v>2025-10-06</v>
      </c>
      <c r="U178" s="196" t="str">
        <f>VLOOKUP($A178,'Plan de acci�n consolidado 2025'!$A$3:$V$507,U$1,0)</f>
        <v>2025-10-31</v>
      </c>
      <c r="V178" t="str">
        <f>VLOOKUP($A178,'Plan de acci�n consolidado 2025'!$A$3:$V$507,V$1,0)</f>
        <v>6000-DESPACHO DEL SUPERINTENDENTE DELEGADO PARA EL CONTROL Y VERIFICACIÓN DE REGLAMENTOS TÉCNICOS Y METROLOGÍA LEGAL</v>
      </c>
      <c r="W178"/>
      <c r="X178"/>
    </row>
    <row r="179" spans="1:24" x14ac:dyDescent="0.25">
      <c r="A179" s="31" t="s">
        <v>1238</v>
      </c>
      <c r="B179" t="str">
        <f>VLOOKUP($A179,'Plan de acci�n consolidado 2025'!$A$3:$V$507,B$1,0)</f>
        <v>6000-DESPACHO DEL SUPERINTENDENTE DELEGADO PARA EL CONTROL Y VERIFICACIÓN DE REGLAMENTOS TÉCNICOS Y METROLOGÍA LEGAL</v>
      </c>
      <c r="C179">
        <f>VLOOKUP($A179,'Plan de acci�n consolidado 2025'!$A$3:$V$507,C$1,0)</f>
        <v>2</v>
      </c>
      <c r="D179" t="str">
        <f>VLOOKUP($A179,'Plan de acci�n consolidado 2025'!$A$3:$V$507,D$1,0)</f>
        <v>Producto</v>
      </c>
      <c r="E179" t="str">
        <f>VLOOKUP($A179,'Plan de acci�n consolidado 2025'!$A$3:$V$507,E$1,0)</f>
        <v>6000.6</v>
      </c>
      <c r="F179" t="str">
        <f>VLOOKUP($A179,'Plan de acci�n consolidado 2025'!$A$3:$V$507,F$1,0)</f>
        <v>Operativo</v>
      </c>
      <c r="G179" t="str">
        <f>VLOOKUP($A179,'Plan de acci�n consolidado 2025'!$A$3:$V$507,G$1,0)</f>
        <v xml:space="preserve">Promover el enfoque preventivo, diferencial y territorial en el que hacer misional de la entidad 
</v>
      </c>
      <c r="H179" t="str">
        <f>VLOOKUP($A179,'Plan de acci�n consolidado 2025'!$A$3:$V$507,H$1,0)</f>
        <v xml:space="preserve">Cumplimiento de productos del PAI asociados a Promover el enfoque preventivo, diferencial y territorial en el que hacer misional de la entidad 
</v>
      </c>
      <c r="I179" t="str">
        <f>VLOOKUP($A179,'Plan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79" t="str">
        <f>VLOOKUP(E179,'Plantilla publicacion'!$A$3:$Q$490,17,0)</f>
        <v>PND - 4-04-1-c- Transformación productiva, internacionalización y acción climática - Políticas de competencia, consumidor e infraestructura de la calidad modernas / PES - Reindustrialización</v>
      </c>
      <c r="K179" t="str">
        <f>VLOOKUP($A179,'Plan de acci�n consolidado 2025'!$A$3:$V$507,K$1,0)</f>
        <v>No</v>
      </c>
      <c r="L179" t="str">
        <f>VLOOKUP($A179,'Plan de acci�n consolidado 2025'!$A$3:$V$507,L$1,0)</f>
        <v>C-3503-0200-0016-40401c</v>
      </c>
      <c r="M179" t="str">
        <f>VLOOKUP($A179,'Plan de acci�n consolidado 2025'!$A$3:$V$507,M$1,0)</f>
        <v>Política Gestión Documental _DIMENSIÓN Información y Comunicación</v>
      </c>
      <c r="N179" t="str">
        <f>VLOOKUP($A179,'Plan de acci�n consolidado 2025'!$A$3:$V$507,N$1,0)</f>
        <v>C_COMP 1. Reducir comportamiento rentista de agentes, sujetos de inspección, vigilancia y control por Superin. PND_TRANSF_ Productiva, internacionalización y acción clímatica _ c. políticas de competencia, consumidor e infraestructura de calidad modernas</v>
      </c>
      <c r="O179" t="str">
        <f>VLOOKUP($A179,'Plan de acci�n consolidado 2025'!$A$3:$V$507,O$1,0)</f>
        <v>Análisis de Impacto Normativo -AIN Ex post del Reglamento Técnico Metrológico aplicable a Preempacados. Etapas 5 a 6, elaborado y enviado al Grupo de Trabajo de Regulación (Documento de Análisis de Impacto Normativo -AIN Ex post del Reglamento Técnico Metrológico aplicable a Preempacados  Etapas 5 a 6 y correo o memorando de envío)</v>
      </c>
      <c r="P179">
        <f>VLOOKUP($A179,'Plan de acci�n consolidado 2025'!$A$3:$V$507,P$1,0)</f>
        <v>14</v>
      </c>
      <c r="Q179">
        <f>VLOOKUP($A179,'Plan de acci�n consolidado 2025'!$A$3:$V$507,Q$1,0)</f>
        <v>1</v>
      </c>
      <c r="R179" t="str">
        <f>VLOOKUP($A179,'Plan de acci�n consolidado 2025'!$A$3:$V$507,R$1,0)</f>
        <v>Númerica</v>
      </c>
      <c r="S179" t="str">
        <f>VLOOKUP($A179,'Plan de acci�n consolidado 2025'!$A$3:$V$507,S$1,0)</f>
        <v># de Documento  de los pasos 5 al 6  ajustado y correo electrónico de remisión  al Grupo de Trabajo de Regulación / Único entregable / 1 Documento  de los pasos 5 al 6  ajustado y correo electrónico de remisión  al Grupo de Trabajo de Regulación / Único entregable</v>
      </c>
      <c r="T179" s="196" t="str">
        <f>VLOOKUP($A179,'Plan de acci�n consolidado 2025'!$A$3:$V$507,T$1,0)</f>
        <v>2025-07-01</v>
      </c>
      <c r="U179" s="196" t="str">
        <f>VLOOKUP($A179,'Plan de acci�n consolidado 2025'!$A$3:$V$507,U$1,0)</f>
        <v>2025-12-12</v>
      </c>
      <c r="V179" t="str">
        <f>VLOOKUP($A179,'Plan de acci�n consolidado 2025'!$A$3:$V$507,V$1,0)</f>
        <v>6000-DESPACHO DEL SUPERINTENDENTE DELEGADO PARA EL CONTROL Y VERIFICACIÓN DE REGLAMENTOS TÉCNICOS Y METROLOGÍA LEGAL</v>
      </c>
      <c r="W179"/>
      <c r="X179"/>
    </row>
    <row r="180" spans="1:24" x14ac:dyDescent="0.25">
      <c r="A180" s="31" t="s">
        <v>1239</v>
      </c>
      <c r="B180" t="str">
        <f>VLOOKUP($A180,'Plan de acci�n consolidado 2025'!$A$3:$V$507,B$1,0)</f>
        <v>6000-DESPACHO DEL SUPERINTENDENTE DELEGADO PARA EL CONTROL Y VERIFICACIÓN DE REGLAMENTOS TÉCNICOS Y METROLOGÍA LEGAL</v>
      </c>
      <c r="C180">
        <f>VLOOKUP($A180,'Plan de acci�n consolidado 2025'!$A$3:$V$507,C$1,0)</f>
        <v>2</v>
      </c>
      <c r="D180" t="str">
        <f>VLOOKUP($A180,'Plan de acci�n consolidado 2025'!$A$3:$V$507,D$1,0)</f>
        <v>Actividad propia</v>
      </c>
      <c r="E180" t="str">
        <f>VLOOKUP($A180,'Plan de acci�n consolidado 2025'!$A$3:$V$507,E$1,0)</f>
        <v>6000.6.1</v>
      </c>
      <c r="F180" t="str">
        <f>VLOOKUP($A180,'Plan de acci�n consolidado 2025'!$A$3:$V$507,F$1,0)</f>
        <v>N/A</v>
      </c>
      <c r="G180" t="str">
        <f>VLOOKUP($A180,'Plan de acci�n consolidado 2025'!$A$3:$V$507,G$1,0)</f>
        <v>N/A</v>
      </c>
      <c r="H180" t="str">
        <f>VLOOKUP($A180,'Plan de acci�n consolidado 2025'!$A$3:$V$507,H$1,0)</f>
        <v>N/A</v>
      </c>
      <c r="I180" t="str">
        <f>VLOOKUP($A180,'Plan de acci�n consolidado 2025'!$A$3:$V$507,I$1,0)</f>
        <v>N/A</v>
      </c>
      <c r="J180">
        <f>VLOOKUP(E180,'Plantilla publicacion'!$A$3:$Q$490,17,0)</f>
        <v>0</v>
      </c>
      <c r="K180" t="str">
        <f>VLOOKUP($A180,'Plan de acci�n consolidado 2025'!$A$3:$V$507,K$1,0)</f>
        <v>N/A</v>
      </c>
      <c r="L180" t="str">
        <f>VLOOKUP($A180,'Plan de acci�n consolidado 2025'!$A$3:$V$507,L$1,0)</f>
        <v>N/A</v>
      </c>
      <c r="M180" t="str">
        <f>VLOOKUP($A180,'Plan de acci�n consolidado 2025'!$A$3:$V$507,M$1,0)</f>
        <v>N/A</v>
      </c>
      <c r="N180" t="str">
        <f>VLOOKUP($A180,'Plan de acci�n consolidado 2025'!$A$3:$V$507,N$1,0)</f>
        <v>N/A</v>
      </c>
      <c r="O180" t="str">
        <f>VLOOKUP($A180,'Plan de acci�n consolidado 2025'!$A$3:$V$507,O$1,0)</f>
        <v>Elaborar y enviar al Grupo de Trabajo de Regulación el documento que contenga la información correspondiente a los pasos 5 al 6 de la guía de evaluación ex post del DNP. (Documento con los pasos del 5 al 6  y correo electrónico de remisión al Grupo de Trabajo de Regulación / Único entregable)</v>
      </c>
      <c r="P180">
        <f>VLOOKUP($A180,'Plan de acci�n consolidado 2025'!$A$3:$V$507,P$1,0)</f>
        <v>20</v>
      </c>
      <c r="Q180">
        <f>VLOOKUP($A180,'Plan de acci�n consolidado 2025'!$A$3:$V$507,Q$1,0)</f>
        <v>1</v>
      </c>
      <c r="R180" t="str">
        <f>VLOOKUP($A180,'Plan de acci�n consolidado 2025'!$A$3:$V$507,R$1,0)</f>
        <v>Númerica</v>
      </c>
      <c r="S180" t="str">
        <f>VLOOKUP($A180,'Plan de acci�n consolidado 2025'!$A$3:$V$507,S$1,0)</f>
        <v># de Documento con los pasos del 5 al 6  y correo electrónico de remisión al Grupo de Trabajo de Regulación / Único entregable / 1 Documento con los pasos del 5 al 6  y correo electrónico de remisión al Grupo de Trabajo de Regulación / Único entregable</v>
      </c>
      <c r="T180" s="196" t="str">
        <f>VLOOKUP($A180,'Plan de acci�n consolidado 2025'!$A$3:$V$507,T$1,0)</f>
        <v>2025-07-01</v>
      </c>
      <c r="U180" s="196" t="str">
        <f>VLOOKUP($A180,'Plan de acci�n consolidado 2025'!$A$3:$V$507,U$1,0)</f>
        <v>2025-10-30</v>
      </c>
      <c r="V180" t="str">
        <f>VLOOKUP($A180,'Plan de acci�n consolidado 2025'!$A$3:$V$507,V$1,0)</f>
        <v>6000-DESPACHO DEL SUPERINTENDENTE DELEGADO PARA EL CONTROL Y VERIFICACIÓN DE REGLAMENTOS TÉCNICOS Y METROLOGÍA LEGAL</v>
      </c>
      <c r="W180"/>
      <c r="X180"/>
    </row>
    <row r="181" spans="1:24" x14ac:dyDescent="0.25">
      <c r="A181" s="31" t="s">
        <v>1241</v>
      </c>
      <c r="B181" t="str">
        <f>VLOOKUP($A181,'Plan de acci�n consolidado 2025'!$A$3:$V$507,B$1,0)</f>
        <v>6000-DESPACHO DEL SUPERINTENDENTE DELEGADO PARA EL CONTROL Y VERIFICACIÓN DE REGLAMENTOS TÉCNICOS Y METROLOGÍA LEGAL</v>
      </c>
      <c r="C181">
        <f>VLOOKUP($A181,'Plan de acci�n consolidado 2025'!$A$3:$V$507,C$1,0)</f>
        <v>2</v>
      </c>
      <c r="D181" t="str">
        <f>VLOOKUP($A181,'Plan de acci�n consolidado 2025'!$A$3:$V$507,D$1,0)</f>
        <v>Actividad propia</v>
      </c>
      <c r="E181" t="str">
        <f>VLOOKUP($A181,'Plan de acci�n consolidado 2025'!$A$3:$V$507,E$1,0)</f>
        <v>6000.6.2</v>
      </c>
      <c r="F181" t="str">
        <f>VLOOKUP($A181,'Plan de acci�n consolidado 2025'!$A$3:$V$507,F$1,0)</f>
        <v>N/A</v>
      </c>
      <c r="G181" t="str">
        <f>VLOOKUP($A181,'Plan de acci�n consolidado 2025'!$A$3:$V$507,G$1,0)</f>
        <v>N/A</v>
      </c>
      <c r="H181" t="str">
        <f>VLOOKUP($A181,'Plan de acci�n consolidado 2025'!$A$3:$V$507,H$1,0)</f>
        <v>N/A</v>
      </c>
      <c r="I181" t="str">
        <f>VLOOKUP($A181,'Plan de acci�n consolidado 2025'!$A$3:$V$507,I$1,0)</f>
        <v>N/A</v>
      </c>
      <c r="J181">
        <f>VLOOKUP(E181,'Plantilla publicacion'!$A$3:$Q$490,17,0)</f>
        <v>0</v>
      </c>
      <c r="K181" t="str">
        <f>VLOOKUP($A181,'Plan de acci�n consolidado 2025'!$A$3:$V$507,K$1,0)</f>
        <v>N/A</v>
      </c>
      <c r="L181" t="str">
        <f>VLOOKUP($A181,'Plan de acci�n consolidado 2025'!$A$3:$V$507,L$1,0)</f>
        <v>N/A</v>
      </c>
      <c r="M181" t="str">
        <f>VLOOKUP($A181,'Plan de acci�n consolidado 2025'!$A$3:$V$507,M$1,0)</f>
        <v>N/A</v>
      </c>
      <c r="N181" t="str">
        <f>VLOOKUP($A181,'Plan de acci�n consolidado 2025'!$A$3:$V$507,N$1,0)</f>
        <v>N/A</v>
      </c>
      <c r="O181" t="str">
        <f>VLOOKUP($A181,'Plan de acci�n consolidado 2025'!$A$3:$V$507,O$1,0)</f>
        <v>Revisar jurídicamente el documento de los pasos 5 al 6 y enviarlo a la dependencia solicitante. (Documento de los pasos 5 al 6 con observaciones y correo electrónico de remisión a la dependencia solicitante / Único entregable)</v>
      </c>
      <c r="P181">
        <f>VLOOKUP($A181,'Plan de acci�n consolidado 2025'!$A$3:$V$507,P$1,0)</f>
        <v>30</v>
      </c>
      <c r="Q181">
        <f>VLOOKUP($A181,'Plan de acci�n consolidado 2025'!$A$3:$V$507,Q$1,0)</f>
        <v>1</v>
      </c>
      <c r="R181" t="str">
        <f>VLOOKUP($A181,'Plan de acci�n consolidado 2025'!$A$3:$V$507,R$1,0)</f>
        <v>Númerica</v>
      </c>
      <c r="S181" t="str">
        <f>VLOOKUP($A181,'Plan de acci�n consolidado 2025'!$A$3:$V$507,S$1,0)</f>
        <v># de Documento de los pasos 5 al 6 con observaciones y correo electrónico de remisión a la dependencia solicitante / Único entregable / 1 Documento de los pasos 5 al 6 con observaciones y correo electrónico de remisión a la dependencia solicitante / Único entregable</v>
      </c>
      <c r="T181" s="196" t="str">
        <f>VLOOKUP($A181,'Plan de acci�n consolidado 2025'!$A$3:$V$507,T$1,0)</f>
        <v>2025-11-04</v>
      </c>
      <c r="U181" s="196" t="str">
        <f>VLOOKUP($A181,'Plan de acci�n consolidado 2025'!$A$3:$V$507,U$1,0)</f>
        <v>2025-11-21</v>
      </c>
      <c r="V181" t="str">
        <f>VLOOKUP($A181,'Plan de acci�n consolidado 2025'!$A$3:$V$507,V$1,0)</f>
        <v>6000-DESPACHO DEL SUPERINTENDENTE DELEGADO PARA EL CONTROL Y VERIFICACIÓN DE REGLAMENTOS TÉCNICOS Y METROLOGÍA LEGAL</v>
      </c>
      <c r="W181"/>
      <c r="X181"/>
    </row>
    <row r="182" spans="1:24" x14ac:dyDescent="0.25">
      <c r="A182" s="31" t="s">
        <v>1243</v>
      </c>
      <c r="B182" t="str">
        <f>VLOOKUP($A182,'Plan de acci�n consolidado 2025'!$A$3:$V$507,B$1,0)</f>
        <v>6000-DESPACHO DEL SUPERINTENDENTE DELEGADO PARA EL CONTROL Y VERIFICACIÓN DE REGLAMENTOS TÉCNICOS Y METROLOGÍA LEGAL</v>
      </c>
      <c r="C182">
        <f>VLOOKUP($A182,'Plan de acci�n consolidado 2025'!$A$3:$V$507,C$1,0)</f>
        <v>2</v>
      </c>
      <c r="D182" t="str">
        <f>VLOOKUP($A182,'Plan de acci�n consolidado 2025'!$A$3:$V$507,D$1,0)</f>
        <v>Actividad propia</v>
      </c>
      <c r="E182" t="str">
        <f>VLOOKUP($A182,'Plan de acci�n consolidado 2025'!$A$3:$V$507,E$1,0)</f>
        <v>6000.6.3</v>
      </c>
      <c r="F182" t="str">
        <f>VLOOKUP($A182,'Plan de acci�n consolidado 2025'!$A$3:$V$507,F$1,0)</f>
        <v>N/A</v>
      </c>
      <c r="G182" t="str">
        <f>VLOOKUP($A182,'Plan de acci�n consolidado 2025'!$A$3:$V$507,G$1,0)</f>
        <v>N/A</v>
      </c>
      <c r="H182" t="str">
        <f>VLOOKUP($A182,'Plan de acci�n consolidado 2025'!$A$3:$V$507,H$1,0)</f>
        <v>N/A</v>
      </c>
      <c r="I182" t="str">
        <f>VLOOKUP($A182,'Plan de acci�n consolidado 2025'!$A$3:$V$507,I$1,0)</f>
        <v>N/A</v>
      </c>
      <c r="J182">
        <f>VLOOKUP(E182,'Plantilla publicacion'!$A$3:$Q$490,17,0)</f>
        <v>0</v>
      </c>
      <c r="K182" t="str">
        <f>VLOOKUP($A182,'Plan de acci�n consolidado 2025'!$A$3:$V$507,K$1,0)</f>
        <v>N/A</v>
      </c>
      <c r="L182" t="str">
        <f>VLOOKUP($A182,'Plan de acci�n consolidado 2025'!$A$3:$V$507,L$1,0)</f>
        <v>N/A</v>
      </c>
      <c r="M182" t="str">
        <f>VLOOKUP($A182,'Plan de acci�n consolidado 2025'!$A$3:$V$507,M$1,0)</f>
        <v>N/A</v>
      </c>
      <c r="N182" t="str">
        <f>VLOOKUP($A182,'Plan de acci�n consolidado 2025'!$A$3:$V$507,N$1,0)</f>
        <v>N/A</v>
      </c>
      <c r="O182" t="str">
        <f>VLOOKUP($A182,'Plan de acci�n consolidado 2025'!$A$3:$V$507,O$1,0)</f>
        <v>Ajustar el documento de los pasos 5 al 6  y remitirlo al Grupo de Trabajo de Regulación.  (Documento  de los pasos 5 al 6  ajustado y correo electrónico de remisión  al Grupo de Trabajo de Regulación / Único entregable)</v>
      </c>
      <c r="P182">
        <f>VLOOKUP($A182,'Plan de acci�n consolidado 2025'!$A$3:$V$507,P$1,0)</f>
        <v>50</v>
      </c>
      <c r="Q182">
        <f>VLOOKUP($A182,'Plan de acci�n consolidado 2025'!$A$3:$V$507,Q$1,0)</f>
        <v>1</v>
      </c>
      <c r="R182" t="str">
        <f>VLOOKUP($A182,'Plan de acci�n consolidado 2025'!$A$3:$V$507,R$1,0)</f>
        <v>Númerica</v>
      </c>
      <c r="S182" t="str">
        <f>VLOOKUP($A182,'Plan de acci�n consolidado 2025'!$A$3:$V$507,S$1,0)</f>
        <v># de Documento  de los pasos 5 al 6  ajustado y correo electrónico de remisión  al Grupo de Trabajo de Regulación / Único entregable / 1 Documento  de los pasos 5 al 6  ajustado y correo electrónico de remisión  al Grupo de Trabajo de Regulación / Único entregable</v>
      </c>
      <c r="T182" s="196" t="str">
        <f>VLOOKUP($A182,'Plan de acci�n consolidado 2025'!$A$3:$V$507,T$1,0)</f>
        <v>2025-11-24</v>
      </c>
      <c r="U182" s="196" t="str">
        <f>VLOOKUP($A182,'Plan de acci�n consolidado 2025'!$A$3:$V$507,U$1,0)</f>
        <v>2025-12-12</v>
      </c>
      <c r="V182" t="str">
        <f>VLOOKUP($A182,'Plan de acci�n consolidado 2025'!$A$3:$V$507,V$1,0)</f>
        <v>6000-DESPACHO DEL SUPERINTENDENTE DELEGADO PARA EL CONTROL Y VERIFICACIÓN DE REGLAMENTOS TÉCNICOS Y METROLOGÍA LEGAL</v>
      </c>
      <c r="W182"/>
      <c r="X182"/>
    </row>
    <row r="183" spans="1:24" x14ac:dyDescent="0.25">
      <c r="A183" s="31" t="s">
        <v>1245</v>
      </c>
      <c r="B183" t="str">
        <f>VLOOKUP($A183,'Plan de acci�n consolidado 2025'!$A$3:$V$507,B$1,0)</f>
        <v>6000-DESPACHO DEL SUPERINTENDENTE DELEGADO PARA EL CONTROL Y VERIFICACIÓN DE REGLAMENTOS TÉCNICOS Y METROLOGÍA LEGAL</v>
      </c>
      <c r="C183">
        <f>VLOOKUP($A183,'Plan de acci�n consolidado 2025'!$A$3:$V$507,C$1,0)</f>
        <v>2</v>
      </c>
      <c r="D183" t="str">
        <f>VLOOKUP($A183,'Plan de acci�n consolidado 2025'!$A$3:$V$507,D$1,0)</f>
        <v>Producto</v>
      </c>
      <c r="E183" t="str">
        <f>VLOOKUP($A183,'Plan de acci�n consolidado 2025'!$A$3:$V$507,E$1,0)</f>
        <v>6000.7</v>
      </c>
      <c r="F183" t="str">
        <f>VLOOKUP($A183,'Plan de acci�n consolidado 2025'!$A$3:$V$507,F$1,0)</f>
        <v>Operativo</v>
      </c>
      <c r="G183" t="str">
        <f>VLOOKUP($A183,'Plan de acci�n consolidado 2025'!$A$3:$V$507,G$1,0)</f>
        <v xml:space="preserve">Promover el enfoque preventivo, diferencial y territorial en el que hacer misional de la entidad 
</v>
      </c>
      <c r="H183" t="str">
        <f>VLOOKUP($A183,'Plan de acci�n consolidado 2025'!$A$3:$V$507,H$1,0)</f>
        <v xml:space="preserve">Cumplimiento de productos del PAI asociados a Promover el enfoque preventivo, diferencial y territorial en el que hacer misional de la entidad 
</v>
      </c>
      <c r="I183" t="str">
        <f>VLOOKUP($A183,'Plan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83" t="str">
        <f>VLOOKUP(E183,'Plantilla publicacion'!$A$3:$Q$490,17,0)</f>
        <v>PND - 4-04-1-c- Transformación productiva, internacionalización y acción climática - Políticas de competencia, consumidor e infraestructura de la calidad modernas / PES - Reindustrialización</v>
      </c>
      <c r="K183" t="str">
        <f>VLOOKUP($A183,'Plan de acci�n consolidado 2025'!$A$3:$V$507,K$1,0)</f>
        <v>No</v>
      </c>
      <c r="L183" t="str">
        <f>VLOOKUP($A183,'Plan de acci�n consolidado 2025'!$A$3:$V$507,L$1,0)</f>
        <v>C-3503-0200-0016-40401c</v>
      </c>
      <c r="M183" t="str">
        <f>VLOOKUP($A183,'Plan de acci�n consolidado 2025'!$A$3:$V$507,M$1,0)</f>
        <v>Política Gestión Documental _DIMENSIÓN Información y Comunicación</v>
      </c>
      <c r="N183" t="str">
        <f>VLOOKUP($A183,'Plan de acci�n consolidado 2025'!$A$3:$V$507,N$1,0)</f>
        <v>C_COMP 1. Reducir comportamiento rentista de agentes, sujetos de inspección, vigilancia y control por Superin. PND_TRANSF_ Productiva, internacionalización y acción clímatica _ c. políticas de competencia, consumidor e infraestructura de calidad modernas</v>
      </c>
      <c r="O183" t="str">
        <f>VLOOKUP($A183,'Plan de acci�n consolidado 2025'!$A$3:$V$507,O$1,0)</f>
        <v>Análisis de Impacto Normativo -AIN ex ante de Cinemómetros elaborado y enviado al Grupo de Regulación (Memorando de remisión -correo electrónico de remisión y documento de definición de problema ajustado / Formato Matriz comentarios  Único entregable)</v>
      </c>
      <c r="P183">
        <f>VLOOKUP($A183,'Plan de acci�n consolidado 2025'!$A$3:$V$507,P$1,0)</f>
        <v>16</v>
      </c>
      <c r="Q183">
        <f>VLOOKUP($A183,'Plan de acci�n consolidado 2025'!$A$3:$V$507,Q$1,0)</f>
        <v>1</v>
      </c>
      <c r="R183" t="str">
        <f>VLOOKUP($A183,'Plan de acci�n consolidado 2025'!$A$3:$V$507,R$1,0)</f>
        <v>Númerica</v>
      </c>
      <c r="S183" t="str">
        <f>VLOOKUP($A183,'Plan de acci�n consolidado 2025'!$A$3:$V$507,S$1,0)</f>
        <v># de Memorando de remisión -correo electrónico de remisión y documento de definición de problema ajustado / Formato Matriz comentarios  Único entregable / 1 Memorando de remisión -correo electrónico de remisión y documento de definición de problema ajustado / Formato Matriz comentarios  Único entregable</v>
      </c>
      <c r="T183" s="196" t="str">
        <f>VLOOKUP($A183,'Plan de acci�n consolidado 2025'!$A$3:$V$507,T$1,0)</f>
        <v>2025-03-10</v>
      </c>
      <c r="U183" s="196" t="str">
        <f>VLOOKUP($A183,'Plan de acci�n consolidado 2025'!$A$3:$V$507,U$1,0)</f>
        <v>2025-11-07</v>
      </c>
      <c r="V183" t="str">
        <f>VLOOKUP($A183,'Plan de acci�n consolidado 2025'!$A$3:$V$507,V$1,0)</f>
        <v>6000-DESPACHO DEL SUPERINTENDENTE DELEGADO PARA EL CONTROL Y VERIFICACIÓN DE REGLAMENTOS TÉCNICOS Y METROLOGÍA LEGAL</v>
      </c>
      <c r="W183"/>
      <c r="X183"/>
    </row>
    <row r="184" spans="1:24" x14ac:dyDescent="0.25">
      <c r="A184" s="31" t="s">
        <v>1246</v>
      </c>
      <c r="B184" t="str">
        <f>VLOOKUP($A184,'Plan de acci�n consolidado 2025'!$A$3:$V$507,B$1,0)</f>
        <v>6000-DESPACHO DEL SUPERINTENDENTE DELEGADO PARA EL CONTROL Y VERIFICACIÓN DE REGLAMENTOS TÉCNICOS Y METROLOGÍA LEGAL</v>
      </c>
      <c r="C184">
        <f>VLOOKUP($A184,'Plan de acci�n consolidado 2025'!$A$3:$V$507,C$1,0)</f>
        <v>2</v>
      </c>
      <c r="D184" t="str">
        <f>VLOOKUP($A184,'Plan de acci�n consolidado 2025'!$A$3:$V$507,D$1,0)</f>
        <v>Actividad propia</v>
      </c>
      <c r="E184" t="str">
        <f>VLOOKUP($A184,'Plan de acci�n consolidado 2025'!$A$3:$V$507,E$1,0)</f>
        <v>6000.7.1</v>
      </c>
      <c r="F184" t="str">
        <f>VLOOKUP($A184,'Plan de acci�n consolidado 2025'!$A$3:$V$507,F$1,0)</f>
        <v>N/A</v>
      </c>
      <c r="G184" t="str">
        <f>VLOOKUP($A184,'Plan de acci�n consolidado 2025'!$A$3:$V$507,G$1,0)</f>
        <v>N/A</v>
      </c>
      <c r="H184" t="str">
        <f>VLOOKUP($A184,'Plan de acci�n consolidado 2025'!$A$3:$V$507,H$1,0)</f>
        <v>N/A</v>
      </c>
      <c r="I184" t="str">
        <f>VLOOKUP($A184,'Plan de acci�n consolidado 2025'!$A$3:$V$507,I$1,0)</f>
        <v>N/A</v>
      </c>
      <c r="J184">
        <f>VLOOKUP(E184,'Plantilla publicacion'!$A$3:$Q$490,17,0)</f>
        <v>0</v>
      </c>
      <c r="K184" t="str">
        <f>VLOOKUP($A184,'Plan de acci�n consolidado 2025'!$A$3:$V$507,K$1,0)</f>
        <v>N/A</v>
      </c>
      <c r="L184" t="str">
        <f>VLOOKUP($A184,'Plan de acci�n consolidado 2025'!$A$3:$V$507,L$1,0)</f>
        <v>N/A</v>
      </c>
      <c r="M184" t="str">
        <f>VLOOKUP($A184,'Plan de acci�n consolidado 2025'!$A$3:$V$507,M$1,0)</f>
        <v>N/A</v>
      </c>
      <c r="N184" t="str">
        <f>VLOOKUP($A184,'Plan de acci�n consolidado 2025'!$A$3:$V$507,N$1,0)</f>
        <v>N/A</v>
      </c>
      <c r="O184" t="str">
        <f>VLOOKUP($A184,'Plan de acci�n consolidado 2025'!$A$3:$V$507,O$1,0)</f>
        <v>Elaborar y enviar al Grupo de Trabajo de Regulación el documento de definición del problema. (Documento de definición del problema y correo electrónico de remisión al Grupo de Trabajo de Regulación / Único entregable)</v>
      </c>
      <c r="P184">
        <f>VLOOKUP($A184,'Plan de acci�n consolidado 2025'!$A$3:$V$507,P$1,0)</f>
        <v>20</v>
      </c>
      <c r="Q184">
        <f>VLOOKUP($A184,'Plan de acci�n consolidado 2025'!$A$3:$V$507,Q$1,0)</f>
        <v>1</v>
      </c>
      <c r="R184" t="str">
        <f>VLOOKUP($A184,'Plan de acci�n consolidado 2025'!$A$3:$V$507,R$1,0)</f>
        <v>Númerica</v>
      </c>
      <c r="S184" t="str">
        <f>VLOOKUP($A184,'Plan de acci�n consolidado 2025'!$A$3:$V$507,S$1,0)</f>
        <v># de Documento de definición del problema y correo electrónico de remisión al Grupo de Trabajo de Regulación / Único entregable / 1 Documento de definición del problema y correo electrónico de remisión al Grupo de Trabajo de Regulación / Único entregable</v>
      </c>
      <c r="T184" s="196" t="str">
        <f>VLOOKUP($A184,'Plan de acci�n consolidado 2025'!$A$3:$V$507,T$1,0)</f>
        <v>2025-03-10</v>
      </c>
      <c r="U184" s="196" t="str">
        <f>VLOOKUP($A184,'Plan de acci�n consolidado 2025'!$A$3:$V$507,U$1,0)</f>
        <v>2025-09-12</v>
      </c>
      <c r="V184" t="str">
        <f>VLOOKUP($A184,'Plan de acci�n consolidado 2025'!$A$3:$V$507,V$1,0)</f>
        <v>6000-DESPACHO DEL SUPERINTENDENTE DELEGADO PARA EL CONTROL Y VERIFICACIÓN DE REGLAMENTOS TÉCNICOS Y METROLOGÍA LEGAL</v>
      </c>
      <c r="W184"/>
      <c r="X184"/>
    </row>
    <row r="185" spans="1:24" x14ac:dyDescent="0.25">
      <c r="A185" s="31" t="s">
        <v>1248</v>
      </c>
      <c r="B185" t="str">
        <f>VLOOKUP($A185,'Plan de acci�n consolidado 2025'!$A$3:$V$507,B$1,0)</f>
        <v>6000-DESPACHO DEL SUPERINTENDENTE DELEGADO PARA EL CONTROL Y VERIFICACIÓN DE REGLAMENTOS TÉCNICOS Y METROLOGÍA LEGAL</v>
      </c>
      <c r="C185">
        <f>VLOOKUP($A185,'Plan de acci�n consolidado 2025'!$A$3:$V$507,C$1,0)</f>
        <v>2</v>
      </c>
      <c r="D185" t="str">
        <f>VLOOKUP($A185,'Plan de acci�n consolidado 2025'!$A$3:$V$507,D$1,0)</f>
        <v>Actividad propia</v>
      </c>
      <c r="E185" t="str">
        <f>VLOOKUP($A185,'Plan de acci�n consolidado 2025'!$A$3:$V$507,E$1,0)</f>
        <v>6000.7.2</v>
      </c>
      <c r="F185" t="str">
        <f>VLOOKUP($A185,'Plan de acci�n consolidado 2025'!$A$3:$V$507,F$1,0)</f>
        <v>N/A</v>
      </c>
      <c r="G185" t="str">
        <f>VLOOKUP($A185,'Plan de acci�n consolidado 2025'!$A$3:$V$507,G$1,0)</f>
        <v>N/A</v>
      </c>
      <c r="H185" t="str">
        <f>VLOOKUP($A185,'Plan de acci�n consolidado 2025'!$A$3:$V$507,H$1,0)</f>
        <v>N/A</v>
      </c>
      <c r="I185" t="str">
        <f>VLOOKUP($A185,'Plan de acci�n consolidado 2025'!$A$3:$V$507,I$1,0)</f>
        <v>N/A</v>
      </c>
      <c r="J185">
        <f>VLOOKUP(E185,'Plantilla publicacion'!$A$3:$Q$490,17,0)</f>
        <v>0</v>
      </c>
      <c r="K185" t="str">
        <f>VLOOKUP($A185,'Plan de acci�n consolidado 2025'!$A$3:$V$507,K$1,0)</f>
        <v>N/A</v>
      </c>
      <c r="L185" t="str">
        <f>VLOOKUP($A185,'Plan de acci�n consolidado 2025'!$A$3:$V$507,L$1,0)</f>
        <v>N/A</v>
      </c>
      <c r="M185" t="str">
        <f>VLOOKUP($A185,'Plan de acci�n consolidado 2025'!$A$3:$V$507,M$1,0)</f>
        <v>N/A</v>
      </c>
      <c r="N185" t="str">
        <f>VLOOKUP($A185,'Plan de acci�n consolidado 2025'!$A$3:$V$507,N$1,0)</f>
        <v>N/A</v>
      </c>
      <c r="O185" t="str">
        <f>VLOOKUP($A185,'Plan de acci�n consolidado 2025'!$A$3:$V$507,O$1,0)</f>
        <v>Revisar jurídicamente el documento de definición del problema y enviarlo a la dependencia solicitante. (Documento de definición del problema con observaciones y correo electrónico de remisión a la dependencia solicitante / Único entregable)</v>
      </c>
      <c r="P185">
        <f>VLOOKUP($A185,'Plan de acci�n consolidado 2025'!$A$3:$V$507,P$1,0)</f>
        <v>20</v>
      </c>
      <c r="Q185">
        <f>VLOOKUP($A185,'Plan de acci�n consolidado 2025'!$A$3:$V$507,Q$1,0)</f>
        <v>1</v>
      </c>
      <c r="R185" t="str">
        <f>VLOOKUP($A185,'Plan de acci�n consolidado 2025'!$A$3:$V$507,R$1,0)</f>
        <v>Númerica</v>
      </c>
      <c r="S185" t="str">
        <f>VLOOKUP($A185,'Plan de acci�n consolidado 2025'!$A$3:$V$507,S$1,0)</f>
        <v># de Documento de definición del problema con observaciones y correo electrónico de remisión a la dependencia solicitante / Único entregable / 1 Documento de definición del problema con observaciones y correo electrónico de remisión a la dependencia solicitante / Único entregable</v>
      </c>
      <c r="T185" s="196" t="str">
        <f>VLOOKUP($A185,'Plan de acci�n consolidado 2025'!$A$3:$V$507,T$1,0)</f>
        <v>2025-09-01</v>
      </c>
      <c r="U185" s="196" t="str">
        <f>VLOOKUP($A185,'Plan de acci�n consolidado 2025'!$A$3:$V$507,U$1,0)</f>
        <v>2025-09-26</v>
      </c>
      <c r="V185" t="str">
        <f>VLOOKUP($A185,'Plan de acci�n consolidado 2025'!$A$3:$V$507,V$1,0)</f>
        <v>6000-DESPACHO DEL SUPERINTENDENTE DELEGADO PARA EL CONTROL Y VERIFICACIÓN DE REGLAMENTOS TÉCNICOS Y METROLOGÍA LEGAL</v>
      </c>
      <c r="W185"/>
      <c r="X185"/>
    </row>
    <row r="186" spans="1:24" x14ac:dyDescent="0.25">
      <c r="A186" s="31" t="s">
        <v>1250</v>
      </c>
      <c r="B186" t="str">
        <f>VLOOKUP($A186,'Plan de acci�n consolidado 2025'!$A$3:$V$507,B$1,0)</f>
        <v>6000-DESPACHO DEL SUPERINTENDENTE DELEGADO PARA EL CONTROL Y VERIFICACIÓN DE REGLAMENTOS TÉCNICOS Y METROLOGÍA LEGAL</v>
      </c>
      <c r="C186">
        <f>VLOOKUP($A186,'Plan de acci�n consolidado 2025'!$A$3:$V$507,C$1,0)</f>
        <v>2</v>
      </c>
      <c r="D186" t="str">
        <f>VLOOKUP($A186,'Plan de acci�n consolidado 2025'!$A$3:$V$507,D$1,0)</f>
        <v>Actividad propia</v>
      </c>
      <c r="E186" t="str">
        <f>VLOOKUP($A186,'Plan de acci�n consolidado 2025'!$A$3:$V$507,E$1,0)</f>
        <v>6000.7.3</v>
      </c>
      <c r="F186" t="str">
        <f>VLOOKUP($A186,'Plan de acci�n consolidado 2025'!$A$3:$V$507,F$1,0)</f>
        <v>N/A</v>
      </c>
      <c r="G186" t="str">
        <f>VLOOKUP($A186,'Plan de acci�n consolidado 2025'!$A$3:$V$507,G$1,0)</f>
        <v>N/A</v>
      </c>
      <c r="H186" t="str">
        <f>VLOOKUP($A186,'Plan de acci�n consolidado 2025'!$A$3:$V$507,H$1,0)</f>
        <v>N/A</v>
      </c>
      <c r="I186" t="str">
        <f>VLOOKUP($A186,'Plan de acci�n consolidado 2025'!$A$3:$V$507,I$1,0)</f>
        <v>N/A</v>
      </c>
      <c r="J186">
        <f>VLOOKUP(E186,'Plantilla publicacion'!$A$3:$Q$490,17,0)</f>
        <v>0</v>
      </c>
      <c r="K186" t="str">
        <f>VLOOKUP($A186,'Plan de acci�n consolidado 2025'!$A$3:$V$507,K$1,0)</f>
        <v>N/A</v>
      </c>
      <c r="L186" t="str">
        <f>VLOOKUP($A186,'Plan de acci�n consolidado 2025'!$A$3:$V$507,L$1,0)</f>
        <v>N/A</v>
      </c>
      <c r="M186" t="str">
        <f>VLOOKUP($A186,'Plan de acci�n consolidado 2025'!$A$3:$V$507,M$1,0)</f>
        <v>N/A</v>
      </c>
      <c r="N186" t="str">
        <f>VLOOKUP($A186,'Plan de acci�n consolidado 2025'!$A$3:$V$507,N$1,0)</f>
        <v>N/A</v>
      </c>
      <c r="O186" t="str">
        <f>VLOOKUP($A186,'Plan de acci�n consolidado 2025'!$A$3:$V$507,O$1,0)</f>
        <v>Ajustar el documento de definición del problema, remitirlo al Grupo de Trabajo de Regulación y solicitando publicación en la página web de la Entidad.  (Documento de definición del problema ajustado y correo electrónico con solicitud de publicación de remisión  al Grupo de Trabajo de Regulación / Único entregable)</v>
      </c>
      <c r="P186">
        <f>VLOOKUP($A186,'Plan de acci�n consolidado 2025'!$A$3:$V$507,P$1,0)</f>
        <v>30</v>
      </c>
      <c r="Q186">
        <f>VLOOKUP($A186,'Plan de acci�n consolidado 2025'!$A$3:$V$507,Q$1,0)</f>
        <v>1</v>
      </c>
      <c r="R186" t="str">
        <f>VLOOKUP($A186,'Plan de acci�n consolidado 2025'!$A$3:$V$507,R$1,0)</f>
        <v>Númerica</v>
      </c>
      <c r="S186" t="str">
        <f>VLOOKUP($A186,'Plan de acci�n consolidado 2025'!$A$3:$V$507,S$1,0)</f>
        <v># de Documento de definición del problema ajustado y correo electrónico con solicitud de publicación de remisión  al Grupo de Trabajo de Regulación / Único entregable / 1 Documento de definición del problema ajustado y correo electrónico con solicitud de publicación de remisión  al Grupo de Trabajo de Regulación / Único entregable</v>
      </c>
      <c r="T186" s="196" t="str">
        <f>VLOOKUP($A186,'Plan de acci�n consolidado 2025'!$A$3:$V$507,T$1,0)</f>
        <v>2025-09-29</v>
      </c>
      <c r="U186" s="196" t="str">
        <f>VLOOKUP($A186,'Plan de acci�n consolidado 2025'!$A$3:$V$507,U$1,0)</f>
        <v>2025-10-03</v>
      </c>
      <c r="V186" t="str">
        <f>VLOOKUP($A186,'Plan de acci�n consolidado 2025'!$A$3:$V$507,V$1,0)</f>
        <v>6000-DESPACHO DEL SUPERINTENDENTE DELEGADO PARA EL CONTROL Y VERIFICACIÓN DE REGLAMENTOS TÉCNICOS Y METROLOGÍA LEGAL</v>
      </c>
      <c r="W186"/>
      <c r="X186"/>
    </row>
    <row r="187" spans="1:24" x14ac:dyDescent="0.25">
      <c r="A187" s="31" t="s">
        <v>1252</v>
      </c>
      <c r="B187" t="str">
        <f>VLOOKUP($A187,'Plan de acci�n consolidado 2025'!$A$3:$V$507,B$1,0)</f>
        <v>6000-DESPACHO DEL SUPERINTENDENTE DELEGADO PARA EL CONTROL Y VERIFICACIÓN DE REGLAMENTOS TÉCNICOS Y METROLOGÍA LEGAL</v>
      </c>
      <c r="C187">
        <f>VLOOKUP($A187,'Plan de acci�n consolidado 2025'!$A$3:$V$507,C$1,0)</f>
        <v>2</v>
      </c>
      <c r="D187" t="str">
        <f>VLOOKUP($A187,'Plan de acci�n consolidado 2025'!$A$3:$V$507,D$1,0)</f>
        <v>Actividad propia</v>
      </c>
      <c r="E187" t="str">
        <f>VLOOKUP($A187,'Plan de acci�n consolidado 2025'!$A$3:$V$507,E$1,0)</f>
        <v>6000.7.4</v>
      </c>
      <c r="F187" t="str">
        <f>VLOOKUP($A187,'Plan de acci�n consolidado 2025'!$A$3:$V$507,F$1,0)</f>
        <v>N/A</v>
      </c>
      <c r="G187" t="str">
        <f>VLOOKUP($A187,'Plan de acci�n consolidado 2025'!$A$3:$V$507,G$1,0)</f>
        <v>N/A</v>
      </c>
      <c r="H187" t="str">
        <f>VLOOKUP($A187,'Plan de acci�n consolidado 2025'!$A$3:$V$507,H$1,0)</f>
        <v>N/A</v>
      </c>
      <c r="I187" t="str">
        <f>VLOOKUP($A187,'Plan de acci�n consolidado 2025'!$A$3:$V$507,I$1,0)</f>
        <v>N/A</v>
      </c>
      <c r="J187">
        <f>VLOOKUP(E187,'Plantilla publicacion'!$A$3:$Q$490,17,0)</f>
        <v>0</v>
      </c>
      <c r="K187" t="str">
        <f>VLOOKUP($A187,'Plan de acci�n consolidado 2025'!$A$3:$V$507,K$1,0)</f>
        <v>N/A</v>
      </c>
      <c r="L187" t="str">
        <f>VLOOKUP($A187,'Plan de acci�n consolidado 2025'!$A$3:$V$507,L$1,0)</f>
        <v>N/A</v>
      </c>
      <c r="M187" t="str">
        <f>VLOOKUP($A187,'Plan de acci�n consolidado 2025'!$A$3:$V$507,M$1,0)</f>
        <v>N/A</v>
      </c>
      <c r="N187" t="str">
        <f>VLOOKUP($A187,'Plan de acci�n consolidado 2025'!$A$3:$V$507,N$1,0)</f>
        <v>N/A</v>
      </c>
      <c r="O187" t="str">
        <f>VLOOKUP($A187,'Plan de acci�n consolidado 2025'!$A$3:$V$507,O$1,0)</f>
        <v>Analizar los comentarios presentados al documento de definición de problema, ajustar  si es del caso, dar respuesta a los participantes en la consulta y diligenciar la matriz de comentarios dispuesta. Enviar al Grupo de Regulación (Memorando de remisión -correo electrónico de remisión y documento de definición de problema ajustado / Formato Matriz comentarios  Único entregable)</v>
      </c>
      <c r="P187">
        <f>VLOOKUP($A187,'Plan de acci�n consolidado 2025'!$A$3:$V$507,P$1,0)</f>
        <v>30</v>
      </c>
      <c r="Q187">
        <f>VLOOKUP($A187,'Plan de acci�n consolidado 2025'!$A$3:$V$507,Q$1,0)</f>
        <v>1</v>
      </c>
      <c r="R187" t="str">
        <f>VLOOKUP($A187,'Plan de acci�n consolidado 2025'!$A$3:$V$507,R$1,0)</f>
        <v>Númerica</v>
      </c>
      <c r="S187" t="str">
        <f>VLOOKUP($A187,'Plan de acci�n consolidado 2025'!$A$3:$V$507,S$1,0)</f>
        <v># de Memorando de remisión -correo electrónico de remisión y documento de definición de problema ajustado / Formato Matriz comentarios  Único entregable / 1 Memorando de remisión -correo electrónico de remisión y documento de definición de problema ajustado / Formato Matriz comentarios  Único entregable</v>
      </c>
      <c r="T187" s="196" t="str">
        <f>VLOOKUP($A187,'Plan de acci�n consolidado 2025'!$A$3:$V$507,T$1,0)</f>
        <v>2025-10-20</v>
      </c>
      <c r="U187" s="196" t="str">
        <f>VLOOKUP($A187,'Plan de acci�n consolidado 2025'!$A$3:$V$507,U$1,0)</f>
        <v>2025-11-07</v>
      </c>
      <c r="V187" t="str">
        <f>VLOOKUP($A187,'Plan de acci�n consolidado 2025'!$A$3:$V$507,V$1,0)</f>
        <v>6000-DESPACHO DEL SUPERINTENDENTE DELEGADO PARA EL CONTROL Y VERIFICACIÓN DE REGLAMENTOS TÉCNICOS Y METROLOGÍA LEGAL</v>
      </c>
      <c r="W187"/>
      <c r="X187"/>
    </row>
    <row r="188" spans="1:24" x14ac:dyDescent="0.25">
      <c r="A188" s="31" t="s">
        <v>774</v>
      </c>
      <c r="B188" t="str">
        <f>VLOOKUP($A188,'Plan de acci�n consolidado 2025'!$A$3:$V$507,B$1,0)</f>
        <v>13-GRUPO DE TRABAJO DE CONCEPTOS Y APOYO LEGAL</v>
      </c>
      <c r="C188">
        <f>VLOOKUP($A188,'Plan de acci�n consolidado 2025'!$A$3:$V$507,C$1,0)</f>
        <v>0</v>
      </c>
      <c r="D188" t="str">
        <f>VLOOKUP($A188,'Plan de acci�n consolidado 2025'!$A$3:$V$507,D$1,0)</f>
        <v>Producto</v>
      </c>
      <c r="E188" t="str">
        <f>VLOOKUP($A188,'Plan de acci�n consolidado 2025'!$A$3:$V$507,E$1,0)</f>
        <v>13.1</v>
      </c>
      <c r="F188" t="str">
        <f>VLOOKUP($A188,'Plan de acci�n consolidado 2025'!$A$3:$V$507,F$1,0)</f>
        <v>Operativo</v>
      </c>
      <c r="G188" t="str">
        <f>VLOOKUP($A188,'Plan de acci�n consolidado 2025'!$A$3:$V$507,G$1,0)</f>
        <v xml:space="preserve">Fortalecer la gestión de la información, el conocimiento y la innovación para optimizar la capacidad institucional 
</v>
      </c>
      <c r="H188" t="str">
        <f>VLOOKUP($A188,'Plan de acci�n consolidado 2025'!$A$3:$V$507,H$1,0)</f>
        <v xml:space="preserve">Cumplimiento de productos del PAI asociados a Fortalecer la gestión de la información, el conocimiento y la innovación para optimizar la capacidad institucional 
</v>
      </c>
      <c r="I188" t="str">
        <f>VLOOKUP($A188,'Plan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188" t="str">
        <f>VLOOKUP(E188,'Plantilla publicacion'!$A$3:$Q$490,17,0)</f>
        <v>PND - 5-31-5-b- Convergencia regional - Entidades públicas territoriales y nacionales fortalecidas / PES - Transformación Institucional</v>
      </c>
      <c r="K188" t="str">
        <f>VLOOKUP($A188,'Plan de acci�n consolidado 2025'!$A$3:$V$507,K$1,0)</f>
        <v>Si</v>
      </c>
      <c r="L188" t="str">
        <f>VLOOKUP($A188,'Plan de acci�n consolidado 2025'!$A$3:$V$507,L$1,0)</f>
        <v>N/A</v>
      </c>
      <c r="M188" t="str">
        <f>VLOOKUP($A188,'Plan de acci�n consolidado 2025'!$A$3:$V$507,M$1,0)</f>
        <v>Política Mejora Normativa _DIMENSIÓN Gestión con Valores para Resultados</v>
      </c>
      <c r="N188" t="str">
        <f>VLOOKUP($A188,'Plan de acci�n consolidado 2025'!$A$3:$V$507,N$1,0)</f>
        <v>N/A</v>
      </c>
      <c r="O188" t="str">
        <f>VLOOKUP($A188,'Plan de acci�n consolidado 2025'!$A$3:$V$507,O$1,0)</f>
        <v>Estrategia de divulgación de la herramienta “Buscador de Conceptos”, para promover la consulta por parte de los Grupos de Interés, ejecutada. (capturas de pantalla de la publicación de la campaña/único entregable)</v>
      </c>
      <c r="P188">
        <f>VLOOKUP($A188,'Plan de acci�n consolidado 2025'!$A$3:$V$507,P$1,0)</f>
        <v>100</v>
      </c>
      <c r="Q188">
        <f>VLOOKUP($A188,'Plan de acci�n consolidado 2025'!$A$3:$V$507,Q$1,0)</f>
        <v>1</v>
      </c>
      <c r="R188" t="str">
        <f>VLOOKUP($A188,'Plan de acci�n consolidado 2025'!$A$3:$V$507,R$1,0)</f>
        <v>Númerica</v>
      </c>
      <c r="S188" t="str">
        <f>VLOOKUP($A188,'Plan de acci�n consolidado 2025'!$A$3:$V$507,S$1,0)</f>
        <v># de divulgaciones ejecutadas / 1 divulgaciones a ejecutar</v>
      </c>
      <c r="T188" s="196" t="str">
        <f>VLOOKUP($A188,'Plan de acci�n consolidado 2025'!$A$3:$V$507,T$1,0)</f>
        <v>2025-01-27</v>
      </c>
      <c r="U188" s="196" t="str">
        <f>VLOOKUP($A188,'Plan de acci�n consolidado 2025'!$A$3:$V$507,U$1,0)</f>
        <v>2025-12-10</v>
      </c>
      <c r="V188" t="str">
        <f>VLOOKUP($A188,'Plan de acci�n consolidado 2025'!$A$3:$V$507,V$1,0)</f>
        <v>73-GRUPO DE TRABAJO DE COMUNICACION;
13-GRUPO DE TRABAJO DE CONCEPTOS Y APOYO LEGAL</v>
      </c>
      <c r="W188"/>
      <c r="X188"/>
    </row>
    <row r="189" spans="1:24" x14ac:dyDescent="0.25">
      <c r="A189" s="31" t="s">
        <v>777</v>
      </c>
      <c r="B189" t="str">
        <f>VLOOKUP($A189,'Plan de acci�n consolidado 2025'!$A$3:$V$507,B$1,0)</f>
        <v>13-GRUPO DE TRABAJO DE CONCEPTOS Y APOYO LEGAL</v>
      </c>
      <c r="C189">
        <f>VLOOKUP($A189,'Plan de acci�n consolidado 2025'!$A$3:$V$507,C$1,0)</f>
        <v>0</v>
      </c>
      <c r="D189" t="str">
        <f>VLOOKUP($A189,'Plan de acci�n consolidado 2025'!$A$3:$V$507,D$1,0)</f>
        <v>Actividad propia</v>
      </c>
      <c r="E189" t="str">
        <f>VLOOKUP($A189,'Plan de acci�n consolidado 2025'!$A$3:$V$507,E$1,0)</f>
        <v>13.1.1</v>
      </c>
      <c r="F189" t="str">
        <f>VLOOKUP($A189,'Plan de acci�n consolidado 2025'!$A$3:$V$507,F$1,0)</f>
        <v>N/A</v>
      </c>
      <c r="G189" t="str">
        <f>VLOOKUP($A189,'Plan de acci�n consolidado 2025'!$A$3:$V$507,G$1,0)</f>
        <v>N/A</v>
      </c>
      <c r="H189" t="str">
        <f>VLOOKUP($A189,'Plan de acci�n consolidado 2025'!$A$3:$V$507,H$1,0)</f>
        <v>N/A</v>
      </c>
      <c r="I189" t="str">
        <f>VLOOKUP($A189,'Plan de acci�n consolidado 2025'!$A$3:$V$507,I$1,0)</f>
        <v>N/A</v>
      </c>
      <c r="J189">
        <f>VLOOKUP(E189,'Plantilla publicacion'!$A$3:$Q$490,17,0)</f>
        <v>0</v>
      </c>
      <c r="K189" t="str">
        <f>VLOOKUP($A189,'Plan de acci�n consolidado 2025'!$A$3:$V$507,K$1,0)</f>
        <v>N/A</v>
      </c>
      <c r="L189" t="str">
        <f>VLOOKUP($A189,'Plan de acci�n consolidado 2025'!$A$3:$V$507,L$1,0)</f>
        <v>N/A</v>
      </c>
      <c r="M189" t="str">
        <f>VLOOKUP($A189,'Plan de acci�n consolidado 2025'!$A$3:$V$507,M$1,0)</f>
        <v>N/A</v>
      </c>
      <c r="N189" t="str">
        <f>VLOOKUP($A189,'Plan de acci�n consolidado 2025'!$A$3:$V$507,N$1,0)</f>
        <v>N/A</v>
      </c>
      <c r="O189" t="str">
        <f>VLOOKUP($A189,'Plan de acci�n consolidado 2025'!$A$3:$V$507,O$1,0)</f>
        <v>Elaborar y remitir al Grupo de Comunicaciones el Brief con la propuesta de la estrategia de divulgación del "Buscador de Conceptos" (Correo electrónico con Brief diligenciado / único entregable)</v>
      </c>
      <c r="P189">
        <f>VLOOKUP($A189,'Plan de acci�n consolidado 2025'!$A$3:$V$507,P$1,0)</f>
        <v>100</v>
      </c>
      <c r="Q189">
        <f>VLOOKUP($A189,'Plan de acci�n consolidado 2025'!$A$3:$V$507,Q$1,0)</f>
        <v>1</v>
      </c>
      <c r="R189" t="str">
        <f>VLOOKUP($A189,'Plan de acci�n consolidado 2025'!$A$3:$V$507,R$1,0)</f>
        <v>Númerica</v>
      </c>
      <c r="S189" t="str">
        <f>VLOOKUP($A189,'Plan de acci�n consolidado 2025'!$A$3:$V$507,S$1,0)</f>
        <v># de brief de la estrategia de divulgación elaborado / 1 brief de la estrategia de divulgación a elaborar</v>
      </c>
      <c r="T189" s="196" t="str">
        <f>VLOOKUP($A189,'Plan de acci�n consolidado 2025'!$A$3:$V$507,T$1,0)</f>
        <v>2025-01-27</v>
      </c>
      <c r="U189" s="196" t="str">
        <f>VLOOKUP($A189,'Plan de acci�n consolidado 2025'!$A$3:$V$507,U$1,0)</f>
        <v>2025-02-28</v>
      </c>
      <c r="V189" t="str">
        <f>VLOOKUP($A189,'Plan de acci�n consolidado 2025'!$A$3:$V$507,V$1,0)</f>
        <v>13-GRUPO DE TRABAJO DE CONCEPTOS Y APOYO LEGAL</v>
      </c>
      <c r="W189"/>
      <c r="X189"/>
    </row>
    <row r="190" spans="1:24" x14ac:dyDescent="0.25">
      <c r="A190" s="31" t="s">
        <v>779</v>
      </c>
      <c r="B190" t="str">
        <f>VLOOKUP($A190,'Plan de acci�n consolidado 2025'!$A$3:$V$507,B$1,0)</f>
        <v>13-GRUPO DE TRABAJO DE CONCEPTOS Y APOYO LEGAL</v>
      </c>
      <c r="C190">
        <f>VLOOKUP($A190,'Plan de acci�n consolidado 2025'!$A$3:$V$507,C$1,0)</f>
        <v>0</v>
      </c>
      <c r="D190" t="str">
        <f>VLOOKUP($A190,'Plan de acci�n consolidado 2025'!$A$3:$V$507,D$1,0)</f>
        <v>Actividad sin participación</v>
      </c>
      <c r="E190" t="str">
        <f>VLOOKUP($A190,'Plan de acci�n consolidado 2025'!$A$3:$V$507,E$1,0)</f>
        <v>13.1.2</v>
      </c>
      <c r="F190" t="str">
        <f>VLOOKUP($A190,'Plan de acci�n consolidado 2025'!$A$3:$V$507,F$1,0)</f>
        <v>N/A</v>
      </c>
      <c r="G190" t="str">
        <f>VLOOKUP($A190,'Plan de acci�n consolidado 2025'!$A$3:$V$507,G$1,0)</f>
        <v>N/A</v>
      </c>
      <c r="H190" t="str">
        <f>VLOOKUP($A190,'Plan de acci�n consolidado 2025'!$A$3:$V$507,H$1,0)</f>
        <v>N/A</v>
      </c>
      <c r="I190" t="str">
        <f>VLOOKUP($A190,'Plan de acci�n consolidado 2025'!$A$3:$V$507,I$1,0)</f>
        <v>N/A</v>
      </c>
      <c r="J190">
        <f>VLOOKUP(E190,'Plantilla publicacion'!$A$3:$Q$490,17,0)</f>
        <v>0</v>
      </c>
      <c r="K190" t="str">
        <f>VLOOKUP($A190,'Plan de acci�n consolidado 2025'!$A$3:$V$507,K$1,0)</f>
        <v>N/A</v>
      </c>
      <c r="L190" t="str">
        <f>VLOOKUP($A190,'Plan de acci�n consolidado 2025'!$A$3:$V$507,L$1,0)</f>
        <v>N/A</v>
      </c>
      <c r="M190" t="str">
        <f>VLOOKUP($A190,'Plan de acci�n consolidado 2025'!$A$3:$V$507,M$1,0)</f>
        <v>N/A</v>
      </c>
      <c r="N190" t="str">
        <f>VLOOKUP($A190,'Plan de acci�n consolidado 2025'!$A$3:$V$507,N$1,0)</f>
        <v>N/A</v>
      </c>
      <c r="O190" t="str">
        <f>VLOOKUP($A190,'Plan de acci�n consolidado 2025'!$A$3:$V$507,O$1,0)</f>
        <v>Elaborar y presentar el concepto gráfico y racional de la estrategia de divulgación y sus diferentes ejes temáticos. (Un correo electrónico con Documento en el que se observe el concepto gráfico y racional de laestrategia de divulgación  y sus diferentes ejes temáticos / único entregable)</v>
      </c>
      <c r="P190">
        <f>VLOOKUP($A190,'Plan de acci�n consolidado 2025'!$A$3:$V$507,P$1,0)</f>
        <v>0</v>
      </c>
      <c r="Q190">
        <f>VLOOKUP($A190,'Plan de acci�n consolidado 2025'!$A$3:$V$507,Q$1,0)</f>
        <v>1</v>
      </c>
      <c r="R190" t="str">
        <f>VLOOKUP($A190,'Plan de acci�n consolidado 2025'!$A$3:$V$507,R$1,0)</f>
        <v>Númerica</v>
      </c>
      <c r="S190" t="str">
        <f>VLOOKUP($A190,'Plan de acci�n consolidado 2025'!$A$3:$V$507,S$1,0)</f>
        <v># de concepto gráfico y racional de la estrategia de divulgación elaborado y presentado / 1 concepto gráfico y racional de la estrategia de divulgación a elaborar y presentar</v>
      </c>
      <c r="T190" s="196" t="str">
        <f>VLOOKUP($A190,'Plan de acci�n consolidado 2025'!$A$3:$V$507,T$1,0)</f>
        <v>2025-03-03</v>
      </c>
      <c r="U190" s="196" t="str">
        <f>VLOOKUP($A190,'Plan de acci�n consolidado 2025'!$A$3:$V$507,U$1,0)</f>
        <v>2025-04-30</v>
      </c>
      <c r="V190" t="str">
        <f>VLOOKUP($A190,'Plan de acci�n consolidado 2025'!$A$3:$V$507,V$1,0)</f>
        <v>73-GRUPO DE TRABAJO DE COMUNICACION</v>
      </c>
      <c r="W190"/>
      <c r="X190"/>
    </row>
    <row r="191" spans="1:24" x14ac:dyDescent="0.25">
      <c r="A191" s="31" t="s">
        <v>781</v>
      </c>
      <c r="B191" t="str">
        <f>VLOOKUP($A191,'Plan de acci�n consolidado 2025'!$A$3:$V$507,B$1,0)</f>
        <v>13-GRUPO DE TRABAJO DE CONCEPTOS Y APOYO LEGAL</v>
      </c>
      <c r="C191">
        <f>VLOOKUP($A191,'Plan de acci�n consolidado 2025'!$A$3:$V$507,C$1,0)</f>
        <v>0</v>
      </c>
      <c r="D191" t="str">
        <f>VLOOKUP($A191,'Plan de acci�n consolidado 2025'!$A$3:$V$507,D$1,0)</f>
        <v>Actividad sin participación</v>
      </c>
      <c r="E191" t="str">
        <f>VLOOKUP($A191,'Plan de acci�n consolidado 2025'!$A$3:$V$507,E$1,0)</f>
        <v>13.1.3</v>
      </c>
      <c r="F191" t="str">
        <f>VLOOKUP($A191,'Plan de acci�n consolidado 2025'!$A$3:$V$507,F$1,0)</f>
        <v>N/A</v>
      </c>
      <c r="G191" t="str">
        <f>VLOOKUP($A191,'Plan de acci�n consolidado 2025'!$A$3:$V$507,G$1,0)</f>
        <v>N/A</v>
      </c>
      <c r="H191" t="str">
        <f>VLOOKUP($A191,'Plan de acci�n consolidado 2025'!$A$3:$V$507,H$1,0)</f>
        <v>N/A</v>
      </c>
      <c r="I191" t="str">
        <f>VLOOKUP($A191,'Plan de acci�n consolidado 2025'!$A$3:$V$507,I$1,0)</f>
        <v>N/A</v>
      </c>
      <c r="J191">
        <f>VLOOKUP(E191,'Plantilla publicacion'!$A$3:$Q$490,17,0)</f>
        <v>0</v>
      </c>
      <c r="K191" t="str">
        <f>VLOOKUP($A191,'Plan de acci�n consolidado 2025'!$A$3:$V$507,K$1,0)</f>
        <v>N/A</v>
      </c>
      <c r="L191" t="str">
        <f>VLOOKUP($A191,'Plan de acci�n consolidado 2025'!$A$3:$V$507,L$1,0)</f>
        <v>N/A</v>
      </c>
      <c r="M191" t="str">
        <f>VLOOKUP($A191,'Plan de acci�n consolidado 2025'!$A$3:$V$507,M$1,0)</f>
        <v>N/A</v>
      </c>
      <c r="N191" t="str">
        <f>VLOOKUP($A191,'Plan de acci�n consolidado 2025'!$A$3:$V$507,N$1,0)</f>
        <v>N/A</v>
      </c>
      <c r="O191" t="str">
        <f>VLOOKUP($A191,'Plan de acci�n consolidado 2025'!$A$3:$V$507,O$1,0)</f>
        <v>Ejecutar la estrategia de divulgación a través de los canales de comunicación d ela Entidad.  (capturas de pantalla de la publicación de estrategia de divulgación/único entregable)</v>
      </c>
      <c r="P191">
        <f>VLOOKUP($A191,'Plan de acci�n consolidado 2025'!$A$3:$V$507,P$1,0)</f>
        <v>0</v>
      </c>
      <c r="Q191">
        <f>VLOOKUP($A191,'Plan de acci�n consolidado 2025'!$A$3:$V$507,Q$1,0)</f>
        <v>1</v>
      </c>
      <c r="R191" t="str">
        <f>VLOOKUP($A191,'Plan de acci�n consolidado 2025'!$A$3:$V$507,R$1,0)</f>
        <v>Porcentual</v>
      </c>
      <c r="S191" t="str">
        <f>VLOOKUP($A191,'Plan de acci�n consolidado 2025'!$A$3:$V$507,S$1,0)</f>
        <v>% de estrategia de divulgación ejecutada / 1% de estrategia de divulgación a ejecutar</v>
      </c>
      <c r="T191" s="196" t="str">
        <f>VLOOKUP($A191,'Plan de acci�n consolidado 2025'!$A$3:$V$507,T$1,0)</f>
        <v>2025-04-01</v>
      </c>
      <c r="U191" s="196" t="str">
        <f>VLOOKUP($A191,'Plan de acci�n consolidado 2025'!$A$3:$V$507,U$1,0)</f>
        <v>2025-12-10</v>
      </c>
      <c r="V191" t="str">
        <f>VLOOKUP($A191,'Plan de acci�n consolidado 2025'!$A$3:$V$507,V$1,0)</f>
        <v>73-GRUPO DE TRABAJO DE COMUNICACION</v>
      </c>
      <c r="W191"/>
      <c r="X191"/>
    </row>
    <row r="192" spans="1:24" x14ac:dyDescent="0.25">
      <c r="A192" s="31" t="s">
        <v>784</v>
      </c>
      <c r="B192" t="str">
        <f>VLOOKUP($A192,'Plan de acci�n consolidado 2025'!$A$3:$V$507,B$1,0)</f>
        <v>12-GRUPO DE TRABAJO DE REGULACIÓN</v>
      </c>
      <c r="C192">
        <f>VLOOKUP($A192,'Plan de acci�n consolidado 2025'!$A$3:$V$507,C$1,0)</f>
        <v>0</v>
      </c>
      <c r="D192" t="str">
        <f>VLOOKUP($A192,'Plan de acci�n consolidado 2025'!$A$3:$V$507,D$1,0)</f>
        <v>Producto</v>
      </c>
      <c r="E192" t="str">
        <f>VLOOKUP($A192,'Plan de acci�n consolidado 2025'!$A$3:$V$507,E$1,0)</f>
        <v>12.1</v>
      </c>
      <c r="F192" t="str">
        <f>VLOOKUP($A192,'Plan de acci�n consolidado 2025'!$A$3:$V$507,F$1,0)</f>
        <v>Operativo</v>
      </c>
      <c r="G192" t="str">
        <f>VLOOKUP($A192,'Plan de acci�n consolidado 2025'!$A$3:$V$507,G$1,0)</f>
        <v>Fortalecer el Sistema Integral de Gestión Institucional en el marco del Modelo Integrado de Planeación y gestión para mejorar la prestación del servicio.</v>
      </c>
      <c r="H192" t="str">
        <f>VLOOKUP($A192,'Plan de acci�n consolidado 2025'!$A$3:$V$507,H$1,0)</f>
        <v xml:space="preserve">Cumplimiento de productos del PAI asociados a Fortacer el Sistema Integral de Gestión Institucional para mejorar la prestación del servicio. 
</v>
      </c>
      <c r="I192" t="str">
        <f>VLOOKUP($A192,'Plan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192" t="str">
        <f>VLOOKUP(E192,'Plantilla publicacion'!$A$3:$Q$490,17,0)</f>
        <v>PND - 5-31-5-b- Convergencia regional - Entidades públicas territoriales y nacionales fortalecidas / PES - Transformación Institucional</v>
      </c>
      <c r="K192" t="str">
        <f>VLOOKUP($A192,'Plan de acci�n consolidado 2025'!$A$3:$V$507,K$1,0)</f>
        <v>No</v>
      </c>
      <c r="L192" t="str">
        <f>VLOOKUP($A192,'Plan de acci�n consolidado 2025'!$A$3:$V$507,L$1,0)</f>
        <v>N/A</v>
      </c>
      <c r="M192" t="str">
        <f>VLOOKUP($A192,'Plan de acci�n consolidado 2025'!$A$3:$V$507,M$1,0)</f>
        <v>Política Mejora Normativa _DIMENSIÓN Gestión con Valores para Resultados</v>
      </c>
      <c r="N192" t="str">
        <f>VLOOKUP($A192,'Plan de acci�n consolidado 2025'!$A$3:$V$507,N$1,0)</f>
        <v>N/A</v>
      </c>
      <c r="O192" t="str">
        <f>VLOOKUP($A192,'Plan de acci�n consolidado 2025'!$A$3:$V$507,O$1,0)</f>
        <v>Proyecto(s) de acto(s) administrativo(s) a través del cual se ordenará la depuración normativa de la SIC, elaborado(s) y presentados (s) (Proyecto(s) de acto(s) de depuración elaborado(s)/único entregable)</v>
      </c>
      <c r="P192">
        <f>VLOOKUP($A192,'Plan de acci�n consolidado 2025'!$A$3:$V$507,P$1,0)</f>
        <v>100</v>
      </c>
      <c r="Q192">
        <f>VLOOKUP($A192,'Plan de acci�n consolidado 2025'!$A$3:$V$507,Q$1,0)</f>
        <v>100</v>
      </c>
      <c r="R192" t="str">
        <f>VLOOKUP($A192,'Plan de acci�n consolidado 2025'!$A$3:$V$507,R$1,0)</f>
        <v>Porcentual</v>
      </c>
      <c r="S192" t="str">
        <f>VLOOKUP($A192,'Plan de acci�n consolidado 2025'!$A$3:$V$507,S$1,0)</f>
        <v>% de proyecto de acto de depuración elaborado / 100% de proyecto de acto de depuración a elaborar</v>
      </c>
      <c r="T192" s="196" t="str">
        <f>VLOOKUP($A192,'Plan de acci�n consolidado 2025'!$A$3:$V$507,T$1,0)</f>
        <v>2025-01-30</v>
      </c>
      <c r="U192" s="196" t="str">
        <f>VLOOKUP($A192,'Plan de acci�n consolidado 2025'!$A$3:$V$507,U$1,0)</f>
        <v>2025-07-11</v>
      </c>
      <c r="V192" t="str">
        <f>VLOOKUP($A192,'Plan de acci�n consolidado 2025'!$A$3:$V$507,V$1,0)</f>
        <v>12-GRUPO DE TRABAJO DE REGULACIÓN</v>
      </c>
      <c r="W192"/>
      <c r="X192"/>
    </row>
    <row r="193" spans="1:24" x14ac:dyDescent="0.25">
      <c r="A193" s="31" t="s">
        <v>786</v>
      </c>
      <c r="B193" t="str">
        <f>VLOOKUP($A193,'Plan de acci�n consolidado 2025'!$A$3:$V$507,B$1,0)</f>
        <v>12-GRUPO DE TRABAJO DE REGULACIÓN</v>
      </c>
      <c r="C193">
        <f>VLOOKUP($A193,'Plan de acci�n consolidado 2025'!$A$3:$V$507,C$1,0)</f>
        <v>0</v>
      </c>
      <c r="D193" t="str">
        <f>VLOOKUP($A193,'Plan de acci�n consolidado 2025'!$A$3:$V$507,D$1,0)</f>
        <v>Actividad propia</v>
      </c>
      <c r="E193" t="str">
        <f>VLOOKUP($A193,'Plan de acci�n consolidado 2025'!$A$3:$V$507,E$1,0)</f>
        <v>12.1.1</v>
      </c>
      <c r="F193" t="str">
        <f>VLOOKUP($A193,'Plan de acci�n consolidado 2025'!$A$3:$V$507,F$1,0)</f>
        <v>N/A</v>
      </c>
      <c r="G193" t="str">
        <f>VLOOKUP($A193,'Plan de acci�n consolidado 2025'!$A$3:$V$507,G$1,0)</f>
        <v>N/A</v>
      </c>
      <c r="H193" t="str">
        <f>VLOOKUP($A193,'Plan de acci�n consolidado 2025'!$A$3:$V$507,H$1,0)</f>
        <v>N/A</v>
      </c>
      <c r="I193" t="str">
        <f>VLOOKUP($A193,'Plan de acci�n consolidado 2025'!$A$3:$V$507,I$1,0)</f>
        <v>N/A</v>
      </c>
      <c r="J193">
        <f>VLOOKUP(E193,'Plantilla publicacion'!$A$3:$Q$490,17,0)</f>
        <v>0</v>
      </c>
      <c r="K193" t="str">
        <f>VLOOKUP($A193,'Plan de acci�n consolidado 2025'!$A$3:$V$507,K$1,0)</f>
        <v>N/A</v>
      </c>
      <c r="L193" t="str">
        <f>VLOOKUP($A193,'Plan de acci�n consolidado 2025'!$A$3:$V$507,L$1,0)</f>
        <v>N/A</v>
      </c>
      <c r="M193" t="str">
        <f>VLOOKUP($A193,'Plan de acci�n consolidado 2025'!$A$3:$V$507,M$1,0)</f>
        <v>N/A</v>
      </c>
      <c r="N193" t="str">
        <f>VLOOKUP($A193,'Plan de acci�n consolidado 2025'!$A$3:$V$507,N$1,0)</f>
        <v>N/A</v>
      </c>
      <c r="O193" t="str">
        <f>VLOOKUP($A193,'Plan de acci�n consolidado 2025'!$A$3:$V$507,O$1,0)</f>
        <v>Realizar consulta interna a las distintas delegaturas para identificar instrucciones o regulaciones de la Superintendencia o del  Ministerio de Comercio, Industria y Turismo, susceptibles de depuración  en el marco de la Ley 2085 de 2021. (Correo electrónico o memorando con la consulta/único entregable)</v>
      </c>
      <c r="P193">
        <f>VLOOKUP($A193,'Plan de acci�n consolidado 2025'!$A$3:$V$507,P$1,0)</f>
        <v>15</v>
      </c>
      <c r="Q193">
        <f>VLOOKUP($A193,'Plan de acci�n consolidado 2025'!$A$3:$V$507,Q$1,0)</f>
        <v>1</v>
      </c>
      <c r="R193" t="str">
        <f>VLOOKUP($A193,'Plan de acci�n consolidado 2025'!$A$3:$V$507,R$1,0)</f>
        <v>Númerica</v>
      </c>
      <c r="S193" t="str">
        <f>VLOOKUP($A193,'Plan de acci�n consolidado 2025'!$A$3:$V$507,S$1,0)</f>
        <v># de consultas internas enviadas / 1 consultas internas a enviar</v>
      </c>
      <c r="T193" s="196" t="str">
        <f>VLOOKUP($A193,'Plan de acci�n consolidado 2025'!$A$3:$V$507,T$1,0)</f>
        <v>2025-01-30</v>
      </c>
      <c r="U193" s="196" t="str">
        <f>VLOOKUP($A193,'Plan de acci�n consolidado 2025'!$A$3:$V$507,U$1,0)</f>
        <v>2025-02-28</v>
      </c>
      <c r="V193" t="str">
        <f>VLOOKUP($A193,'Plan de acci�n consolidado 2025'!$A$3:$V$507,V$1,0)</f>
        <v>12-GRUPO DE TRABAJO DE REGULACIÓN</v>
      </c>
      <c r="W193"/>
      <c r="X193"/>
    </row>
    <row r="194" spans="1:24" x14ac:dyDescent="0.25">
      <c r="A194" s="31" t="s">
        <v>788</v>
      </c>
      <c r="B194" t="str">
        <f>VLOOKUP($A194,'Plan de acci�n consolidado 2025'!$A$3:$V$507,B$1,0)</f>
        <v>12-GRUPO DE TRABAJO DE REGULACIÓN</v>
      </c>
      <c r="C194">
        <f>VLOOKUP($A194,'Plan de acci�n consolidado 2025'!$A$3:$V$507,C$1,0)</f>
        <v>0</v>
      </c>
      <c r="D194" t="str">
        <f>VLOOKUP($A194,'Plan de acci�n consolidado 2025'!$A$3:$V$507,D$1,0)</f>
        <v>Actividad propia</v>
      </c>
      <c r="E194" t="str">
        <f>VLOOKUP($A194,'Plan de acci�n consolidado 2025'!$A$3:$V$507,E$1,0)</f>
        <v>12.1.2</v>
      </c>
      <c r="F194" t="str">
        <f>VLOOKUP($A194,'Plan de acci�n consolidado 2025'!$A$3:$V$507,F$1,0)</f>
        <v>N/A</v>
      </c>
      <c r="G194" t="str">
        <f>VLOOKUP($A194,'Plan de acci�n consolidado 2025'!$A$3:$V$507,G$1,0)</f>
        <v>N/A</v>
      </c>
      <c r="H194" t="str">
        <f>VLOOKUP($A194,'Plan de acci�n consolidado 2025'!$A$3:$V$507,H$1,0)</f>
        <v>N/A</v>
      </c>
      <c r="I194" t="str">
        <f>VLOOKUP($A194,'Plan de acci�n consolidado 2025'!$A$3:$V$507,I$1,0)</f>
        <v>N/A</v>
      </c>
      <c r="J194">
        <f>VLOOKUP(E194,'Plantilla publicacion'!$A$3:$Q$490,17,0)</f>
        <v>0</v>
      </c>
      <c r="K194" t="str">
        <f>VLOOKUP($A194,'Plan de acci�n consolidado 2025'!$A$3:$V$507,K$1,0)</f>
        <v>N/A</v>
      </c>
      <c r="L194" t="str">
        <f>VLOOKUP($A194,'Plan de acci�n consolidado 2025'!$A$3:$V$507,L$1,0)</f>
        <v>N/A</v>
      </c>
      <c r="M194" t="str">
        <f>VLOOKUP($A194,'Plan de acci�n consolidado 2025'!$A$3:$V$507,M$1,0)</f>
        <v>N/A</v>
      </c>
      <c r="N194" t="str">
        <f>VLOOKUP($A194,'Plan de acci�n consolidado 2025'!$A$3:$V$507,N$1,0)</f>
        <v>N/A</v>
      </c>
      <c r="O194" t="str">
        <f>VLOOKUP($A194,'Plan de acci�n consolidado 2025'!$A$3:$V$507,O$1,0)</f>
        <v>Realizar consulta pública para identificar instrucciones o regulaciones de la Superintendencia, susceptibles de depuración  en el marco de la Ley 2085 de 2021. (Soporte de publicación en la página web de la Entidad / único entregable)</v>
      </c>
      <c r="P194">
        <f>VLOOKUP($A194,'Plan de acci�n consolidado 2025'!$A$3:$V$507,P$1,0)</f>
        <v>10</v>
      </c>
      <c r="Q194">
        <f>VLOOKUP($A194,'Plan de acci�n consolidado 2025'!$A$3:$V$507,Q$1,0)</f>
        <v>1</v>
      </c>
      <c r="R194" t="str">
        <f>VLOOKUP($A194,'Plan de acci�n consolidado 2025'!$A$3:$V$507,R$1,0)</f>
        <v>Númerica</v>
      </c>
      <c r="S194" t="str">
        <f>VLOOKUP($A194,'Plan de acci�n consolidado 2025'!$A$3:$V$507,S$1,0)</f>
        <v># de consulta pública realizadas / 1 consulta pública a realizar</v>
      </c>
      <c r="T194" s="196" t="str">
        <f>VLOOKUP($A194,'Plan de acci�n consolidado 2025'!$A$3:$V$507,T$1,0)</f>
        <v>2025-02-25</v>
      </c>
      <c r="U194" s="196" t="str">
        <f>VLOOKUP($A194,'Plan de acci�n consolidado 2025'!$A$3:$V$507,U$1,0)</f>
        <v>2025-03-25</v>
      </c>
      <c r="V194" t="str">
        <f>VLOOKUP($A194,'Plan de acci�n consolidado 2025'!$A$3:$V$507,V$1,0)</f>
        <v>12-GRUPO DE TRABAJO DE REGULACIÓN</v>
      </c>
      <c r="W194"/>
      <c r="X194"/>
    </row>
    <row r="195" spans="1:24" x14ac:dyDescent="0.25">
      <c r="A195" s="31" t="s">
        <v>790</v>
      </c>
      <c r="B195" t="str">
        <f>VLOOKUP($A195,'Plan de acci�n consolidado 2025'!$A$3:$V$507,B$1,0)</f>
        <v>12-GRUPO DE TRABAJO DE REGULACIÓN</v>
      </c>
      <c r="C195">
        <f>VLOOKUP($A195,'Plan de acci�n consolidado 2025'!$A$3:$V$507,C$1,0)</f>
        <v>0</v>
      </c>
      <c r="D195" t="str">
        <f>VLOOKUP($A195,'Plan de acci�n consolidado 2025'!$A$3:$V$507,D$1,0)</f>
        <v>Actividad propia</v>
      </c>
      <c r="E195" t="str">
        <f>VLOOKUP($A195,'Plan de acci�n consolidado 2025'!$A$3:$V$507,E$1,0)</f>
        <v>12.1.3</v>
      </c>
      <c r="F195" t="str">
        <f>VLOOKUP($A195,'Plan de acci�n consolidado 2025'!$A$3:$V$507,F$1,0)</f>
        <v>N/A</v>
      </c>
      <c r="G195" t="str">
        <f>VLOOKUP($A195,'Plan de acci�n consolidado 2025'!$A$3:$V$507,G$1,0)</f>
        <v>N/A</v>
      </c>
      <c r="H195" t="str">
        <f>VLOOKUP($A195,'Plan de acci�n consolidado 2025'!$A$3:$V$507,H$1,0)</f>
        <v>N/A</v>
      </c>
      <c r="I195" t="str">
        <f>VLOOKUP($A195,'Plan de acci�n consolidado 2025'!$A$3:$V$507,I$1,0)</f>
        <v>N/A</v>
      </c>
      <c r="J195">
        <f>VLOOKUP(E195,'Plantilla publicacion'!$A$3:$Q$490,17,0)</f>
        <v>0</v>
      </c>
      <c r="K195" t="str">
        <f>VLOOKUP($A195,'Plan de acci�n consolidado 2025'!$A$3:$V$507,K$1,0)</f>
        <v>N/A</v>
      </c>
      <c r="L195" t="str">
        <f>VLOOKUP($A195,'Plan de acci�n consolidado 2025'!$A$3:$V$507,L$1,0)</f>
        <v>N/A</v>
      </c>
      <c r="M195" t="str">
        <f>VLOOKUP($A195,'Plan de acci�n consolidado 2025'!$A$3:$V$507,M$1,0)</f>
        <v>N/A</v>
      </c>
      <c r="N195" t="str">
        <f>VLOOKUP($A195,'Plan de acci�n consolidado 2025'!$A$3:$V$507,N$1,0)</f>
        <v>N/A</v>
      </c>
      <c r="O195" t="str">
        <f>VLOOKUP($A195,'Plan de acci�n consolidado 2025'!$A$3:$V$507,O$1,0)</f>
        <v>Realizar mesa de trabajo con la Oficina Asesora Jurídica del Ministerio de Comercio, Industria y Turismo para informar los temas identificados por la Superintendencia que pueden ser objeto de intervención normativa.  (Correo electrónico o memorando con la solicitud de mesa de trabajo al Ministerio/único entregable)</v>
      </c>
      <c r="P195">
        <f>VLOOKUP($A195,'Plan de acci�n consolidado 2025'!$A$3:$V$507,P$1,0)</f>
        <v>10</v>
      </c>
      <c r="Q195">
        <f>VLOOKUP($A195,'Plan de acci�n consolidado 2025'!$A$3:$V$507,Q$1,0)</f>
        <v>1</v>
      </c>
      <c r="R195" t="str">
        <f>VLOOKUP($A195,'Plan de acci�n consolidado 2025'!$A$3:$V$507,R$1,0)</f>
        <v>Númerica</v>
      </c>
      <c r="S195" t="str">
        <f>VLOOKUP($A195,'Plan de acci�n consolidado 2025'!$A$3:$V$507,S$1,0)</f>
        <v># de solicitudes de mesa de trabajo enviadas / 1 solicitudes de mesa de trabajo a enviar</v>
      </c>
      <c r="T195" s="196" t="str">
        <f>VLOOKUP($A195,'Plan de acci�n consolidado 2025'!$A$3:$V$507,T$1,0)</f>
        <v>2025-02-25</v>
      </c>
      <c r="U195" s="196" t="str">
        <f>VLOOKUP($A195,'Plan de acci�n consolidado 2025'!$A$3:$V$507,U$1,0)</f>
        <v>2025-03-25</v>
      </c>
      <c r="V195" t="str">
        <f>VLOOKUP($A195,'Plan de acci�n consolidado 2025'!$A$3:$V$507,V$1,0)</f>
        <v>12-GRUPO DE TRABAJO DE REGULACIÓN</v>
      </c>
      <c r="W195"/>
      <c r="X195"/>
    </row>
    <row r="196" spans="1:24" x14ac:dyDescent="0.25">
      <c r="A196" s="31" t="s">
        <v>792</v>
      </c>
      <c r="B196" t="str">
        <f>VLOOKUP($A196,'Plan de acci�n consolidado 2025'!$A$3:$V$507,B$1,0)</f>
        <v>12-GRUPO DE TRABAJO DE REGULACIÓN</v>
      </c>
      <c r="C196">
        <f>VLOOKUP($A196,'Plan de acci�n consolidado 2025'!$A$3:$V$507,C$1,0)</f>
        <v>0</v>
      </c>
      <c r="D196" t="str">
        <f>VLOOKUP($A196,'Plan de acci�n consolidado 2025'!$A$3:$V$507,D$1,0)</f>
        <v>Actividad propia</v>
      </c>
      <c r="E196" t="str">
        <f>VLOOKUP($A196,'Plan de acci�n consolidado 2025'!$A$3:$V$507,E$1,0)</f>
        <v>12.1.4</v>
      </c>
      <c r="F196" t="str">
        <f>VLOOKUP($A196,'Plan de acci�n consolidado 2025'!$A$3:$V$507,F$1,0)</f>
        <v>N/A</v>
      </c>
      <c r="G196" t="str">
        <f>VLOOKUP($A196,'Plan de acci�n consolidado 2025'!$A$3:$V$507,G$1,0)</f>
        <v>N/A</v>
      </c>
      <c r="H196" t="str">
        <f>VLOOKUP($A196,'Plan de acci�n consolidado 2025'!$A$3:$V$507,H$1,0)</f>
        <v>N/A</v>
      </c>
      <c r="I196" t="str">
        <f>VLOOKUP($A196,'Plan de acci�n consolidado 2025'!$A$3:$V$507,I$1,0)</f>
        <v>N/A</v>
      </c>
      <c r="J196">
        <f>VLOOKUP(E196,'Plantilla publicacion'!$A$3:$Q$490,17,0)</f>
        <v>0</v>
      </c>
      <c r="K196" t="str">
        <f>VLOOKUP($A196,'Plan de acci�n consolidado 2025'!$A$3:$V$507,K$1,0)</f>
        <v>N/A</v>
      </c>
      <c r="L196" t="str">
        <f>VLOOKUP($A196,'Plan de acci�n consolidado 2025'!$A$3:$V$507,L$1,0)</f>
        <v>N/A</v>
      </c>
      <c r="M196" t="str">
        <f>VLOOKUP($A196,'Plan de acci�n consolidado 2025'!$A$3:$V$507,M$1,0)</f>
        <v>N/A</v>
      </c>
      <c r="N196" t="str">
        <f>VLOOKUP($A196,'Plan de acci�n consolidado 2025'!$A$3:$V$507,N$1,0)</f>
        <v>N/A</v>
      </c>
      <c r="O196" t="str">
        <f>VLOOKUP($A196,'Plan de acci�n consolidado 2025'!$A$3:$V$507,O$1,0)</f>
        <v>Socializar con las Delegaturas los resultados de la consulta pública y priorizar los asuntos que puedan coadyuvar a la mejora  normativa  (Correo electrónico a las Delegaturas informando los resultados / único entregable)</v>
      </c>
      <c r="P196">
        <f>VLOOKUP($A196,'Plan de acci�n consolidado 2025'!$A$3:$V$507,P$1,0)</f>
        <v>20</v>
      </c>
      <c r="Q196">
        <f>VLOOKUP($A196,'Plan de acci�n consolidado 2025'!$A$3:$V$507,Q$1,0)</f>
        <v>1</v>
      </c>
      <c r="R196" t="str">
        <f>VLOOKUP($A196,'Plan de acci�n consolidado 2025'!$A$3:$V$507,R$1,0)</f>
        <v>Númerica</v>
      </c>
      <c r="S196" t="str">
        <f>VLOOKUP($A196,'Plan de acci�n consolidado 2025'!$A$3:$V$507,S$1,0)</f>
        <v># de socializaciones de resultados enviadas / 1 socializaciones de resultados a enviar</v>
      </c>
      <c r="T196" s="196" t="str">
        <f>VLOOKUP($A196,'Plan de acci�n consolidado 2025'!$A$3:$V$507,T$1,0)</f>
        <v>2025-03-26</v>
      </c>
      <c r="U196" s="196" t="str">
        <f>VLOOKUP($A196,'Plan de acci�n consolidado 2025'!$A$3:$V$507,U$1,0)</f>
        <v>2025-04-25</v>
      </c>
      <c r="V196" t="str">
        <f>VLOOKUP($A196,'Plan de acci�n consolidado 2025'!$A$3:$V$507,V$1,0)</f>
        <v>12-GRUPO DE TRABAJO DE REGULACIÓN</v>
      </c>
      <c r="W196"/>
      <c r="X196"/>
    </row>
    <row r="197" spans="1:24" x14ac:dyDescent="0.25">
      <c r="A197" s="31" t="s">
        <v>794</v>
      </c>
      <c r="B197" t="str">
        <f>VLOOKUP($A197,'Plan de acci�n consolidado 2025'!$A$3:$V$507,B$1,0)</f>
        <v>12-GRUPO DE TRABAJO DE REGULACIÓN</v>
      </c>
      <c r="C197">
        <f>VLOOKUP($A197,'Plan de acci�n consolidado 2025'!$A$3:$V$507,C$1,0)</f>
        <v>0</v>
      </c>
      <c r="D197" t="str">
        <f>VLOOKUP($A197,'Plan de acci�n consolidado 2025'!$A$3:$V$507,D$1,0)</f>
        <v>Actividad propia</v>
      </c>
      <c r="E197" t="str">
        <f>VLOOKUP($A197,'Plan de acci�n consolidado 2025'!$A$3:$V$507,E$1,0)</f>
        <v>12.1.5</v>
      </c>
      <c r="F197" t="str">
        <f>VLOOKUP($A197,'Plan de acci�n consolidado 2025'!$A$3:$V$507,F$1,0)</f>
        <v>N/A</v>
      </c>
      <c r="G197" t="str">
        <f>VLOOKUP($A197,'Plan de acci�n consolidado 2025'!$A$3:$V$507,G$1,0)</f>
        <v>N/A</v>
      </c>
      <c r="H197" t="str">
        <f>VLOOKUP($A197,'Plan de acci�n consolidado 2025'!$A$3:$V$507,H$1,0)</f>
        <v>N/A</v>
      </c>
      <c r="I197" t="str">
        <f>VLOOKUP($A197,'Plan de acci�n consolidado 2025'!$A$3:$V$507,I$1,0)</f>
        <v>N/A</v>
      </c>
      <c r="J197">
        <f>VLOOKUP(E197,'Plantilla publicacion'!$A$3:$Q$490,17,0)</f>
        <v>0</v>
      </c>
      <c r="K197" t="str">
        <f>VLOOKUP($A197,'Plan de acci�n consolidado 2025'!$A$3:$V$507,K$1,0)</f>
        <v>N/A</v>
      </c>
      <c r="L197" t="str">
        <f>VLOOKUP($A197,'Plan de acci�n consolidado 2025'!$A$3:$V$507,L$1,0)</f>
        <v>N/A</v>
      </c>
      <c r="M197" t="str">
        <f>VLOOKUP($A197,'Plan de acci�n consolidado 2025'!$A$3:$V$507,M$1,0)</f>
        <v>N/A</v>
      </c>
      <c r="N197" t="str">
        <f>VLOOKUP($A197,'Plan de acci�n consolidado 2025'!$A$3:$V$507,N$1,0)</f>
        <v>N/A</v>
      </c>
      <c r="O197" t="str">
        <f>VLOOKUP($A197,'Plan de acci�n consolidado 2025'!$A$3:$V$507,O$1,0)</f>
        <v>Preparar proyecto(s) de acto(s) administrativo(s) a través del cual se ordenará la depuración normativa (Proyecto de acto/ único entregable)</v>
      </c>
      <c r="P197">
        <f>VLOOKUP($A197,'Plan de acci�n consolidado 2025'!$A$3:$V$507,P$1,0)</f>
        <v>15</v>
      </c>
      <c r="Q197">
        <f>VLOOKUP($A197,'Plan de acci�n consolidado 2025'!$A$3:$V$507,Q$1,0)</f>
        <v>1</v>
      </c>
      <c r="R197" t="str">
        <f>VLOOKUP($A197,'Plan de acci�n consolidado 2025'!$A$3:$V$507,R$1,0)</f>
        <v>Númerica</v>
      </c>
      <c r="S197" t="str">
        <f>VLOOKUP($A197,'Plan de acci�n consolidado 2025'!$A$3:$V$507,S$1,0)</f>
        <v># de proyecto de acto preparados / 1 proyecto de acto a preparar</v>
      </c>
      <c r="T197" s="196" t="str">
        <f>VLOOKUP($A197,'Plan de acci�n consolidado 2025'!$A$3:$V$507,T$1,0)</f>
        <v>2025-04-28</v>
      </c>
      <c r="U197" s="196" t="str">
        <f>VLOOKUP($A197,'Plan de acci�n consolidado 2025'!$A$3:$V$507,U$1,0)</f>
        <v>2025-05-30</v>
      </c>
      <c r="V197" t="str">
        <f>VLOOKUP($A197,'Plan de acci�n consolidado 2025'!$A$3:$V$507,V$1,0)</f>
        <v>12-GRUPO DE TRABAJO DE REGULACIÓN</v>
      </c>
      <c r="W197"/>
      <c r="X197"/>
    </row>
    <row r="198" spans="1:24" x14ac:dyDescent="0.25">
      <c r="A198" s="31" t="s">
        <v>796</v>
      </c>
      <c r="B198" t="str">
        <f>VLOOKUP($A198,'Plan de acci�n consolidado 2025'!$A$3:$V$507,B$1,0)</f>
        <v>12-GRUPO DE TRABAJO DE REGULACIÓN</v>
      </c>
      <c r="C198">
        <f>VLOOKUP($A198,'Plan de acci�n consolidado 2025'!$A$3:$V$507,C$1,0)</f>
        <v>0</v>
      </c>
      <c r="D198" t="str">
        <f>VLOOKUP($A198,'Plan de acci�n consolidado 2025'!$A$3:$V$507,D$1,0)</f>
        <v>Actividad propia</v>
      </c>
      <c r="E198" t="str">
        <f>VLOOKUP($A198,'Plan de acci�n consolidado 2025'!$A$3:$V$507,E$1,0)</f>
        <v>12.1.6</v>
      </c>
      <c r="F198" t="str">
        <f>VLOOKUP($A198,'Plan de acci�n consolidado 2025'!$A$3:$V$507,F$1,0)</f>
        <v>N/A</v>
      </c>
      <c r="G198" t="str">
        <f>VLOOKUP($A198,'Plan de acci�n consolidado 2025'!$A$3:$V$507,G$1,0)</f>
        <v>N/A</v>
      </c>
      <c r="H198" t="str">
        <f>VLOOKUP($A198,'Plan de acci�n consolidado 2025'!$A$3:$V$507,H$1,0)</f>
        <v>N/A</v>
      </c>
      <c r="I198" t="str">
        <f>VLOOKUP($A198,'Plan de acci�n consolidado 2025'!$A$3:$V$507,I$1,0)</f>
        <v>N/A</v>
      </c>
      <c r="J198">
        <f>VLOOKUP(E198,'Plantilla publicacion'!$A$3:$Q$490,17,0)</f>
        <v>0</v>
      </c>
      <c r="K198" t="str">
        <f>VLOOKUP($A198,'Plan de acci�n consolidado 2025'!$A$3:$V$507,K$1,0)</f>
        <v>N/A</v>
      </c>
      <c r="L198" t="str">
        <f>VLOOKUP($A198,'Plan de acci�n consolidado 2025'!$A$3:$V$507,L$1,0)</f>
        <v>N/A</v>
      </c>
      <c r="M198" t="str">
        <f>VLOOKUP($A198,'Plan de acci�n consolidado 2025'!$A$3:$V$507,M$1,0)</f>
        <v>N/A</v>
      </c>
      <c r="N198" t="str">
        <f>VLOOKUP($A198,'Plan de acci�n consolidado 2025'!$A$3:$V$507,N$1,0)</f>
        <v>N/A</v>
      </c>
      <c r="O198" t="str">
        <f>VLOOKUP($A198,'Plan de acci�n consolidado 2025'!$A$3:$V$507,O$1,0)</f>
        <v>Adelantar consulta pública  de proyecto(s) de acto(s) administrativo(s) a través del cual se ordenará la depuración normativa (Soporte de publicación en la página web de la Entidad / único entregable)</v>
      </c>
      <c r="P198">
        <f>VLOOKUP($A198,'Plan de acci�n consolidado 2025'!$A$3:$V$507,P$1,0)</f>
        <v>10</v>
      </c>
      <c r="Q198">
        <f>VLOOKUP($A198,'Plan de acci�n consolidado 2025'!$A$3:$V$507,Q$1,0)</f>
        <v>1</v>
      </c>
      <c r="R198" t="str">
        <f>VLOOKUP($A198,'Plan de acci�n consolidado 2025'!$A$3:$V$507,R$1,0)</f>
        <v>Númerica</v>
      </c>
      <c r="S198" t="str">
        <f>VLOOKUP($A198,'Plan de acci�n consolidado 2025'!$A$3:$V$507,S$1,0)</f>
        <v># de consulta pública realizadas / 1 consulta pública a realizar</v>
      </c>
      <c r="T198" s="196" t="str">
        <f>VLOOKUP($A198,'Plan de acci�n consolidado 2025'!$A$3:$V$507,T$1,0)</f>
        <v>2025-06-03</v>
      </c>
      <c r="U198" s="196" t="str">
        <f>VLOOKUP($A198,'Plan de acci�n consolidado 2025'!$A$3:$V$507,U$1,0)</f>
        <v>2025-06-20</v>
      </c>
      <c r="V198" t="str">
        <f>VLOOKUP($A198,'Plan de acci�n consolidado 2025'!$A$3:$V$507,V$1,0)</f>
        <v>12-GRUPO DE TRABAJO DE REGULACIÓN</v>
      </c>
      <c r="W198"/>
      <c r="X198"/>
    </row>
    <row r="199" spans="1:24" x14ac:dyDescent="0.25">
      <c r="A199" s="31" t="s">
        <v>797</v>
      </c>
      <c r="B199" t="str">
        <f>VLOOKUP($A199,'Plan de acci�n consolidado 2025'!$A$3:$V$507,B$1,0)</f>
        <v>12-GRUPO DE TRABAJO DE REGULACIÓN</v>
      </c>
      <c r="C199">
        <f>VLOOKUP($A199,'Plan de acci�n consolidado 2025'!$A$3:$V$507,C$1,0)</f>
        <v>0</v>
      </c>
      <c r="D199" t="str">
        <f>VLOOKUP($A199,'Plan de acci�n consolidado 2025'!$A$3:$V$507,D$1,0)</f>
        <v>Actividad propia</v>
      </c>
      <c r="E199" t="str">
        <f>VLOOKUP($A199,'Plan de acci�n consolidado 2025'!$A$3:$V$507,E$1,0)</f>
        <v>12.1.7</v>
      </c>
      <c r="F199" t="str">
        <f>VLOOKUP($A199,'Plan de acci�n consolidado 2025'!$A$3:$V$507,F$1,0)</f>
        <v>N/A</v>
      </c>
      <c r="G199" t="str">
        <f>VLOOKUP($A199,'Plan de acci�n consolidado 2025'!$A$3:$V$507,G$1,0)</f>
        <v>N/A</v>
      </c>
      <c r="H199" t="str">
        <f>VLOOKUP($A199,'Plan de acci�n consolidado 2025'!$A$3:$V$507,H$1,0)</f>
        <v>N/A</v>
      </c>
      <c r="I199" t="str">
        <f>VLOOKUP($A199,'Plan de acci�n consolidado 2025'!$A$3:$V$507,I$1,0)</f>
        <v>N/A</v>
      </c>
      <c r="J199">
        <f>VLOOKUP(E199,'Plantilla publicacion'!$A$3:$Q$490,17,0)</f>
        <v>0</v>
      </c>
      <c r="K199" t="str">
        <f>VLOOKUP($A199,'Plan de acci�n consolidado 2025'!$A$3:$V$507,K$1,0)</f>
        <v>N/A</v>
      </c>
      <c r="L199" t="str">
        <f>VLOOKUP($A199,'Plan de acci�n consolidado 2025'!$A$3:$V$507,L$1,0)</f>
        <v>N/A</v>
      </c>
      <c r="M199" t="str">
        <f>VLOOKUP($A199,'Plan de acci�n consolidado 2025'!$A$3:$V$507,M$1,0)</f>
        <v>N/A</v>
      </c>
      <c r="N199" t="str">
        <f>VLOOKUP($A199,'Plan de acci�n consolidado 2025'!$A$3:$V$507,N$1,0)</f>
        <v>N/A</v>
      </c>
      <c r="O199" t="str">
        <f>VLOOKUP($A199,'Plan de acci�n consolidado 2025'!$A$3:$V$507,O$1,0)</f>
        <v>Elaborar y presentar a la Superintendente,  la versión final del proyecto(s) de acto(s) administrativo(s) a través del cual se ordenará la depuración normativa (Proyecto de acto de depuración elaborado/único entregable)</v>
      </c>
      <c r="P199">
        <f>VLOOKUP($A199,'Plan de acci�n consolidado 2025'!$A$3:$V$507,P$1,0)</f>
        <v>20</v>
      </c>
      <c r="Q199">
        <f>VLOOKUP($A199,'Plan de acci�n consolidado 2025'!$A$3:$V$507,Q$1,0)</f>
        <v>1</v>
      </c>
      <c r="R199" t="str">
        <f>VLOOKUP($A199,'Plan de acci�n consolidado 2025'!$A$3:$V$507,R$1,0)</f>
        <v>Númerica</v>
      </c>
      <c r="S199" t="str">
        <f>VLOOKUP($A199,'Plan de acci�n consolidado 2025'!$A$3:$V$507,S$1,0)</f>
        <v># de versión final del proyecto de acto elaborado / 1 versión final del proyecto de acto a elaborar</v>
      </c>
      <c r="T199" s="196" t="str">
        <f>VLOOKUP($A199,'Plan de acci�n consolidado 2025'!$A$3:$V$507,T$1,0)</f>
        <v>2025-06-24</v>
      </c>
      <c r="U199" s="196" t="str">
        <f>VLOOKUP($A199,'Plan de acci�n consolidado 2025'!$A$3:$V$507,U$1,0)</f>
        <v>2025-07-11</v>
      </c>
      <c r="V199" t="str">
        <f>VLOOKUP($A199,'Plan de acci�n consolidado 2025'!$A$3:$V$507,V$1,0)</f>
        <v>12-GRUPO DE TRABAJO DE REGULACIÓN</v>
      </c>
      <c r="W199"/>
      <c r="X199"/>
    </row>
    <row r="200" spans="1:24" x14ac:dyDescent="0.25">
      <c r="A200" s="31" t="s">
        <v>800</v>
      </c>
      <c r="B200" t="str">
        <f>VLOOKUP($A200,'Plan de acci�n consolidado 2025'!$A$3:$V$507,B$1,0)</f>
        <v>37-GRUPO DE TRABAJO DE ESTUDIOS ECONÓMICOS</v>
      </c>
      <c r="C200">
        <f>VLOOKUP($A200,'Plan de acci�n consolidado 2025'!$A$3:$V$507,C$1,0)</f>
        <v>0</v>
      </c>
      <c r="D200" t="str">
        <f>VLOOKUP($A200,'Plan de acci�n consolidado 2025'!$A$3:$V$507,D$1,0)</f>
        <v>Producto</v>
      </c>
      <c r="E200" t="str">
        <f>VLOOKUP($A200,'Plan de acci�n consolidado 2025'!$A$3:$V$507,E$1,0)</f>
        <v>37.1</v>
      </c>
      <c r="F200" t="str">
        <f>VLOOKUP($A200,'Plan de acci�n consolidado 2025'!$A$3:$V$507,F$1,0)</f>
        <v>Operativo</v>
      </c>
      <c r="G200" t="str">
        <f>VLOOKUP($A200,'Plan de acci�n consolidado 2025'!$A$3:$V$507,G$1,0)</f>
        <v xml:space="preserve">Fortalecer la gestión de la información, el conocimiento y la innovación para optimizar la capacidad institucional 
</v>
      </c>
      <c r="H200" t="str">
        <f>VLOOKUP($A200,'Plan de acci�n consolidado 2025'!$A$3:$V$507,H$1,0)</f>
        <v xml:space="preserve">Cumplimiento de productos del PAI asociados a Fortacer el Sistema Integral de Gestión Institucional para mejorar la prestación del servicio. 
</v>
      </c>
      <c r="I200" t="str">
        <f>VLOOKUP($A200,'Plan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00" t="str">
        <f>VLOOKUP(E200,'Plantilla publicacion'!$A$3:$Q$490,17,0)</f>
        <v>PND - 5-31-5-b- Convergencia regional - Entidades públicas territoriales y nacionales fortalecidas / PES - Transformación Institucional</v>
      </c>
      <c r="K200" t="str">
        <f>VLOOKUP($A200,'Plan de acci�n consolidado 2025'!$A$3:$V$507,K$1,0)</f>
        <v>No</v>
      </c>
      <c r="L200" t="str">
        <f>VLOOKUP($A200,'Plan de acci�n consolidado 2025'!$A$3:$V$507,L$1,0)</f>
        <v>C-3599-0200-0008-53105b</v>
      </c>
      <c r="M200" t="str">
        <f>VLOOKUP($A200,'Plan de acci�n consolidado 2025'!$A$3:$V$507,M$1,0)</f>
        <v>Política Gestión del Conocimiento y la Innovación _DIMENSIÓN Gestión del conocimiento y la innovación</v>
      </c>
      <c r="N200" t="str">
        <f>VLOOKUP($A200,'Plan de acci�n consolidado 2025'!$A$3:$V$507,N$1,0)</f>
        <v>N/A</v>
      </c>
      <c r="O200" t="str">
        <f>VLOOKUP($A200,'Plan de acci�n consolidado 2025'!$A$3:$V$507,O$1,0)</f>
        <v>Estudios Económicos Sectoriales, elaborados y entregados al área solicitante (Estudios Económicos)</v>
      </c>
      <c r="P200">
        <f>VLOOKUP($A200,'Plan de acci�n consolidado 2025'!$A$3:$V$507,P$1,0)</f>
        <v>50</v>
      </c>
      <c r="Q200">
        <f>VLOOKUP($A200,'Plan de acci�n consolidado 2025'!$A$3:$V$507,Q$1,0)</f>
        <v>2</v>
      </c>
      <c r="R200" t="str">
        <f>VLOOKUP($A200,'Plan de acci�n consolidado 2025'!$A$3:$V$507,R$1,0)</f>
        <v>Númerica</v>
      </c>
      <c r="S200" t="str">
        <f>VLOOKUP($A200,'Plan de acci�n consolidado 2025'!$A$3:$V$507,S$1,0)</f>
        <v># de Estudios económicos sectoriales elaborados y entregados / 2 Estudios económicos sectoriales programados</v>
      </c>
      <c r="T200" s="196" t="str">
        <f>VLOOKUP($A200,'Plan de acci�n consolidado 2025'!$A$3:$V$507,T$1,0)</f>
        <v>2025-01-15</v>
      </c>
      <c r="U200" s="196" t="str">
        <f>VLOOKUP($A200,'Plan de acci�n consolidado 2025'!$A$3:$V$507,U$1,0)</f>
        <v>2025-12-15</v>
      </c>
      <c r="V200" t="str">
        <f>VLOOKUP($A200,'Plan de acci�n consolidado 2025'!$A$3:$V$507,V$1,0)</f>
        <v>37-GRUPO DE TRABAJO DE ESTUDIOS ECONÓMICOS</v>
      </c>
      <c r="W200"/>
      <c r="X200"/>
    </row>
    <row r="201" spans="1:24" x14ac:dyDescent="0.25">
      <c r="A201" s="31" t="s">
        <v>802</v>
      </c>
      <c r="B201" t="str">
        <f>VLOOKUP($A201,'Plan de acci�n consolidado 2025'!$A$3:$V$507,B$1,0)</f>
        <v>37-GRUPO DE TRABAJO DE ESTUDIOS ECONÓMICOS</v>
      </c>
      <c r="C201">
        <f>VLOOKUP($A201,'Plan de acci�n consolidado 2025'!$A$3:$V$507,C$1,0)</f>
        <v>0</v>
      </c>
      <c r="D201" t="str">
        <f>VLOOKUP($A201,'Plan de acci�n consolidado 2025'!$A$3:$V$507,D$1,0)</f>
        <v>Actividad propia</v>
      </c>
      <c r="E201" t="str">
        <f>VLOOKUP($A201,'Plan de acci�n consolidado 2025'!$A$3:$V$507,E$1,0)</f>
        <v>37.1.1</v>
      </c>
      <c r="F201" t="str">
        <f>VLOOKUP($A201,'Plan de acci�n consolidado 2025'!$A$3:$V$507,F$1,0)</f>
        <v>N/A</v>
      </c>
      <c r="G201" t="str">
        <f>VLOOKUP($A201,'Plan de acci�n consolidado 2025'!$A$3:$V$507,G$1,0)</f>
        <v>N/A</v>
      </c>
      <c r="H201" t="str">
        <f>VLOOKUP($A201,'Plan de acci�n consolidado 2025'!$A$3:$V$507,H$1,0)</f>
        <v>N/A</v>
      </c>
      <c r="I201" t="str">
        <f>VLOOKUP($A201,'Plan de acci�n consolidado 2025'!$A$3:$V$507,I$1,0)</f>
        <v>N/A</v>
      </c>
      <c r="J201">
        <f>VLOOKUP(E201,'Plantilla publicacion'!$A$3:$Q$490,17,0)</f>
        <v>0</v>
      </c>
      <c r="K201" t="str">
        <f>VLOOKUP($A201,'Plan de acci�n consolidado 2025'!$A$3:$V$507,K$1,0)</f>
        <v>N/A</v>
      </c>
      <c r="L201" t="str">
        <f>VLOOKUP($A201,'Plan de acci�n consolidado 2025'!$A$3:$V$507,L$1,0)</f>
        <v>N/A</v>
      </c>
      <c r="M201" t="str">
        <f>VLOOKUP($A201,'Plan de acci�n consolidado 2025'!$A$3:$V$507,M$1,0)</f>
        <v>N/A</v>
      </c>
      <c r="N201" t="str">
        <f>VLOOKUP($A201,'Plan de acci�n consolidado 2025'!$A$3:$V$507,N$1,0)</f>
        <v>N/A</v>
      </c>
      <c r="O201" t="str">
        <f>VLOOKUP($A201,'Plan de acci�n consolidado 2025'!$A$3:$V$507,O$1,0)</f>
        <v>Elaborar ficha técnica (Ficha técnica)</v>
      </c>
      <c r="P201">
        <f>VLOOKUP($A201,'Plan de acci�n consolidado 2025'!$A$3:$V$507,P$1,0)</f>
        <v>10</v>
      </c>
      <c r="Q201">
        <f>VLOOKUP($A201,'Plan de acci�n consolidado 2025'!$A$3:$V$507,Q$1,0)</f>
        <v>1</v>
      </c>
      <c r="R201" t="str">
        <f>VLOOKUP($A201,'Plan de acci�n consolidado 2025'!$A$3:$V$507,R$1,0)</f>
        <v>Númerica</v>
      </c>
      <c r="S201" t="str">
        <f>VLOOKUP($A201,'Plan de acci�n consolidado 2025'!$A$3:$V$507,S$1,0)</f>
        <v># de Ficha técnica elaborada / 1 Ficha técnica programada</v>
      </c>
      <c r="T201" s="196" t="str">
        <f>VLOOKUP($A201,'Plan de acci�n consolidado 2025'!$A$3:$V$507,T$1,0)</f>
        <v>2025-01-15</v>
      </c>
      <c r="U201" s="196" t="str">
        <f>VLOOKUP($A201,'Plan de acci�n consolidado 2025'!$A$3:$V$507,U$1,0)</f>
        <v>2025-04-15</v>
      </c>
      <c r="V201" t="str">
        <f>VLOOKUP($A201,'Plan de acci�n consolidado 2025'!$A$3:$V$507,V$1,0)</f>
        <v>37-GRUPO DE TRABAJO DE ESTUDIOS ECONÓMICOS</v>
      </c>
      <c r="W201"/>
      <c r="X201"/>
    </row>
    <row r="202" spans="1:24" x14ac:dyDescent="0.25">
      <c r="A202" s="31" t="s">
        <v>804</v>
      </c>
      <c r="B202" t="str">
        <f>VLOOKUP($A202,'Plan de acci�n consolidado 2025'!$A$3:$V$507,B$1,0)</f>
        <v>37-GRUPO DE TRABAJO DE ESTUDIOS ECONÓMICOS</v>
      </c>
      <c r="C202">
        <f>VLOOKUP($A202,'Plan de acci�n consolidado 2025'!$A$3:$V$507,C$1,0)</f>
        <v>0</v>
      </c>
      <c r="D202" t="str">
        <f>VLOOKUP($A202,'Plan de acci�n consolidado 2025'!$A$3:$V$507,D$1,0)</f>
        <v>Actividad propia</v>
      </c>
      <c r="E202" t="str">
        <f>VLOOKUP($A202,'Plan de acci�n consolidado 2025'!$A$3:$V$507,E$1,0)</f>
        <v>37.1.2</v>
      </c>
      <c r="F202" t="str">
        <f>VLOOKUP($A202,'Plan de acci�n consolidado 2025'!$A$3:$V$507,F$1,0)</f>
        <v>N/A</v>
      </c>
      <c r="G202" t="str">
        <f>VLOOKUP($A202,'Plan de acci�n consolidado 2025'!$A$3:$V$507,G$1,0)</f>
        <v>N/A</v>
      </c>
      <c r="H202" t="str">
        <f>VLOOKUP($A202,'Plan de acci�n consolidado 2025'!$A$3:$V$507,H$1,0)</f>
        <v>N/A</v>
      </c>
      <c r="I202" t="str">
        <f>VLOOKUP($A202,'Plan de acci�n consolidado 2025'!$A$3:$V$507,I$1,0)</f>
        <v>N/A</v>
      </c>
      <c r="J202">
        <f>VLOOKUP(E202,'Plantilla publicacion'!$A$3:$Q$490,17,0)</f>
        <v>0</v>
      </c>
      <c r="K202" t="str">
        <f>VLOOKUP($A202,'Plan de acci�n consolidado 2025'!$A$3:$V$507,K$1,0)</f>
        <v>N/A</v>
      </c>
      <c r="L202" t="str">
        <f>VLOOKUP($A202,'Plan de acci�n consolidado 2025'!$A$3:$V$507,L$1,0)</f>
        <v>N/A</v>
      </c>
      <c r="M202" t="str">
        <f>VLOOKUP($A202,'Plan de acci�n consolidado 2025'!$A$3:$V$507,M$1,0)</f>
        <v>N/A</v>
      </c>
      <c r="N202" t="str">
        <f>VLOOKUP($A202,'Plan de acci�n consolidado 2025'!$A$3:$V$507,N$1,0)</f>
        <v>N/A</v>
      </c>
      <c r="O202" t="str">
        <f>VLOOKUP($A202,'Plan de acci�n consolidado 2025'!$A$3:$V$507,O$1,0)</f>
        <v>Recopilar datos y construir base de datos (Base de datos)</v>
      </c>
      <c r="P202">
        <f>VLOOKUP($A202,'Plan de acci�n consolidado 2025'!$A$3:$V$507,P$1,0)</f>
        <v>30</v>
      </c>
      <c r="Q202">
        <f>VLOOKUP($A202,'Plan de acci�n consolidado 2025'!$A$3:$V$507,Q$1,0)</f>
        <v>1</v>
      </c>
      <c r="R202" t="str">
        <f>VLOOKUP($A202,'Plan de acci�n consolidado 2025'!$A$3:$V$507,R$1,0)</f>
        <v>Númerica</v>
      </c>
      <c r="S202" t="str">
        <f>VLOOKUP($A202,'Plan de acci�n consolidado 2025'!$A$3:$V$507,S$1,0)</f>
        <v># de Base de datos construida / 1 Base de datos programada</v>
      </c>
      <c r="T202" s="196" t="str">
        <f>VLOOKUP($A202,'Plan de acci�n consolidado 2025'!$A$3:$V$507,T$1,0)</f>
        <v>2025-02-01</v>
      </c>
      <c r="U202" s="196" t="str">
        <f>VLOOKUP($A202,'Plan de acci�n consolidado 2025'!$A$3:$V$507,U$1,0)</f>
        <v>2025-09-15</v>
      </c>
      <c r="V202" t="str">
        <f>VLOOKUP($A202,'Plan de acci�n consolidado 2025'!$A$3:$V$507,V$1,0)</f>
        <v>37-GRUPO DE TRABAJO DE ESTUDIOS ECONÓMICOS</v>
      </c>
      <c r="W202"/>
      <c r="X202"/>
    </row>
    <row r="203" spans="1:24" x14ac:dyDescent="0.25">
      <c r="A203" s="31" t="s">
        <v>806</v>
      </c>
      <c r="B203" t="str">
        <f>VLOOKUP($A203,'Plan de acci�n consolidado 2025'!$A$3:$V$507,B$1,0)</f>
        <v>37-GRUPO DE TRABAJO DE ESTUDIOS ECONÓMICOS</v>
      </c>
      <c r="C203">
        <f>VLOOKUP($A203,'Plan de acci�n consolidado 2025'!$A$3:$V$507,C$1,0)</f>
        <v>0</v>
      </c>
      <c r="D203" t="str">
        <f>VLOOKUP($A203,'Plan de acci�n consolidado 2025'!$A$3:$V$507,D$1,0)</f>
        <v>Actividad propia</v>
      </c>
      <c r="E203" t="str">
        <f>VLOOKUP($A203,'Plan de acci�n consolidado 2025'!$A$3:$V$507,E$1,0)</f>
        <v>37.1.3</v>
      </c>
      <c r="F203" t="str">
        <f>VLOOKUP($A203,'Plan de acci�n consolidado 2025'!$A$3:$V$507,F$1,0)</f>
        <v>N/A</v>
      </c>
      <c r="G203" t="str">
        <f>VLOOKUP($A203,'Plan de acci�n consolidado 2025'!$A$3:$V$507,G$1,0)</f>
        <v>N/A</v>
      </c>
      <c r="H203" t="str">
        <f>VLOOKUP($A203,'Plan de acci�n consolidado 2025'!$A$3:$V$507,H$1,0)</f>
        <v>N/A</v>
      </c>
      <c r="I203" t="str">
        <f>VLOOKUP($A203,'Plan de acci�n consolidado 2025'!$A$3:$V$507,I$1,0)</f>
        <v>N/A</v>
      </c>
      <c r="J203">
        <f>VLOOKUP(E203,'Plantilla publicacion'!$A$3:$Q$490,17,0)</f>
        <v>0</v>
      </c>
      <c r="K203" t="str">
        <f>VLOOKUP($A203,'Plan de acci�n consolidado 2025'!$A$3:$V$507,K$1,0)</f>
        <v>N/A</v>
      </c>
      <c r="L203" t="str">
        <f>VLOOKUP($A203,'Plan de acci�n consolidado 2025'!$A$3:$V$507,L$1,0)</f>
        <v>N/A</v>
      </c>
      <c r="M203" t="str">
        <f>VLOOKUP($A203,'Plan de acci�n consolidado 2025'!$A$3:$V$507,M$1,0)</f>
        <v>N/A</v>
      </c>
      <c r="N203" t="str">
        <f>VLOOKUP($A203,'Plan de acci�n consolidado 2025'!$A$3:$V$507,N$1,0)</f>
        <v>N/A</v>
      </c>
      <c r="O203" t="str">
        <f>VLOOKUP($A203,'Plan de acci�n consolidado 2025'!$A$3:$V$507,O$1,0)</f>
        <v>Construir el marco teórico  (Documento marco teórico)</v>
      </c>
      <c r="P203">
        <f>VLOOKUP($A203,'Plan de acci�n consolidado 2025'!$A$3:$V$507,P$1,0)</f>
        <v>20</v>
      </c>
      <c r="Q203">
        <f>VLOOKUP($A203,'Plan de acci�n consolidado 2025'!$A$3:$V$507,Q$1,0)</f>
        <v>1</v>
      </c>
      <c r="R203" t="str">
        <f>VLOOKUP($A203,'Plan de acci�n consolidado 2025'!$A$3:$V$507,R$1,0)</f>
        <v>Númerica</v>
      </c>
      <c r="S203" t="str">
        <f>VLOOKUP($A203,'Plan de acci�n consolidado 2025'!$A$3:$V$507,S$1,0)</f>
        <v># de Documento marco teórico construido / 1 Documento marco teórico programado</v>
      </c>
      <c r="T203" s="196" t="str">
        <f>VLOOKUP($A203,'Plan de acci�n consolidado 2025'!$A$3:$V$507,T$1,0)</f>
        <v>2025-02-01</v>
      </c>
      <c r="U203" s="196" t="str">
        <f>VLOOKUP($A203,'Plan de acci�n consolidado 2025'!$A$3:$V$507,U$1,0)</f>
        <v>2025-09-15</v>
      </c>
      <c r="V203" t="str">
        <f>VLOOKUP($A203,'Plan de acci�n consolidado 2025'!$A$3:$V$507,V$1,0)</f>
        <v>37-GRUPO DE TRABAJO DE ESTUDIOS ECONÓMICOS</v>
      </c>
      <c r="W203"/>
      <c r="X203"/>
    </row>
    <row r="204" spans="1:24" x14ac:dyDescent="0.25">
      <c r="A204" s="31" t="s">
        <v>808</v>
      </c>
      <c r="B204" t="str">
        <f>VLOOKUP($A204,'Plan de acci�n consolidado 2025'!$A$3:$V$507,B$1,0)</f>
        <v>37-GRUPO DE TRABAJO DE ESTUDIOS ECONÓMICOS</v>
      </c>
      <c r="C204">
        <f>VLOOKUP($A204,'Plan de acci�n consolidado 2025'!$A$3:$V$507,C$1,0)</f>
        <v>0</v>
      </c>
      <c r="D204" t="str">
        <f>VLOOKUP($A204,'Plan de acci�n consolidado 2025'!$A$3:$V$507,D$1,0)</f>
        <v>Actividad propia</v>
      </c>
      <c r="E204" t="str">
        <f>VLOOKUP($A204,'Plan de acci�n consolidado 2025'!$A$3:$V$507,E$1,0)</f>
        <v>37.1.4</v>
      </c>
      <c r="F204" t="str">
        <f>VLOOKUP($A204,'Plan de acci�n consolidado 2025'!$A$3:$V$507,F$1,0)</f>
        <v>N/A</v>
      </c>
      <c r="G204" t="str">
        <f>VLOOKUP($A204,'Plan de acci�n consolidado 2025'!$A$3:$V$507,G$1,0)</f>
        <v>N/A</v>
      </c>
      <c r="H204" t="str">
        <f>VLOOKUP($A204,'Plan de acci�n consolidado 2025'!$A$3:$V$507,H$1,0)</f>
        <v>N/A</v>
      </c>
      <c r="I204" t="str">
        <f>VLOOKUP($A204,'Plan de acci�n consolidado 2025'!$A$3:$V$507,I$1,0)</f>
        <v>N/A</v>
      </c>
      <c r="J204">
        <f>VLOOKUP(E204,'Plantilla publicacion'!$A$3:$Q$490,17,0)</f>
        <v>0</v>
      </c>
      <c r="K204" t="str">
        <f>VLOOKUP($A204,'Plan de acci�n consolidado 2025'!$A$3:$V$507,K$1,0)</f>
        <v>N/A</v>
      </c>
      <c r="L204" t="str">
        <f>VLOOKUP($A204,'Plan de acci�n consolidado 2025'!$A$3:$V$507,L$1,0)</f>
        <v>N/A</v>
      </c>
      <c r="M204" t="str">
        <f>VLOOKUP($A204,'Plan de acci�n consolidado 2025'!$A$3:$V$507,M$1,0)</f>
        <v>N/A</v>
      </c>
      <c r="N204" t="str">
        <f>VLOOKUP($A204,'Plan de acci�n consolidado 2025'!$A$3:$V$507,N$1,0)</f>
        <v>N/A</v>
      </c>
      <c r="O204" t="str">
        <f>VLOOKUP($A204,'Plan de acci�n consolidado 2025'!$A$3:$V$507,O$1,0)</f>
        <v>Desarrollar análisis estadístico y económico (Dcumento de análisis estadístico y económico)</v>
      </c>
      <c r="P204">
        <f>VLOOKUP($A204,'Plan de acci�n consolidado 2025'!$A$3:$V$507,P$1,0)</f>
        <v>20</v>
      </c>
      <c r="Q204">
        <f>VLOOKUP($A204,'Plan de acci�n consolidado 2025'!$A$3:$V$507,Q$1,0)</f>
        <v>1</v>
      </c>
      <c r="R204" t="str">
        <f>VLOOKUP($A204,'Plan de acci�n consolidado 2025'!$A$3:$V$507,R$1,0)</f>
        <v>Númerica</v>
      </c>
      <c r="S204" t="str">
        <f>VLOOKUP($A204,'Plan de acci�n consolidado 2025'!$A$3:$V$507,S$1,0)</f>
        <v># de Documento de análisis estadístico y económico desarrollado / 1 Documento de análisis estadístico y  económico programado</v>
      </c>
      <c r="T204" s="196" t="str">
        <f>VLOOKUP($A204,'Plan de acci�n consolidado 2025'!$A$3:$V$507,T$1,0)</f>
        <v>2025-03-01</v>
      </c>
      <c r="U204" s="196" t="str">
        <f>VLOOKUP($A204,'Plan de acci�n consolidado 2025'!$A$3:$V$507,U$1,0)</f>
        <v>2025-11-15</v>
      </c>
      <c r="V204" t="str">
        <f>VLOOKUP($A204,'Plan de acci�n consolidado 2025'!$A$3:$V$507,V$1,0)</f>
        <v>37-GRUPO DE TRABAJO DE ESTUDIOS ECONÓMICOS</v>
      </c>
      <c r="W204"/>
      <c r="X204"/>
    </row>
    <row r="205" spans="1:24" x14ac:dyDescent="0.25">
      <c r="A205" s="31" t="s">
        <v>810</v>
      </c>
      <c r="B205" t="str">
        <f>VLOOKUP($A205,'Plan de acci�n consolidado 2025'!$A$3:$V$507,B$1,0)</f>
        <v>37-GRUPO DE TRABAJO DE ESTUDIOS ECONÓMICOS</v>
      </c>
      <c r="C205">
        <f>VLOOKUP($A205,'Plan de acci�n consolidado 2025'!$A$3:$V$507,C$1,0)</f>
        <v>0</v>
      </c>
      <c r="D205" t="str">
        <f>VLOOKUP($A205,'Plan de acci�n consolidado 2025'!$A$3:$V$507,D$1,0)</f>
        <v>Actividad propia</v>
      </c>
      <c r="E205" t="str">
        <f>VLOOKUP($A205,'Plan de acci�n consolidado 2025'!$A$3:$V$507,E$1,0)</f>
        <v>37.1.5</v>
      </c>
      <c r="F205" t="str">
        <f>VLOOKUP($A205,'Plan de acci�n consolidado 2025'!$A$3:$V$507,F$1,0)</f>
        <v>N/A</v>
      </c>
      <c r="G205" t="str">
        <f>VLOOKUP($A205,'Plan de acci�n consolidado 2025'!$A$3:$V$507,G$1,0)</f>
        <v>N/A</v>
      </c>
      <c r="H205" t="str">
        <f>VLOOKUP($A205,'Plan de acci�n consolidado 2025'!$A$3:$V$507,H$1,0)</f>
        <v>N/A</v>
      </c>
      <c r="I205" t="str">
        <f>VLOOKUP($A205,'Plan de acci�n consolidado 2025'!$A$3:$V$507,I$1,0)</f>
        <v>N/A</v>
      </c>
      <c r="J205">
        <f>VLOOKUP(E205,'Plantilla publicacion'!$A$3:$Q$490,17,0)</f>
        <v>0</v>
      </c>
      <c r="K205" t="str">
        <f>VLOOKUP($A205,'Plan de acci�n consolidado 2025'!$A$3:$V$507,K$1,0)</f>
        <v>N/A</v>
      </c>
      <c r="L205" t="str">
        <f>VLOOKUP($A205,'Plan de acci�n consolidado 2025'!$A$3:$V$507,L$1,0)</f>
        <v>N/A</v>
      </c>
      <c r="M205" t="str">
        <f>VLOOKUP($A205,'Plan de acci�n consolidado 2025'!$A$3:$V$507,M$1,0)</f>
        <v>N/A</v>
      </c>
      <c r="N205" t="str">
        <f>VLOOKUP($A205,'Plan de acci�n consolidado 2025'!$A$3:$V$507,N$1,0)</f>
        <v>N/A</v>
      </c>
      <c r="O205" t="str">
        <f>VLOOKUP($A205,'Plan de acci�n consolidado 2025'!$A$3:$V$507,O$1,0)</f>
        <v>Elaborar estudio y entregar al área solicitante (Memorando/correo de entrega de documento)</v>
      </c>
      <c r="P205">
        <f>VLOOKUP($A205,'Plan de acci�n consolidado 2025'!$A$3:$V$507,P$1,0)</f>
        <v>20</v>
      </c>
      <c r="Q205">
        <f>VLOOKUP($A205,'Plan de acci�n consolidado 2025'!$A$3:$V$507,Q$1,0)</f>
        <v>1</v>
      </c>
      <c r="R205" t="str">
        <f>VLOOKUP($A205,'Plan de acci�n consolidado 2025'!$A$3:$V$507,R$1,0)</f>
        <v>Númerica</v>
      </c>
      <c r="S205" t="str">
        <f>VLOOKUP($A205,'Plan de acci�n consolidado 2025'!$A$3:$V$507,S$1,0)</f>
        <v># de Memorando/correo de entrega de documento enviado / 1 Memorando/correo de entrega de documento programado</v>
      </c>
      <c r="T205" s="196" t="str">
        <f>VLOOKUP($A205,'Plan de acci�n consolidado 2025'!$A$3:$V$507,T$1,0)</f>
        <v>2025-04-01</v>
      </c>
      <c r="U205" s="196" t="str">
        <f>VLOOKUP($A205,'Plan de acci�n consolidado 2025'!$A$3:$V$507,U$1,0)</f>
        <v>2025-12-15</v>
      </c>
      <c r="V205" t="str">
        <f>VLOOKUP($A205,'Plan de acci�n consolidado 2025'!$A$3:$V$507,V$1,0)</f>
        <v>37-GRUPO DE TRABAJO DE ESTUDIOS ECONÓMICOS</v>
      </c>
      <c r="W205"/>
      <c r="X205"/>
    </row>
    <row r="206" spans="1:24" x14ac:dyDescent="0.25">
      <c r="A206" s="31" t="s">
        <v>812</v>
      </c>
      <c r="B206" t="str">
        <f>VLOOKUP($A206,'Plan de acci�n consolidado 2025'!$A$3:$V$507,B$1,0)</f>
        <v>37-GRUPO DE TRABAJO DE ESTUDIOS ECONÓMICOS</v>
      </c>
      <c r="C206">
        <f>VLOOKUP($A206,'Plan de acci�n consolidado 2025'!$A$3:$V$507,C$1,0)</f>
        <v>0</v>
      </c>
      <c r="D206" t="str">
        <f>VLOOKUP($A206,'Plan de acci�n consolidado 2025'!$A$3:$V$507,D$1,0)</f>
        <v>Producto</v>
      </c>
      <c r="E206" t="str">
        <f>VLOOKUP($A206,'Plan de acci�n consolidado 2025'!$A$3:$V$507,E$1,0)</f>
        <v>37.2</v>
      </c>
      <c r="F206" t="str">
        <f>VLOOKUP($A206,'Plan de acci�n consolidado 2025'!$A$3:$V$507,F$1,0)</f>
        <v>Operativo</v>
      </c>
      <c r="G206" t="str">
        <f>VLOOKUP($A206,'Plan de acci�n consolidado 2025'!$A$3:$V$507,G$1,0)</f>
        <v xml:space="preserve">Fortalecer la gestión de la información, el conocimiento y la innovación para optimizar la capacidad institucional 
</v>
      </c>
      <c r="H206" t="str">
        <f>VLOOKUP($A206,'Plan de acci�n consolidado 2025'!$A$3:$V$507,H$1,0)</f>
        <v xml:space="preserve">Cumplimiento de productos del PAI asociados a Fortalecer la gestión de la información, el conocimiento y la innovación para optimizar la capacidad institucional 
</v>
      </c>
      <c r="I206" t="str">
        <f>VLOOKUP($A206,'Plan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06" t="str">
        <f>VLOOKUP(E206,'Plantilla publicacion'!$A$3:$Q$490,17,0)</f>
        <v>PND - 5-31-5-b- Convergencia regional - Entidades públicas territoriales y nacionales fortalecidas / PES - Transformación Institucional</v>
      </c>
      <c r="K206" t="str">
        <f>VLOOKUP($A206,'Plan de acci�n consolidado 2025'!$A$3:$V$507,K$1,0)</f>
        <v>No</v>
      </c>
      <c r="L206" t="str">
        <f>VLOOKUP($A206,'Plan de acci�n consolidado 2025'!$A$3:$V$507,L$1,0)</f>
        <v>C-3599-0200-0008-53105b</v>
      </c>
      <c r="M206" t="str">
        <f>VLOOKUP($A206,'Plan de acci�n consolidado 2025'!$A$3:$V$507,M$1,0)</f>
        <v>Política Gestión del Conocimiento y la Innovación _DIMENSIÓN Gestión del conocimiento y la innovación</v>
      </c>
      <c r="N206" t="str">
        <f>VLOOKUP($A206,'Plan de acci�n consolidado 2025'!$A$3:$V$507,N$1,0)</f>
        <v>N/A</v>
      </c>
      <c r="O206" t="str">
        <f>VLOOKUP($A206,'Plan de acci�n consolidado 2025'!$A$3:$V$507,O$1,0)</f>
        <v>Boletines de Noticias Económicas, elaborados y divulgados (Boletines de Noticias Económicas)</v>
      </c>
      <c r="P206">
        <f>VLOOKUP($A206,'Plan de acci�n consolidado 2025'!$A$3:$V$507,P$1,0)</f>
        <v>15</v>
      </c>
      <c r="Q206">
        <f>VLOOKUP($A206,'Plan de acci�n consolidado 2025'!$A$3:$V$507,Q$1,0)</f>
        <v>11</v>
      </c>
      <c r="R206" t="str">
        <f>VLOOKUP($A206,'Plan de acci�n consolidado 2025'!$A$3:$V$507,R$1,0)</f>
        <v>Númerica</v>
      </c>
      <c r="S206" t="str">
        <f>VLOOKUP($A206,'Plan de acci�n consolidado 2025'!$A$3:$V$507,S$1,0)</f>
        <v># de Boletines de Noticias Económicas elaborados y divulgados / 11 Boletines de Noticias Económicas programados</v>
      </c>
      <c r="T206" s="196" t="str">
        <f>VLOOKUP($A206,'Plan de acci�n consolidado 2025'!$A$3:$V$507,T$1,0)</f>
        <v>2025-01-15</v>
      </c>
      <c r="U206" s="196" t="str">
        <f>VLOOKUP($A206,'Plan de acci�n consolidado 2025'!$A$3:$V$507,U$1,0)</f>
        <v>2025-12-15</v>
      </c>
      <c r="V206" t="str">
        <f>VLOOKUP($A206,'Plan de acci�n consolidado 2025'!$A$3:$V$507,V$1,0)</f>
        <v>37-GRUPO DE TRABAJO DE ESTUDIOS ECONÓMICOS</v>
      </c>
      <c r="W206"/>
      <c r="X206"/>
    </row>
    <row r="207" spans="1:24" x14ac:dyDescent="0.25">
      <c r="A207" s="31" t="s">
        <v>814</v>
      </c>
      <c r="B207" t="str">
        <f>VLOOKUP($A207,'Plan de acci�n consolidado 2025'!$A$3:$V$507,B$1,0)</f>
        <v>37-GRUPO DE TRABAJO DE ESTUDIOS ECONÓMICOS</v>
      </c>
      <c r="C207">
        <f>VLOOKUP($A207,'Plan de acci�n consolidado 2025'!$A$3:$V$507,C$1,0)</f>
        <v>0</v>
      </c>
      <c r="D207" t="str">
        <f>VLOOKUP($A207,'Plan de acci�n consolidado 2025'!$A$3:$V$507,D$1,0)</f>
        <v>Actividad propia</v>
      </c>
      <c r="E207" t="str">
        <f>VLOOKUP($A207,'Plan de acci�n consolidado 2025'!$A$3:$V$507,E$1,0)</f>
        <v>37.2.1</v>
      </c>
      <c r="F207" t="str">
        <f>VLOOKUP($A207,'Plan de acci�n consolidado 2025'!$A$3:$V$507,F$1,0)</f>
        <v>N/A</v>
      </c>
      <c r="G207" t="str">
        <f>VLOOKUP($A207,'Plan de acci�n consolidado 2025'!$A$3:$V$507,G$1,0)</f>
        <v>N/A</v>
      </c>
      <c r="H207" t="str">
        <f>VLOOKUP($A207,'Plan de acci�n consolidado 2025'!$A$3:$V$507,H$1,0)</f>
        <v>N/A</v>
      </c>
      <c r="I207" t="str">
        <f>VLOOKUP($A207,'Plan de acci�n consolidado 2025'!$A$3:$V$507,I$1,0)</f>
        <v>N/A</v>
      </c>
      <c r="J207">
        <f>VLOOKUP(E207,'Plantilla publicacion'!$A$3:$Q$490,17,0)</f>
        <v>0</v>
      </c>
      <c r="K207" t="str">
        <f>VLOOKUP($A207,'Plan de acci�n consolidado 2025'!$A$3:$V$507,K$1,0)</f>
        <v>N/A</v>
      </c>
      <c r="L207" t="str">
        <f>VLOOKUP($A207,'Plan de acci�n consolidado 2025'!$A$3:$V$507,L$1,0)</f>
        <v>N/A</v>
      </c>
      <c r="M207" t="str">
        <f>VLOOKUP($A207,'Plan de acci�n consolidado 2025'!$A$3:$V$507,M$1,0)</f>
        <v>N/A</v>
      </c>
      <c r="N207" t="str">
        <f>VLOOKUP($A207,'Plan de acci�n consolidado 2025'!$A$3:$V$507,N$1,0)</f>
        <v>N/A</v>
      </c>
      <c r="O207" t="str">
        <f>VLOOKUP($A207,'Plan de acci�n consolidado 2025'!$A$3:$V$507,O$1,0)</f>
        <v>Elaborar mensualmente los boletines (Boletínes / correos electrónicos de envió)</v>
      </c>
      <c r="P207">
        <f>VLOOKUP($A207,'Plan de acci�n consolidado 2025'!$A$3:$V$507,P$1,0)</f>
        <v>80</v>
      </c>
      <c r="Q207">
        <f>VLOOKUP($A207,'Plan de acci�n consolidado 2025'!$A$3:$V$507,Q$1,0)</f>
        <v>11</v>
      </c>
      <c r="R207" t="str">
        <f>VLOOKUP($A207,'Plan de acci�n consolidado 2025'!$A$3:$V$507,R$1,0)</f>
        <v>Númerica</v>
      </c>
      <c r="S207" t="str">
        <f>VLOOKUP($A207,'Plan de acci�n consolidado 2025'!$A$3:$V$507,S$1,0)</f>
        <v># de Boletines elaborados / 11 Boletines programados</v>
      </c>
      <c r="T207" s="196" t="str">
        <f>VLOOKUP($A207,'Plan de acci�n consolidado 2025'!$A$3:$V$507,T$1,0)</f>
        <v>2025-01-15</v>
      </c>
      <c r="U207" s="196" t="str">
        <f>VLOOKUP($A207,'Plan de acci�n consolidado 2025'!$A$3:$V$507,U$1,0)</f>
        <v>2025-12-15</v>
      </c>
      <c r="V207" t="str">
        <f>VLOOKUP($A207,'Plan de acci�n consolidado 2025'!$A$3:$V$507,V$1,0)</f>
        <v>37-GRUPO DE TRABAJO DE ESTUDIOS ECONÓMICOS</v>
      </c>
      <c r="W207"/>
      <c r="X207"/>
    </row>
    <row r="208" spans="1:24" x14ac:dyDescent="0.25">
      <c r="A208" s="31" t="s">
        <v>816</v>
      </c>
      <c r="B208" t="str">
        <f>VLOOKUP($A208,'Plan de acci�n consolidado 2025'!$A$3:$V$507,B$1,0)</f>
        <v>37-GRUPO DE TRABAJO DE ESTUDIOS ECONÓMICOS</v>
      </c>
      <c r="C208">
        <f>VLOOKUP($A208,'Plan de acci�n consolidado 2025'!$A$3:$V$507,C$1,0)</f>
        <v>0</v>
      </c>
      <c r="D208" t="str">
        <f>VLOOKUP($A208,'Plan de acci�n consolidado 2025'!$A$3:$V$507,D$1,0)</f>
        <v>Actividad propia</v>
      </c>
      <c r="E208" t="str">
        <f>VLOOKUP($A208,'Plan de acci�n consolidado 2025'!$A$3:$V$507,E$1,0)</f>
        <v>37.2.2</v>
      </c>
      <c r="F208" t="str">
        <f>VLOOKUP($A208,'Plan de acci�n consolidado 2025'!$A$3:$V$507,F$1,0)</f>
        <v>N/A</v>
      </c>
      <c r="G208" t="str">
        <f>VLOOKUP($A208,'Plan de acci�n consolidado 2025'!$A$3:$V$507,G$1,0)</f>
        <v>N/A</v>
      </c>
      <c r="H208" t="str">
        <f>VLOOKUP($A208,'Plan de acci�n consolidado 2025'!$A$3:$V$507,H$1,0)</f>
        <v>N/A</v>
      </c>
      <c r="I208" t="str">
        <f>VLOOKUP($A208,'Plan de acci�n consolidado 2025'!$A$3:$V$507,I$1,0)</f>
        <v>N/A</v>
      </c>
      <c r="J208">
        <f>VLOOKUP(E208,'Plantilla publicacion'!$A$3:$Q$490,17,0)</f>
        <v>0</v>
      </c>
      <c r="K208" t="str">
        <f>VLOOKUP($A208,'Plan de acci�n consolidado 2025'!$A$3:$V$507,K$1,0)</f>
        <v>N/A</v>
      </c>
      <c r="L208" t="str">
        <f>VLOOKUP($A208,'Plan de acci�n consolidado 2025'!$A$3:$V$507,L$1,0)</f>
        <v>N/A</v>
      </c>
      <c r="M208" t="str">
        <f>VLOOKUP($A208,'Plan de acci�n consolidado 2025'!$A$3:$V$507,M$1,0)</f>
        <v>N/A</v>
      </c>
      <c r="N208" t="str">
        <f>VLOOKUP($A208,'Plan de acci�n consolidado 2025'!$A$3:$V$507,N$1,0)</f>
        <v>N/A</v>
      </c>
      <c r="O208" t="str">
        <f>VLOOKUP($A208,'Plan de acci�n consolidado 2025'!$A$3:$V$507,O$1,0)</f>
        <v>Divulgar los boletines (boletines diseñados)</v>
      </c>
      <c r="P208">
        <f>VLOOKUP($A208,'Plan de acci�n consolidado 2025'!$A$3:$V$507,P$1,0)</f>
        <v>20</v>
      </c>
      <c r="Q208">
        <f>VLOOKUP($A208,'Plan de acci�n consolidado 2025'!$A$3:$V$507,Q$1,0)</f>
        <v>11</v>
      </c>
      <c r="R208" t="str">
        <f>VLOOKUP($A208,'Plan de acci�n consolidado 2025'!$A$3:$V$507,R$1,0)</f>
        <v>Númerica</v>
      </c>
      <c r="S208" t="str">
        <f>VLOOKUP($A208,'Plan de acci�n consolidado 2025'!$A$3:$V$507,S$1,0)</f>
        <v># de Boletines divulgados / 11 Boletines programados</v>
      </c>
      <c r="T208" s="196" t="str">
        <f>VLOOKUP($A208,'Plan de acci�n consolidado 2025'!$A$3:$V$507,T$1,0)</f>
        <v>2025-01-15</v>
      </c>
      <c r="U208" s="196" t="str">
        <f>VLOOKUP($A208,'Plan de acci�n consolidado 2025'!$A$3:$V$507,U$1,0)</f>
        <v>2025-12-15</v>
      </c>
      <c r="V208" t="str">
        <f>VLOOKUP($A208,'Plan de acci�n consolidado 2025'!$A$3:$V$507,V$1,0)</f>
        <v>37-GRUPO DE TRABAJO DE ESTUDIOS ECONÓMICOS</v>
      </c>
      <c r="W208"/>
      <c r="X208"/>
    </row>
    <row r="209" spans="1:24" x14ac:dyDescent="0.25">
      <c r="A209" s="31" t="s">
        <v>818</v>
      </c>
      <c r="B209" t="str">
        <f>VLOOKUP($A209,'Plan de acci�n consolidado 2025'!$A$3:$V$507,B$1,0)</f>
        <v>37-GRUPO DE TRABAJO DE ESTUDIOS ECONÓMICOS</v>
      </c>
      <c r="C209">
        <f>VLOOKUP($A209,'Plan de acci�n consolidado 2025'!$A$3:$V$507,C$1,0)</f>
        <v>0</v>
      </c>
      <c r="D209" t="str">
        <f>VLOOKUP($A209,'Plan de acci�n consolidado 2025'!$A$3:$V$507,D$1,0)</f>
        <v>Producto</v>
      </c>
      <c r="E209" t="str">
        <f>VLOOKUP($A209,'Plan de acci�n consolidado 2025'!$A$3:$V$507,E$1,0)</f>
        <v>37.3</v>
      </c>
      <c r="F209" t="str">
        <f>VLOOKUP($A209,'Plan de acci�n consolidado 2025'!$A$3:$V$507,F$1,0)</f>
        <v>Operativo</v>
      </c>
      <c r="G209" t="str">
        <f>VLOOKUP($A209,'Plan de acci�n consolidado 2025'!$A$3:$V$507,G$1,0)</f>
        <v xml:space="preserve">Fortalecer la gestión de la información, el conocimiento y la innovación para optimizar la capacidad institucional 
</v>
      </c>
      <c r="H209" t="str">
        <f>VLOOKUP($A209,'Plan de acci�n consolidado 2025'!$A$3:$V$507,H$1,0)</f>
        <v xml:space="preserve">Cumplimiento de productos del PAI asociados a Fortalecer la gestión de la información, el conocimiento y la innovación para optimizar la capacidad institucional 
</v>
      </c>
      <c r="I209" t="str">
        <f>VLOOKUP($A209,'Plan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09" t="str">
        <f>VLOOKUP(E209,'Plantilla publicacion'!$A$3:$Q$490,17,0)</f>
        <v>PND - 5-31-5-b- Convergencia regional - Entidades públicas territoriales y nacionales fortalecidas / PES - Transformación Institucional</v>
      </c>
      <c r="K209" t="str">
        <f>VLOOKUP($A209,'Plan de acci�n consolidado 2025'!$A$3:$V$507,K$1,0)</f>
        <v>No</v>
      </c>
      <c r="L209" t="str">
        <f>VLOOKUP($A209,'Plan de acci�n consolidado 2025'!$A$3:$V$507,L$1,0)</f>
        <v>C-3599-0200-0008-53105b</v>
      </c>
      <c r="M209" t="str">
        <f>VLOOKUP($A209,'Plan de acci�n consolidado 2025'!$A$3:$V$507,M$1,0)</f>
        <v>Política Gestión del Conocimiento y la Innovación _DIMENSIÓN Gestión del conocimiento y la innovación</v>
      </c>
      <c r="N209" t="str">
        <f>VLOOKUP($A209,'Plan de acci�n consolidado 2025'!$A$3:$V$507,N$1,0)</f>
        <v>N/A</v>
      </c>
      <c r="O209" t="str">
        <f>VLOOKUP($A209,'Plan de acci�n consolidado 2025'!$A$3:$V$507,O$1,0)</f>
        <v>Estudio Económico Académico, elaborado y entregado  (Estudio Económico )</v>
      </c>
      <c r="P209">
        <f>VLOOKUP($A209,'Plan de acci�n consolidado 2025'!$A$3:$V$507,P$1,0)</f>
        <v>5</v>
      </c>
      <c r="Q209">
        <f>VLOOKUP($A209,'Plan de acci�n consolidado 2025'!$A$3:$V$507,Q$1,0)</f>
        <v>1</v>
      </c>
      <c r="R209" t="str">
        <f>VLOOKUP($A209,'Plan de acci�n consolidado 2025'!$A$3:$V$507,R$1,0)</f>
        <v>Númerica</v>
      </c>
      <c r="S209" t="str">
        <f>VLOOKUP($A209,'Plan de acci�n consolidado 2025'!$A$3:$V$507,S$1,0)</f>
        <v># de Estudio económico académico elaborado y entregado / 1 Estudio programado</v>
      </c>
      <c r="T209" s="196" t="str">
        <f>VLOOKUP($A209,'Plan de acci�n consolidado 2025'!$A$3:$V$507,T$1,0)</f>
        <v>2025-02-17</v>
      </c>
      <c r="U209" s="196" t="str">
        <f>VLOOKUP($A209,'Plan de acci�n consolidado 2025'!$A$3:$V$507,U$1,0)</f>
        <v>2025-12-15</v>
      </c>
      <c r="V209" t="str">
        <f>VLOOKUP($A209,'Plan de acci�n consolidado 2025'!$A$3:$V$507,V$1,0)</f>
        <v>37-GRUPO DE TRABAJO DE ESTUDIOS ECONÓMICOS</v>
      </c>
      <c r="W209"/>
      <c r="X209"/>
    </row>
    <row r="210" spans="1:24" x14ac:dyDescent="0.25">
      <c r="A210" s="31" t="s">
        <v>820</v>
      </c>
      <c r="B210" t="str">
        <f>VLOOKUP($A210,'Plan de acci�n consolidado 2025'!$A$3:$V$507,B$1,0)</f>
        <v>37-GRUPO DE TRABAJO DE ESTUDIOS ECONÓMICOS</v>
      </c>
      <c r="C210">
        <f>VLOOKUP($A210,'Plan de acci�n consolidado 2025'!$A$3:$V$507,C$1,0)</f>
        <v>0</v>
      </c>
      <c r="D210" t="str">
        <f>VLOOKUP($A210,'Plan de acci�n consolidado 2025'!$A$3:$V$507,D$1,0)</f>
        <v>Actividad propia</v>
      </c>
      <c r="E210" t="str">
        <f>VLOOKUP($A210,'Plan de acci�n consolidado 2025'!$A$3:$V$507,E$1,0)</f>
        <v>37.3.1</v>
      </c>
      <c r="F210" t="str">
        <f>VLOOKUP($A210,'Plan de acci�n consolidado 2025'!$A$3:$V$507,F$1,0)</f>
        <v>N/A</v>
      </c>
      <c r="G210" t="str">
        <f>VLOOKUP($A210,'Plan de acci�n consolidado 2025'!$A$3:$V$507,G$1,0)</f>
        <v>N/A</v>
      </c>
      <c r="H210" t="str">
        <f>VLOOKUP($A210,'Plan de acci�n consolidado 2025'!$A$3:$V$507,H$1,0)</f>
        <v>N/A</v>
      </c>
      <c r="I210" t="str">
        <f>VLOOKUP($A210,'Plan de acci�n consolidado 2025'!$A$3:$V$507,I$1,0)</f>
        <v>N/A</v>
      </c>
      <c r="J210">
        <f>VLOOKUP(E210,'Plantilla publicacion'!$A$3:$Q$490,17,0)</f>
        <v>0</v>
      </c>
      <c r="K210" t="str">
        <f>VLOOKUP($A210,'Plan de acci�n consolidado 2025'!$A$3:$V$507,K$1,0)</f>
        <v>N/A</v>
      </c>
      <c r="L210" t="str">
        <f>VLOOKUP($A210,'Plan de acci�n consolidado 2025'!$A$3:$V$507,L$1,0)</f>
        <v>N/A</v>
      </c>
      <c r="M210" t="str">
        <f>VLOOKUP($A210,'Plan de acci�n consolidado 2025'!$A$3:$V$507,M$1,0)</f>
        <v>N/A</v>
      </c>
      <c r="N210" t="str">
        <f>VLOOKUP($A210,'Plan de acci�n consolidado 2025'!$A$3:$V$507,N$1,0)</f>
        <v>N/A</v>
      </c>
      <c r="O210" t="str">
        <f>VLOOKUP($A210,'Plan de acci�n consolidado 2025'!$A$3:$V$507,O$1,0)</f>
        <v>Elaborar ficha técnica  (Ficha técnica)</v>
      </c>
      <c r="P210">
        <f>VLOOKUP($A210,'Plan de acci�n consolidado 2025'!$A$3:$V$507,P$1,0)</f>
        <v>10</v>
      </c>
      <c r="Q210">
        <f>VLOOKUP($A210,'Plan de acci�n consolidado 2025'!$A$3:$V$507,Q$1,0)</f>
        <v>1</v>
      </c>
      <c r="R210" t="str">
        <f>VLOOKUP($A210,'Plan de acci�n consolidado 2025'!$A$3:$V$507,R$1,0)</f>
        <v>Númerica</v>
      </c>
      <c r="S210" t="str">
        <f>VLOOKUP($A210,'Plan de acci�n consolidado 2025'!$A$3:$V$507,S$1,0)</f>
        <v># de Ficha técnica elaborada / 1 Ficha técnica programada</v>
      </c>
      <c r="T210" s="196" t="str">
        <f>VLOOKUP($A210,'Plan de acci�n consolidado 2025'!$A$3:$V$507,T$1,0)</f>
        <v>2025-02-17</v>
      </c>
      <c r="U210" s="196" t="str">
        <f>VLOOKUP($A210,'Plan de acci�n consolidado 2025'!$A$3:$V$507,U$1,0)</f>
        <v>2025-12-15</v>
      </c>
      <c r="V210" t="str">
        <f>VLOOKUP($A210,'Plan de acci�n consolidado 2025'!$A$3:$V$507,V$1,0)</f>
        <v>37-GRUPO DE TRABAJO DE ESTUDIOS ECONÓMICOS</v>
      </c>
      <c r="W210"/>
      <c r="X210"/>
    </row>
    <row r="211" spans="1:24" x14ac:dyDescent="0.25">
      <c r="A211" s="31" t="s">
        <v>821</v>
      </c>
      <c r="B211" t="str">
        <f>VLOOKUP($A211,'Plan de acci�n consolidado 2025'!$A$3:$V$507,B$1,0)</f>
        <v>37-GRUPO DE TRABAJO DE ESTUDIOS ECONÓMICOS</v>
      </c>
      <c r="C211">
        <f>VLOOKUP($A211,'Plan de acci�n consolidado 2025'!$A$3:$V$507,C$1,0)</f>
        <v>0</v>
      </c>
      <c r="D211" t="str">
        <f>VLOOKUP($A211,'Plan de acci�n consolidado 2025'!$A$3:$V$507,D$1,0)</f>
        <v>Actividad propia</v>
      </c>
      <c r="E211" t="str">
        <f>VLOOKUP($A211,'Plan de acci�n consolidado 2025'!$A$3:$V$507,E$1,0)</f>
        <v>37.3.2</v>
      </c>
      <c r="F211" t="str">
        <f>VLOOKUP($A211,'Plan de acci�n consolidado 2025'!$A$3:$V$507,F$1,0)</f>
        <v>N/A</v>
      </c>
      <c r="G211" t="str">
        <f>VLOOKUP($A211,'Plan de acci�n consolidado 2025'!$A$3:$V$507,G$1,0)</f>
        <v>N/A</v>
      </c>
      <c r="H211" t="str">
        <f>VLOOKUP($A211,'Plan de acci�n consolidado 2025'!$A$3:$V$507,H$1,0)</f>
        <v>N/A</v>
      </c>
      <c r="I211" t="str">
        <f>VLOOKUP($A211,'Plan de acci�n consolidado 2025'!$A$3:$V$507,I$1,0)</f>
        <v>N/A</v>
      </c>
      <c r="J211">
        <f>VLOOKUP(E211,'Plantilla publicacion'!$A$3:$Q$490,17,0)</f>
        <v>0</v>
      </c>
      <c r="K211" t="str">
        <f>VLOOKUP($A211,'Plan de acci�n consolidado 2025'!$A$3:$V$507,K$1,0)</f>
        <v>N/A</v>
      </c>
      <c r="L211" t="str">
        <f>VLOOKUP($A211,'Plan de acci�n consolidado 2025'!$A$3:$V$507,L$1,0)</f>
        <v>N/A</v>
      </c>
      <c r="M211" t="str">
        <f>VLOOKUP($A211,'Plan de acci�n consolidado 2025'!$A$3:$V$507,M$1,0)</f>
        <v>N/A</v>
      </c>
      <c r="N211" t="str">
        <f>VLOOKUP($A211,'Plan de acci�n consolidado 2025'!$A$3:$V$507,N$1,0)</f>
        <v>N/A</v>
      </c>
      <c r="O211" t="str">
        <f>VLOOKUP($A211,'Plan de acci�n consolidado 2025'!$A$3:$V$507,O$1,0)</f>
        <v>Recopilar datos y construir base de datos (Archivo con Base de datos)</v>
      </c>
      <c r="P211">
        <f>VLOOKUP($A211,'Plan de acci�n consolidado 2025'!$A$3:$V$507,P$1,0)</f>
        <v>30</v>
      </c>
      <c r="Q211">
        <f>VLOOKUP($A211,'Plan de acci�n consolidado 2025'!$A$3:$V$507,Q$1,0)</f>
        <v>1</v>
      </c>
      <c r="R211" t="str">
        <f>VLOOKUP($A211,'Plan de acci�n consolidado 2025'!$A$3:$V$507,R$1,0)</f>
        <v>Númerica</v>
      </c>
      <c r="S211" t="str">
        <f>VLOOKUP($A211,'Plan de acci�n consolidado 2025'!$A$3:$V$507,S$1,0)</f>
        <v># de Base de datos construida / 1 Base de datos programada</v>
      </c>
      <c r="T211" s="196" t="str">
        <f>VLOOKUP($A211,'Plan de acci�n consolidado 2025'!$A$3:$V$507,T$1,0)</f>
        <v>2025-02-24</v>
      </c>
      <c r="U211" s="196" t="str">
        <f>VLOOKUP($A211,'Plan de acci�n consolidado 2025'!$A$3:$V$507,U$1,0)</f>
        <v>2025-08-18</v>
      </c>
      <c r="V211" t="str">
        <f>VLOOKUP($A211,'Plan de acci�n consolidado 2025'!$A$3:$V$507,V$1,0)</f>
        <v>37-GRUPO DE TRABAJO DE ESTUDIOS ECONÓMICOS</v>
      </c>
      <c r="W211"/>
      <c r="X211"/>
    </row>
    <row r="212" spans="1:24" x14ac:dyDescent="0.25">
      <c r="A212" s="31" t="s">
        <v>822</v>
      </c>
      <c r="B212" t="str">
        <f>VLOOKUP($A212,'Plan de acci�n consolidado 2025'!$A$3:$V$507,B$1,0)</f>
        <v>37-GRUPO DE TRABAJO DE ESTUDIOS ECONÓMICOS</v>
      </c>
      <c r="C212">
        <f>VLOOKUP($A212,'Plan de acci�n consolidado 2025'!$A$3:$V$507,C$1,0)</f>
        <v>0</v>
      </c>
      <c r="D212" t="str">
        <f>VLOOKUP($A212,'Plan de acci�n consolidado 2025'!$A$3:$V$507,D$1,0)</f>
        <v>Actividad propia</v>
      </c>
      <c r="E212" t="str">
        <f>VLOOKUP($A212,'Plan de acci�n consolidado 2025'!$A$3:$V$507,E$1,0)</f>
        <v>37.3.3</v>
      </c>
      <c r="F212" t="str">
        <f>VLOOKUP($A212,'Plan de acci�n consolidado 2025'!$A$3:$V$507,F$1,0)</f>
        <v>N/A</v>
      </c>
      <c r="G212" t="str">
        <f>VLOOKUP($A212,'Plan de acci�n consolidado 2025'!$A$3:$V$507,G$1,0)</f>
        <v>N/A</v>
      </c>
      <c r="H212" t="str">
        <f>VLOOKUP($A212,'Plan de acci�n consolidado 2025'!$A$3:$V$507,H$1,0)</f>
        <v>N/A</v>
      </c>
      <c r="I212" t="str">
        <f>VLOOKUP($A212,'Plan de acci�n consolidado 2025'!$A$3:$V$507,I$1,0)</f>
        <v>N/A</v>
      </c>
      <c r="J212">
        <f>VLOOKUP(E212,'Plantilla publicacion'!$A$3:$Q$490,17,0)</f>
        <v>0</v>
      </c>
      <c r="K212" t="str">
        <f>VLOOKUP($A212,'Plan de acci�n consolidado 2025'!$A$3:$V$507,K$1,0)</f>
        <v>N/A</v>
      </c>
      <c r="L212" t="str">
        <f>VLOOKUP($A212,'Plan de acci�n consolidado 2025'!$A$3:$V$507,L$1,0)</f>
        <v>N/A</v>
      </c>
      <c r="M212" t="str">
        <f>VLOOKUP($A212,'Plan de acci�n consolidado 2025'!$A$3:$V$507,M$1,0)</f>
        <v>N/A</v>
      </c>
      <c r="N212" t="str">
        <f>VLOOKUP($A212,'Plan de acci�n consolidado 2025'!$A$3:$V$507,N$1,0)</f>
        <v>N/A</v>
      </c>
      <c r="O212" t="str">
        <f>VLOOKUP($A212,'Plan de acci�n consolidado 2025'!$A$3:$V$507,O$1,0)</f>
        <v>Construir marco teórico (Informe/documento con marco teórico)</v>
      </c>
      <c r="P212">
        <f>VLOOKUP($A212,'Plan de acci�n consolidado 2025'!$A$3:$V$507,P$1,0)</f>
        <v>20</v>
      </c>
      <c r="Q212">
        <f>VLOOKUP($A212,'Plan de acci�n consolidado 2025'!$A$3:$V$507,Q$1,0)</f>
        <v>1</v>
      </c>
      <c r="R212" t="str">
        <f>VLOOKUP($A212,'Plan de acci�n consolidado 2025'!$A$3:$V$507,R$1,0)</f>
        <v>Númerica</v>
      </c>
      <c r="S212" t="str">
        <f>VLOOKUP($A212,'Plan de acci�n consolidado 2025'!$A$3:$V$507,S$1,0)</f>
        <v># de Documento marco teórico construido / 1 Documento marco teórico programado</v>
      </c>
      <c r="T212" s="196" t="str">
        <f>VLOOKUP($A212,'Plan de acci�n consolidado 2025'!$A$3:$V$507,T$1,0)</f>
        <v>2025-02-24</v>
      </c>
      <c r="U212" s="196" t="str">
        <f>VLOOKUP($A212,'Plan de acci�n consolidado 2025'!$A$3:$V$507,U$1,0)</f>
        <v>2025-09-15</v>
      </c>
      <c r="V212" t="str">
        <f>VLOOKUP($A212,'Plan de acci�n consolidado 2025'!$A$3:$V$507,V$1,0)</f>
        <v>37-GRUPO DE TRABAJO DE ESTUDIOS ECONÓMICOS</v>
      </c>
      <c r="W212"/>
      <c r="X212"/>
    </row>
    <row r="213" spans="1:24" x14ac:dyDescent="0.25">
      <c r="A213" s="31" t="s">
        <v>823</v>
      </c>
      <c r="B213" t="str">
        <f>VLOOKUP($A213,'Plan de acci�n consolidado 2025'!$A$3:$V$507,B$1,0)</f>
        <v>37-GRUPO DE TRABAJO DE ESTUDIOS ECONÓMICOS</v>
      </c>
      <c r="C213">
        <f>VLOOKUP($A213,'Plan de acci�n consolidado 2025'!$A$3:$V$507,C$1,0)</f>
        <v>0</v>
      </c>
      <c r="D213" t="str">
        <f>VLOOKUP($A213,'Plan de acci�n consolidado 2025'!$A$3:$V$507,D$1,0)</f>
        <v>Actividad propia</v>
      </c>
      <c r="E213" t="str">
        <f>VLOOKUP($A213,'Plan de acci�n consolidado 2025'!$A$3:$V$507,E$1,0)</f>
        <v>37.3.4</v>
      </c>
      <c r="F213" t="str">
        <f>VLOOKUP($A213,'Plan de acci�n consolidado 2025'!$A$3:$V$507,F$1,0)</f>
        <v>N/A</v>
      </c>
      <c r="G213" t="str">
        <f>VLOOKUP($A213,'Plan de acci�n consolidado 2025'!$A$3:$V$507,G$1,0)</f>
        <v>N/A</v>
      </c>
      <c r="H213" t="str">
        <f>VLOOKUP($A213,'Plan de acci�n consolidado 2025'!$A$3:$V$507,H$1,0)</f>
        <v>N/A</v>
      </c>
      <c r="I213" t="str">
        <f>VLOOKUP($A213,'Plan de acci�n consolidado 2025'!$A$3:$V$507,I$1,0)</f>
        <v>N/A</v>
      </c>
      <c r="J213">
        <f>VLOOKUP(E213,'Plantilla publicacion'!$A$3:$Q$490,17,0)</f>
        <v>0</v>
      </c>
      <c r="K213" t="str">
        <f>VLOOKUP($A213,'Plan de acci�n consolidado 2025'!$A$3:$V$507,K$1,0)</f>
        <v>N/A</v>
      </c>
      <c r="L213" t="str">
        <f>VLOOKUP($A213,'Plan de acci�n consolidado 2025'!$A$3:$V$507,L$1,0)</f>
        <v>N/A</v>
      </c>
      <c r="M213" t="str">
        <f>VLOOKUP($A213,'Plan de acci�n consolidado 2025'!$A$3:$V$507,M$1,0)</f>
        <v>N/A</v>
      </c>
      <c r="N213" t="str">
        <f>VLOOKUP($A213,'Plan de acci�n consolidado 2025'!$A$3:$V$507,N$1,0)</f>
        <v>N/A</v>
      </c>
      <c r="O213" t="str">
        <f>VLOOKUP($A213,'Plan de acci�n consolidado 2025'!$A$3:$V$507,O$1,0)</f>
        <v>Desarrollar análisis estadístico y económico (Documento de análisis estadístico y económico)</v>
      </c>
      <c r="P213">
        <f>VLOOKUP($A213,'Plan de acci�n consolidado 2025'!$A$3:$V$507,P$1,0)</f>
        <v>20</v>
      </c>
      <c r="Q213">
        <f>VLOOKUP($A213,'Plan de acci�n consolidado 2025'!$A$3:$V$507,Q$1,0)</f>
        <v>1</v>
      </c>
      <c r="R213" t="str">
        <f>VLOOKUP($A213,'Plan de acci�n consolidado 2025'!$A$3:$V$507,R$1,0)</f>
        <v>Númerica</v>
      </c>
      <c r="S213" t="str">
        <f>VLOOKUP($A213,'Plan de acci�n consolidado 2025'!$A$3:$V$507,S$1,0)</f>
        <v># de Documento de análisis estadístico y económico desarrollado / 1 Documento de análisis estadístico y  económico programado</v>
      </c>
      <c r="T213" s="196" t="str">
        <f>VLOOKUP($A213,'Plan de acci�n consolidado 2025'!$A$3:$V$507,T$1,0)</f>
        <v>2025-03-01</v>
      </c>
      <c r="U213" s="196" t="str">
        <f>VLOOKUP($A213,'Plan de acci�n consolidado 2025'!$A$3:$V$507,U$1,0)</f>
        <v>2025-11-14</v>
      </c>
      <c r="V213" t="str">
        <f>VLOOKUP($A213,'Plan de acci�n consolidado 2025'!$A$3:$V$507,V$1,0)</f>
        <v>37-GRUPO DE TRABAJO DE ESTUDIOS ECONÓMICOS</v>
      </c>
      <c r="W213"/>
      <c r="X213"/>
    </row>
    <row r="214" spans="1:24" x14ac:dyDescent="0.25">
      <c r="A214" s="31" t="s">
        <v>824</v>
      </c>
      <c r="B214" t="str">
        <f>VLOOKUP($A214,'Plan de acci�n consolidado 2025'!$A$3:$V$507,B$1,0)</f>
        <v>37-GRUPO DE TRABAJO DE ESTUDIOS ECONÓMICOS</v>
      </c>
      <c r="C214">
        <f>VLOOKUP($A214,'Plan de acci�n consolidado 2025'!$A$3:$V$507,C$1,0)</f>
        <v>0</v>
      </c>
      <c r="D214" t="str">
        <f>VLOOKUP($A214,'Plan de acci�n consolidado 2025'!$A$3:$V$507,D$1,0)</f>
        <v>Actividad propia</v>
      </c>
      <c r="E214" t="str">
        <f>VLOOKUP($A214,'Plan de acci�n consolidado 2025'!$A$3:$V$507,E$1,0)</f>
        <v>37.3.5</v>
      </c>
      <c r="F214" t="str">
        <f>VLOOKUP($A214,'Plan de acci�n consolidado 2025'!$A$3:$V$507,F$1,0)</f>
        <v>N/A</v>
      </c>
      <c r="G214" t="str">
        <f>VLOOKUP($A214,'Plan de acci�n consolidado 2025'!$A$3:$V$507,G$1,0)</f>
        <v>N/A</v>
      </c>
      <c r="H214" t="str">
        <f>VLOOKUP($A214,'Plan de acci�n consolidado 2025'!$A$3:$V$507,H$1,0)</f>
        <v>N/A</v>
      </c>
      <c r="I214" t="str">
        <f>VLOOKUP($A214,'Plan de acci�n consolidado 2025'!$A$3:$V$507,I$1,0)</f>
        <v>N/A</v>
      </c>
      <c r="J214">
        <f>VLOOKUP(E214,'Plantilla publicacion'!$A$3:$Q$490,17,0)</f>
        <v>0</v>
      </c>
      <c r="K214" t="str">
        <f>VLOOKUP($A214,'Plan de acci�n consolidado 2025'!$A$3:$V$507,K$1,0)</f>
        <v>N/A</v>
      </c>
      <c r="L214" t="str">
        <f>VLOOKUP($A214,'Plan de acci�n consolidado 2025'!$A$3:$V$507,L$1,0)</f>
        <v>N/A</v>
      </c>
      <c r="M214" t="str">
        <f>VLOOKUP($A214,'Plan de acci�n consolidado 2025'!$A$3:$V$507,M$1,0)</f>
        <v>N/A</v>
      </c>
      <c r="N214" t="str">
        <f>VLOOKUP($A214,'Plan de acci�n consolidado 2025'!$A$3:$V$507,N$1,0)</f>
        <v>N/A</v>
      </c>
      <c r="O214" t="str">
        <f>VLOOKUP($A214,'Plan de acci�n consolidado 2025'!$A$3:$V$507,O$1,0)</f>
        <v>Entregar del documento (Memorando/correo de entrega de documento)</v>
      </c>
      <c r="P214">
        <f>VLOOKUP($A214,'Plan de acci�n consolidado 2025'!$A$3:$V$507,P$1,0)</f>
        <v>20</v>
      </c>
      <c r="Q214">
        <f>VLOOKUP($A214,'Plan de acci�n consolidado 2025'!$A$3:$V$507,Q$1,0)</f>
        <v>1</v>
      </c>
      <c r="R214" t="str">
        <f>VLOOKUP($A214,'Plan de acci�n consolidado 2025'!$A$3:$V$507,R$1,0)</f>
        <v>Númerica</v>
      </c>
      <c r="S214" t="str">
        <f>VLOOKUP($A214,'Plan de acci�n consolidado 2025'!$A$3:$V$507,S$1,0)</f>
        <v># de Memorando/correo de entrega de documento enviado / 1 Memorando/correo de entrega de documento programado</v>
      </c>
      <c r="T214" s="196" t="str">
        <f>VLOOKUP($A214,'Plan de acci�n consolidado 2025'!$A$3:$V$507,T$1,0)</f>
        <v>2025-04-01</v>
      </c>
      <c r="U214" s="196" t="str">
        <f>VLOOKUP($A214,'Plan de acci�n consolidado 2025'!$A$3:$V$507,U$1,0)</f>
        <v>2025-12-15</v>
      </c>
      <c r="V214" t="str">
        <f>VLOOKUP($A214,'Plan de acci�n consolidado 2025'!$A$3:$V$507,V$1,0)</f>
        <v>37-GRUPO DE TRABAJO DE ESTUDIOS ECONÓMICOS</v>
      </c>
      <c r="W214"/>
      <c r="X214"/>
    </row>
    <row r="215" spans="1:24" x14ac:dyDescent="0.25">
      <c r="A215" s="31" t="s">
        <v>825</v>
      </c>
      <c r="B215" t="str">
        <f>VLOOKUP($A215,'Plan de acci�n consolidado 2025'!$A$3:$V$507,B$1,0)</f>
        <v>37-GRUPO DE TRABAJO DE ESTUDIOS ECONÓMICOS</v>
      </c>
      <c r="C215">
        <f>VLOOKUP($A215,'Plan de acci�n consolidado 2025'!$A$3:$V$507,C$1,0)</f>
        <v>0</v>
      </c>
      <c r="D215" t="str">
        <f>VLOOKUP($A215,'Plan de acci�n consolidado 2025'!$A$3:$V$507,D$1,0)</f>
        <v>Producto</v>
      </c>
      <c r="E215" t="str">
        <f>VLOOKUP($A215,'Plan de acci�n consolidado 2025'!$A$3:$V$507,E$1,0)</f>
        <v>37.4</v>
      </c>
      <c r="F215" t="str">
        <f>VLOOKUP($A215,'Plan de acci�n consolidado 2025'!$A$3:$V$507,F$1,0)</f>
        <v>Operativo</v>
      </c>
      <c r="G215" t="str">
        <f>VLOOKUP($A215,'Plan de acci�n consolidado 2025'!$A$3:$V$507,G$1,0)</f>
        <v xml:space="preserve">Fortalecer la gestión de la información, el conocimiento y la innovación para optimizar la capacidad institucional 
</v>
      </c>
      <c r="H215" t="str">
        <f>VLOOKUP($A215,'Plan de acci�n consolidado 2025'!$A$3:$V$507,H$1,0)</f>
        <v xml:space="preserve">Cumplimiento de productos del PAI asociados a Fortalecer la gestión de la información, el conocimiento y la innovación para optimizar la capacidad institucional 
</v>
      </c>
      <c r="I215" t="str">
        <f>VLOOKUP($A215,'Plan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15" t="str">
        <f>VLOOKUP(E215,'Plantilla publicacion'!$A$3:$Q$490,17,0)</f>
        <v>PND - 5-31-5-b- Convergencia regional - Entidades públicas territoriales y nacionales fortalecidas / PES - Transformación Institucional</v>
      </c>
      <c r="K215" t="str">
        <f>VLOOKUP($A215,'Plan de acci�n consolidado 2025'!$A$3:$V$507,K$1,0)</f>
        <v>No</v>
      </c>
      <c r="L215" t="str">
        <f>VLOOKUP($A215,'Plan de acci�n consolidado 2025'!$A$3:$V$507,L$1,0)</f>
        <v>C-3599-0200-0008-53105b</v>
      </c>
      <c r="M215" t="str">
        <f>VLOOKUP($A215,'Plan de acci�n consolidado 2025'!$A$3:$V$507,M$1,0)</f>
        <v>Política Gestión del Conocimiento y la Innovación _DIMENSIÓN Gestión del conocimiento y la innovación</v>
      </c>
      <c r="N215" t="str">
        <f>VLOOKUP($A215,'Plan de acci�n consolidado 2025'!$A$3:$V$507,N$1,0)</f>
        <v>N/A</v>
      </c>
      <c r="O215" t="str">
        <f>VLOOKUP($A215,'Plan de acci�n consolidado 2025'!$A$3:$V$507,O$1,0)</f>
        <v>Estudio Económico 2024/2025 – Licencia obligatoria, elaborado y entregado  (Estudio Económico 2024/2025 – Licencia obligatoria)</v>
      </c>
      <c r="P215">
        <f>VLOOKUP($A215,'Plan de acci�n consolidado 2025'!$A$3:$V$507,P$1,0)</f>
        <v>10</v>
      </c>
      <c r="Q215">
        <f>VLOOKUP($A215,'Plan de acci�n consolidado 2025'!$A$3:$V$507,Q$1,0)</f>
        <v>1</v>
      </c>
      <c r="R215" t="str">
        <f>VLOOKUP($A215,'Plan de acci�n consolidado 2025'!$A$3:$V$507,R$1,0)</f>
        <v>Númerica</v>
      </c>
      <c r="S215" t="str">
        <f>VLOOKUP($A215,'Plan de acci�n consolidado 2025'!$A$3:$V$507,S$1,0)</f>
        <v># de Estudio económico elaborado y entregado / 1 Estudio económico programado</v>
      </c>
      <c r="T215" s="196" t="str">
        <f>VLOOKUP($A215,'Plan de acci�n consolidado 2025'!$A$3:$V$507,T$1,0)</f>
        <v>2025-02-17</v>
      </c>
      <c r="U215" s="196" t="str">
        <f>VLOOKUP($A215,'Plan de acci�n consolidado 2025'!$A$3:$V$507,U$1,0)</f>
        <v>2025-12-15</v>
      </c>
      <c r="V215" t="str">
        <f>VLOOKUP($A215,'Plan de acci�n consolidado 2025'!$A$3:$V$507,V$1,0)</f>
        <v>37-GRUPO DE TRABAJO DE ESTUDIOS ECONÓMICOS</v>
      </c>
      <c r="W215"/>
      <c r="X215"/>
    </row>
    <row r="216" spans="1:24" x14ac:dyDescent="0.25">
      <c r="A216" s="31" t="s">
        <v>827</v>
      </c>
      <c r="B216" t="str">
        <f>VLOOKUP($A216,'Plan de acci�n consolidado 2025'!$A$3:$V$507,B$1,0)</f>
        <v>37-GRUPO DE TRABAJO DE ESTUDIOS ECONÓMICOS</v>
      </c>
      <c r="C216">
        <f>VLOOKUP($A216,'Plan de acci�n consolidado 2025'!$A$3:$V$507,C$1,0)</f>
        <v>0</v>
      </c>
      <c r="D216" t="str">
        <f>VLOOKUP($A216,'Plan de acci�n consolidado 2025'!$A$3:$V$507,D$1,0)</f>
        <v>Actividad propia</v>
      </c>
      <c r="E216" t="str">
        <f>VLOOKUP($A216,'Plan de acci�n consolidado 2025'!$A$3:$V$507,E$1,0)</f>
        <v>37.4.1</v>
      </c>
      <c r="F216" t="str">
        <f>VLOOKUP($A216,'Plan de acci�n consolidado 2025'!$A$3:$V$507,F$1,0)</f>
        <v>N/A</v>
      </c>
      <c r="G216" t="str">
        <f>VLOOKUP($A216,'Plan de acci�n consolidado 2025'!$A$3:$V$507,G$1,0)</f>
        <v>N/A</v>
      </c>
      <c r="H216" t="str">
        <f>VLOOKUP($A216,'Plan de acci�n consolidado 2025'!$A$3:$V$507,H$1,0)</f>
        <v>N/A</v>
      </c>
      <c r="I216" t="str">
        <f>VLOOKUP($A216,'Plan de acci�n consolidado 2025'!$A$3:$V$507,I$1,0)</f>
        <v>N/A</v>
      </c>
      <c r="J216">
        <f>VLOOKUP(E216,'Plantilla publicacion'!$A$3:$Q$490,17,0)</f>
        <v>0</v>
      </c>
      <c r="K216" t="str">
        <f>VLOOKUP($A216,'Plan de acci�n consolidado 2025'!$A$3:$V$507,K$1,0)</f>
        <v>N/A</v>
      </c>
      <c r="L216" t="str">
        <f>VLOOKUP($A216,'Plan de acci�n consolidado 2025'!$A$3:$V$507,L$1,0)</f>
        <v>N/A</v>
      </c>
      <c r="M216" t="str">
        <f>VLOOKUP($A216,'Plan de acci�n consolidado 2025'!$A$3:$V$507,M$1,0)</f>
        <v>N/A</v>
      </c>
      <c r="N216" t="str">
        <f>VLOOKUP($A216,'Plan de acci�n consolidado 2025'!$A$3:$V$507,N$1,0)</f>
        <v>N/A</v>
      </c>
      <c r="O216" t="str">
        <f>VLOOKUP($A216,'Plan de acci�n consolidado 2025'!$A$3:$V$507,O$1,0)</f>
        <v>Elaborar ficha técnica (Ficha técnica)</v>
      </c>
      <c r="P216">
        <f>VLOOKUP($A216,'Plan de acci�n consolidado 2025'!$A$3:$V$507,P$1,0)</f>
        <v>10</v>
      </c>
      <c r="Q216">
        <f>VLOOKUP($A216,'Plan de acci�n consolidado 2025'!$A$3:$V$507,Q$1,0)</f>
        <v>1</v>
      </c>
      <c r="R216" t="str">
        <f>VLOOKUP($A216,'Plan de acci�n consolidado 2025'!$A$3:$V$507,R$1,0)</f>
        <v>Númerica</v>
      </c>
      <c r="S216" t="str">
        <f>VLOOKUP($A216,'Plan de acci�n consolidado 2025'!$A$3:$V$507,S$1,0)</f>
        <v># de Ficha técnica elaborada / 1 Ficha técnica programada</v>
      </c>
      <c r="T216" s="196" t="str">
        <f>VLOOKUP($A216,'Plan de acci�n consolidado 2025'!$A$3:$V$507,T$1,0)</f>
        <v>2025-02-17</v>
      </c>
      <c r="U216" s="196" t="str">
        <f>VLOOKUP($A216,'Plan de acci�n consolidado 2025'!$A$3:$V$507,U$1,0)</f>
        <v>2025-12-15</v>
      </c>
      <c r="V216" t="str">
        <f>VLOOKUP($A216,'Plan de acci�n consolidado 2025'!$A$3:$V$507,V$1,0)</f>
        <v>37-GRUPO DE TRABAJO DE ESTUDIOS ECONÓMICOS</v>
      </c>
      <c r="W216"/>
      <c r="X216"/>
    </row>
    <row r="217" spans="1:24" x14ac:dyDescent="0.25">
      <c r="A217" s="31" t="s">
        <v>828</v>
      </c>
      <c r="B217" t="str">
        <f>VLOOKUP($A217,'Plan de acci�n consolidado 2025'!$A$3:$V$507,B$1,0)</f>
        <v>37-GRUPO DE TRABAJO DE ESTUDIOS ECONÓMICOS</v>
      </c>
      <c r="C217">
        <f>VLOOKUP($A217,'Plan de acci�n consolidado 2025'!$A$3:$V$507,C$1,0)</f>
        <v>0</v>
      </c>
      <c r="D217" t="str">
        <f>VLOOKUP($A217,'Plan de acci�n consolidado 2025'!$A$3:$V$507,D$1,0)</f>
        <v>Actividad propia</v>
      </c>
      <c r="E217" t="str">
        <f>VLOOKUP($A217,'Plan de acci�n consolidado 2025'!$A$3:$V$507,E$1,0)</f>
        <v>37.4.2</v>
      </c>
      <c r="F217" t="str">
        <f>VLOOKUP($A217,'Plan de acci�n consolidado 2025'!$A$3:$V$507,F$1,0)</f>
        <v>N/A</v>
      </c>
      <c r="G217" t="str">
        <f>VLOOKUP($A217,'Plan de acci�n consolidado 2025'!$A$3:$V$507,G$1,0)</f>
        <v>N/A</v>
      </c>
      <c r="H217" t="str">
        <f>VLOOKUP($A217,'Plan de acci�n consolidado 2025'!$A$3:$V$507,H$1,0)</f>
        <v>N/A</v>
      </c>
      <c r="I217" t="str">
        <f>VLOOKUP($A217,'Plan de acci�n consolidado 2025'!$A$3:$V$507,I$1,0)</f>
        <v>N/A</v>
      </c>
      <c r="J217">
        <f>VLOOKUP(E217,'Plantilla publicacion'!$A$3:$Q$490,17,0)</f>
        <v>0</v>
      </c>
      <c r="K217" t="str">
        <f>VLOOKUP($A217,'Plan de acci�n consolidado 2025'!$A$3:$V$507,K$1,0)</f>
        <v>N/A</v>
      </c>
      <c r="L217" t="str">
        <f>VLOOKUP($A217,'Plan de acci�n consolidado 2025'!$A$3:$V$507,L$1,0)</f>
        <v>N/A</v>
      </c>
      <c r="M217" t="str">
        <f>VLOOKUP($A217,'Plan de acci�n consolidado 2025'!$A$3:$V$507,M$1,0)</f>
        <v>N/A</v>
      </c>
      <c r="N217" t="str">
        <f>VLOOKUP($A217,'Plan de acci�n consolidado 2025'!$A$3:$V$507,N$1,0)</f>
        <v>N/A</v>
      </c>
      <c r="O217" t="str">
        <f>VLOOKUP($A217,'Plan de acci�n consolidado 2025'!$A$3:$V$507,O$1,0)</f>
        <v>Construir marco teórico (Documento Marco teórico)</v>
      </c>
      <c r="P217">
        <f>VLOOKUP($A217,'Plan de acci�n consolidado 2025'!$A$3:$V$507,P$1,0)</f>
        <v>25</v>
      </c>
      <c r="Q217">
        <f>VLOOKUP($A217,'Plan de acci�n consolidado 2025'!$A$3:$V$507,Q$1,0)</f>
        <v>1</v>
      </c>
      <c r="R217" t="str">
        <f>VLOOKUP($A217,'Plan de acci�n consolidado 2025'!$A$3:$V$507,R$1,0)</f>
        <v>Númerica</v>
      </c>
      <c r="S217" t="str">
        <f>VLOOKUP($A217,'Plan de acci�n consolidado 2025'!$A$3:$V$507,S$1,0)</f>
        <v># de Documento marco teórico construido / 1 Documento marco teórico programado</v>
      </c>
      <c r="T217" s="196" t="str">
        <f>VLOOKUP($A217,'Plan de acci�n consolidado 2025'!$A$3:$V$507,T$1,0)</f>
        <v>2025-02-24</v>
      </c>
      <c r="U217" s="196" t="str">
        <f>VLOOKUP($A217,'Plan de acci�n consolidado 2025'!$A$3:$V$507,U$1,0)</f>
        <v>2025-06-15</v>
      </c>
      <c r="V217" t="str">
        <f>VLOOKUP($A217,'Plan de acci�n consolidado 2025'!$A$3:$V$507,V$1,0)</f>
        <v>37-GRUPO DE TRABAJO DE ESTUDIOS ECONÓMICOS</v>
      </c>
      <c r="W217"/>
      <c r="X217"/>
    </row>
    <row r="218" spans="1:24" x14ac:dyDescent="0.25">
      <c r="A218" s="31" t="s">
        <v>829</v>
      </c>
      <c r="B218" t="str">
        <f>VLOOKUP($A218,'Plan de acci�n consolidado 2025'!$A$3:$V$507,B$1,0)</f>
        <v>37-GRUPO DE TRABAJO DE ESTUDIOS ECONÓMICOS</v>
      </c>
      <c r="C218">
        <f>VLOOKUP($A218,'Plan de acci�n consolidado 2025'!$A$3:$V$507,C$1,0)</f>
        <v>0</v>
      </c>
      <c r="D218" t="str">
        <f>VLOOKUP($A218,'Plan de acci�n consolidado 2025'!$A$3:$V$507,D$1,0)</f>
        <v>Actividad propia</v>
      </c>
      <c r="E218" t="str">
        <f>VLOOKUP($A218,'Plan de acci�n consolidado 2025'!$A$3:$V$507,E$1,0)</f>
        <v>37.4.3</v>
      </c>
      <c r="F218" t="str">
        <f>VLOOKUP($A218,'Plan de acci�n consolidado 2025'!$A$3:$V$507,F$1,0)</f>
        <v>N/A</v>
      </c>
      <c r="G218" t="str">
        <f>VLOOKUP($A218,'Plan de acci�n consolidado 2025'!$A$3:$V$507,G$1,0)</f>
        <v>N/A</v>
      </c>
      <c r="H218" t="str">
        <f>VLOOKUP($A218,'Plan de acci�n consolidado 2025'!$A$3:$V$507,H$1,0)</f>
        <v>N/A</v>
      </c>
      <c r="I218" t="str">
        <f>VLOOKUP($A218,'Plan de acci�n consolidado 2025'!$A$3:$V$507,I$1,0)</f>
        <v>N/A</v>
      </c>
      <c r="J218">
        <f>VLOOKUP(E218,'Plantilla publicacion'!$A$3:$Q$490,17,0)</f>
        <v>0</v>
      </c>
      <c r="K218" t="str">
        <f>VLOOKUP($A218,'Plan de acci�n consolidado 2025'!$A$3:$V$507,K$1,0)</f>
        <v>N/A</v>
      </c>
      <c r="L218" t="str">
        <f>VLOOKUP($A218,'Plan de acci�n consolidado 2025'!$A$3:$V$507,L$1,0)</f>
        <v>N/A</v>
      </c>
      <c r="M218" t="str">
        <f>VLOOKUP($A218,'Plan de acci�n consolidado 2025'!$A$3:$V$507,M$1,0)</f>
        <v>N/A</v>
      </c>
      <c r="N218" t="str">
        <f>VLOOKUP($A218,'Plan de acci�n consolidado 2025'!$A$3:$V$507,N$1,0)</f>
        <v>N/A</v>
      </c>
      <c r="O218" t="str">
        <f>VLOOKUP($A218,'Plan de acci�n consolidado 2025'!$A$3:$V$507,O$1,0)</f>
        <v>Desarrollar análisis económico parcial (Documento de análisis económico parcia)</v>
      </c>
      <c r="P218">
        <f>VLOOKUP($A218,'Plan de acci�n consolidado 2025'!$A$3:$V$507,P$1,0)</f>
        <v>20</v>
      </c>
      <c r="Q218">
        <f>VLOOKUP($A218,'Plan de acci�n consolidado 2025'!$A$3:$V$507,Q$1,0)</f>
        <v>1</v>
      </c>
      <c r="R218" t="str">
        <f>VLOOKUP($A218,'Plan de acci�n consolidado 2025'!$A$3:$V$507,R$1,0)</f>
        <v>Númerica</v>
      </c>
      <c r="S218" t="str">
        <f>VLOOKUP($A218,'Plan de acci�n consolidado 2025'!$A$3:$V$507,S$1,0)</f>
        <v># de Documento de análisis económico parcial desarrollado / 1 Documento de análisis económico parcial programado</v>
      </c>
      <c r="T218" s="196" t="str">
        <f>VLOOKUP($A218,'Plan de acci�n consolidado 2025'!$A$3:$V$507,T$1,0)</f>
        <v>2025-02-24</v>
      </c>
      <c r="U218" s="196" t="str">
        <f>VLOOKUP($A218,'Plan de acci�n consolidado 2025'!$A$3:$V$507,U$1,0)</f>
        <v>2025-08-15</v>
      </c>
      <c r="V218" t="str">
        <f>VLOOKUP($A218,'Plan de acci�n consolidado 2025'!$A$3:$V$507,V$1,0)</f>
        <v>37-GRUPO DE TRABAJO DE ESTUDIOS ECONÓMICOS</v>
      </c>
      <c r="W218"/>
      <c r="X218"/>
    </row>
    <row r="219" spans="1:24" x14ac:dyDescent="0.25">
      <c r="A219" s="31" t="s">
        <v>831</v>
      </c>
      <c r="B219" t="str">
        <f>VLOOKUP($A219,'Plan de acci�n consolidado 2025'!$A$3:$V$507,B$1,0)</f>
        <v>37-GRUPO DE TRABAJO DE ESTUDIOS ECONÓMICOS</v>
      </c>
      <c r="C219">
        <f>VLOOKUP($A219,'Plan de acci�n consolidado 2025'!$A$3:$V$507,C$1,0)</f>
        <v>0</v>
      </c>
      <c r="D219" t="str">
        <f>VLOOKUP($A219,'Plan de acci�n consolidado 2025'!$A$3:$V$507,D$1,0)</f>
        <v>Actividad propia</v>
      </c>
      <c r="E219" t="str">
        <f>VLOOKUP($A219,'Plan de acci�n consolidado 2025'!$A$3:$V$507,E$1,0)</f>
        <v>37.4.4</v>
      </c>
      <c r="F219" t="str">
        <f>VLOOKUP($A219,'Plan de acci�n consolidado 2025'!$A$3:$V$507,F$1,0)</f>
        <v>N/A</v>
      </c>
      <c r="G219" t="str">
        <f>VLOOKUP($A219,'Plan de acci�n consolidado 2025'!$A$3:$V$507,G$1,0)</f>
        <v>N/A</v>
      </c>
      <c r="H219" t="str">
        <f>VLOOKUP($A219,'Plan de acci�n consolidado 2025'!$A$3:$V$507,H$1,0)</f>
        <v>N/A</v>
      </c>
      <c r="I219" t="str">
        <f>VLOOKUP($A219,'Plan de acci�n consolidado 2025'!$A$3:$V$507,I$1,0)</f>
        <v>N/A</v>
      </c>
      <c r="J219">
        <f>VLOOKUP(E219,'Plantilla publicacion'!$A$3:$Q$490,17,0)</f>
        <v>0</v>
      </c>
      <c r="K219" t="str">
        <f>VLOOKUP($A219,'Plan de acci�n consolidado 2025'!$A$3:$V$507,K$1,0)</f>
        <v>N/A</v>
      </c>
      <c r="L219" t="str">
        <f>VLOOKUP($A219,'Plan de acci�n consolidado 2025'!$A$3:$V$507,L$1,0)</f>
        <v>N/A</v>
      </c>
      <c r="M219" t="str">
        <f>VLOOKUP($A219,'Plan de acci�n consolidado 2025'!$A$3:$V$507,M$1,0)</f>
        <v>N/A</v>
      </c>
      <c r="N219" t="str">
        <f>VLOOKUP($A219,'Plan de acci�n consolidado 2025'!$A$3:$V$507,N$1,0)</f>
        <v>N/A</v>
      </c>
      <c r="O219" t="str">
        <f>VLOOKUP($A219,'Plan de acci�n consolidado 2025'!$A$3:$V$507,O$1,0)</f>
        <v>Recopilar datos y construir base de datos  (Base de datos)</v>
      </c>
      <c r="P219">
        <f>VLOOKUP($A219,'Plan de acci�n consolidado 2025'!$A$3:$V$507,P$1,0)</f>
        <v>20</v>
      </c>
      <c r="Q219">
        <f>VLOOKUP($A219,'Plan de acci�n consolidado 2025'!$A$3:$V$507,Q$1,0)</f>
        <v>1</v>
      </c>
      <c r="R219" t="str">
        <f>VLOOKUP($A219,'Plan de acci�n consolidado 2025'!$A$3:$V$507,R$1,0)</f>
        <v>Númerica</v>
      </c>
      <c r="S219" t="str">
        <f>VLOOKUP($A219,'Plan de acci�n consolidado 2025'!$A$3:$V$507,S$1,0)</f>
        <v># de Base de datos construida / 1 Base de datos programada</v>
      </c>
      <c r="T219" s="196" t="str">
        <f>VLOOKUP($A219,'Plan de acci�n consolidado 2025'!$A$3:$V$507,T$1,0)</f>
        <v>2025-03-01</v>
      </c>
      <c r="U219" s="196" t="str">
        <f>VLOOKUP($A219,'Plan de acci�n consolidado 2025'!$A$3:$V$507,U$1,0)</f>
        <v>2025-10-15</v>
      </c>
      <c r="V219" t="str">
        <f>VLOOKUP($A219,'Plan de acci�n consolidado 2025'!$A$3:$V$507,V$1,0)</f>
        <v>37-GRUPO DE TRABAJO DE ESTUDIOS ECONÓMICOS</v>
      </c>
      <c r="W219"/>
      <c r="X219"/>
    </row>
    <row r="220" spans="1:24" x14ac:dyDescent="0.25">
      <c r="A220" s="31" t="s">
        <v>832</v>
      </c>
      <c r="B220" t="str">
        <f>VLOOKUP($A220,'Plan de acci�n consolidado 2025'!$A$3:$V$507,B$1,0)</f>
        <v>37-GRUPO DE TRABAJO DE ESTUDIOS ECONÓMICOS</v>
      </c>
      <c r="C220">
        <f>VLOOKUP($A220,'Plan de acci�n consolidado 2025'!$A$3:$V$507,C$1,0)</f>
        <v>0</v>
      </c>
      <c r="D220" t="str">
        <f>VLOOKUP($A220,'Plan de acci�n consolidado 2025'!$A$3:$V$507,D$1,0)</f>
        <v>Actividad propia</v>
      </c>
      <c r="E220" t="str">
        <f>VLOOKUP($A220,'Plan de acci�n consolidado 2025'!$A$3:$V$507,E$1,0)</f>
        <v>37.4.5</v>
      </c>
      <c r="F220" t="str">
        <f>VLOOKUP($A220,'Plan de acci�n consolidado 2025'!$A$3:$V$507,F$1,0)</f>
        <v>N/A</v>
      </c>
      <c r="G220" t="str">
        <f>VLOOKUP($A220,'Plan de acci�n consolidado 2025'!$A$3:$V$507,G$1,0)</f>
        <v>N/A</v>
      </c>
      <c r="H220" t="str">
        <f>VLOOKUP($A220,'Plan de acci�n consolidado 2025'!$A$3:$V$507,H$1,0)</f>
        <v>N/A</v>
      </c>
      <c r="I220" t="str">
        <f>VLOOKUP($A220,'Plan de acci�n consolidado 2025'!$A$3:$V$507,I$1,0)</f>
        <v>N/A</v>
      </c>
      <c r="J220">
        <f>VLOOKUP(E220,'Plantilla publicacion'!$A$3:$Q$490,17,0)</f>
        <v>0</v>
      </c>
      <c r="K220" t="str">
        <f>VLOOKUP($A220,'Plan de acci�n consolidado 2025'!$A$3:$V$507,K$1,0)</f>
        <v>N/A</v>
      </c>
      <c r="L220" t="str">
        <f>VLOOKUP($A220,'Plan de acci�n consolidado 2025'!$A$3:$V$507,L$1,0)</f>
        <v>N/A</v>
      </c>
      <c r="M220" t="str">
        <f>VLOOKUP($A220,'Plan de acci�n consolidado 2025'!$A$3:$V$507,M$1,0)</f>
        <v>N/A</v>
      </c>
      <c r="N220" t="str">
        <f>VLOOKUP($A220,'Plan de acci�n consolidado 2025'!$A$3:$V$507,N$1,0)</f>
        <v>N/A</v>
      </c>
      <c r="O220" t="str">
        <f>VLOOKUP($A220,'Plan de acci�n consolidado 2025'!$A$3:$V$507,O$1,0)</f>
        <v>Desarrollar análisis económico final (Documento de análisis económico final)</v>
      </c>
      <c r="P220">
        <f>VLOOKUP($A220,'Plan de acci�n consolidado 2025'!$A$3:$V$507,P$1,0)</f>
        <v>20</v>
      </c>
      <c r="Q220">
        <f>VLOOKUP($A220,'Plan de acci�n consolidado 2025'!$A$3:$V$507,Q$1,0)</f>
        <v>1</v>
      </c>
      <c r="R220" t="str">
        <f>VLOOKUP($A220,'Plan de acci�n consolidado 2025'!$A$3:$V$507,R$1,0)</f>
        <v>Númerica</v>
      </c>
      <c r="S220" t="str">
        <f>VLOOKUP($A220,'Plan de acci�n consolidado 2025'!$A$3:$V$507,S$1,0)</f>
        <v># de Documento de análisis económico final desarrolado / 1 Documento de análisis económico final programado</v>
      </c>
      <c r="T220" s="196" t="str">
        <f>VLOOKUP($A220,'Plan de acci�n consolidado 2025'!$A$3:$V$507,T$1,0)</f>
        <v>2025-04-01</v>
      </c>
      <c r="U220" s="196" t="str">
        <f>VLOOKUP($A220,'Plan de acci�n consolidado 2025'!$A$3:$V$507,U$1,0)</f>
        <v>2025-11-15</v>
      </c>
      <c r="V220" t="str">
        <f>VLOOKUP($A220,'Plan de acci�n consolidado 2025'!$A$3:$V$507,V$1,0)</f>
        <v>37-GRUPO DE TRABAJO DE ESTUDIOS ECONÓMICOS</v>
      </c>
      <c r="W220"/>
      <c r="X220"/>
    </row>
    <row r="221" spans="1:24" x14ac:dyDescent="0.25">
      <c r="A221" s="31" t="s">
        <v>834</v>
      </c>
      <c r="B221" t="str">
        <f>VLOOKUP($A221,'Plan de acci�n consolidado 2025'!$A$3:$V$507,B$1,0)</f>
        <v>37-GRUPO DE TRABAJO DE ESTUDIOS ECONÓMICOS</v>
      </c>
      <c r="C221">
        <f>VLOOKUP($A221,'Plan de acci�n consolidado 2025'!$A$3:$V$507,C$1,0)</f>
        <v>0</v>
      </c>
      <c r="D221" t="str">
        <f>VLOOKUP($A221,'Plan de acci�n consolidado 2025'!$A$3:$V$507,D$1,0)</f>
        <v>Actividad propia</v>
      </c>
      <c r="E221" t="str">
        <f>VLOOKUP($A221,'Plan de acci�n consolidado 2025'!$A$3:$V$507,E$1,0)</f>
        <v>37.4.6</v>
      </c>
      <c r="F221" t="str">
        <f>VLOOKUP($A221,'Plan de acci�n consolidado 2025'!$A$3:$V$507,F$1,0)</f>
        <v>N/A</v>
      </c>
      <c r="G221" t="str">
        <f>VLOOKUP($A221,'Plan de acci�n consolidado 2025'!$A$3:$V$507,G$1,0)</f>
        <v>N/A</v>
      </c>
      <c r="H221" t="str">
        <f>VLOOKUP($A221,'Plan de acci�n consolidado 2025'!$A$3:$V$507,H$1,0)</f>
        <v>N/A</v>
      </c>
      <c r="I221" t="str">
        <f>VLOOKUP($A221,'Plan de acci�n consolidado 2025'!$A$3:$V$507,I$1,0)</f>
        <v>N/A</v>
      </c>
      <c r="J221">
        <f>VLOOKUP(E221,'Plantilla publicacion'!$A$3:$Q$490,17,0)</f>
        <v>0</v>
      </c>
      <c r="K221" t="str">
        <f>VLOOKUP($A221,'Plan de acci�n consolidado 2025'!$A$3:$V$507,K$1,0)</f>
        <v>N/A</v>
      </c>
      <c r="L221" t="str">
        <f>VLOOKUP($A221,'Plan de acci�n consolidado 2025'!$A$3:$V$507,L$1,0)</f>
        <v>N/A</v>
      </c>
      <c r="M221" t="str">
        <f>VLOOKUP($A221,'Plan de acci�n consolidado 2025'!$A$3:$V$507,M$1,0)</f>
        <v>N/A</v>
      </c>
      <c r="N221" t="str">
        <f>VLOOKUP($A221,'Plan de acci�n consolidado 2025'!$A$3:$V$507,N$1,0)</f>
        <v>N/A</v>
      </c>
      <c r="O221" t="str">
        <f>VLOOKUP($A221,'Plan de acci�n consolidado 2025'!$A$3:$V$507,O$1,0)</f>
        <v>Entregar producto (Memorando/correo)</v>
      </c>
      <c r="P221">
        <f>VLOOKUP($A221,'Plan de acci�n consolidado 2025'!$A$3:$V$507,P$1,0)</f>
        <v>5</v>
      </c>
      <c r="Q221">
        <f>VLOOKUP($A221,'Plan de acci�n consolidado 2025'!$A$3:$V$507,Q$1,0)</f>
        <v>1</v>
      </c>
      <c r="R221" t="str">
        <f>VLOOKUP($A221,'Plan de acci�n consolidado 2025'!$A$3:$V$507,R$1,0)</f>
        <v>Númerica</v>
      </c>
      <c r="S221" t="str">
        <f>VLOOKUP($A221,'Plan de acci�n consolidado 2025'!$A$3:$V$507,S$1,0)</f>
        <v># de Estudio económico elaborado y entregado / 1 Estudio económico programado</v>
      </c>
      <c r="T221" s="196" t="str">
        <f>VLOOKUP($A221,'Plan de acci�n consolidado 2025'!$A$3:$V$507,T$1,0)</f>
        <v>2025-05-01</v>
      </c>
      <c r="U221" s="196" t="str">
        <f>VLOOKUP($A221,'Plan de acci�n consolidado 2025'!$A$3:$V$507,U$1,0)</f>
        <v>2025-12-15</v>
      </c>
      <c r="V221" t="str">
        <f>VLOOKUP($A221,'Plan de acci�n consolidado 2025'!$A$3:$V$507,V$1,0)</f>
        <v>37-GRUPO DE TRABAJO DE ESTUDIOS ECONÓMICOS</v>
      </c>
      <c r="W221"/>
      <c r="X221"/>
    </row>
    <row r="222" spans="1:24" x14ac:dyDescent="0.25">
      <c r="A222" s="31" t="s">
        <v>835</v>
      </c>
      <c r="B222" t="str">
        <f>VLOOKUP($A222,'Plan de acci�n consolidado 2025'!$A$3:$V$507,B$1,0)</f>
        <v>37-GRUPO DE TRABAJO DE ESTUDIOS ECONÓMICOS</v>
      </c>
      <c r="C222">
        <f>VLOOKUP($A222,'Plan de acci�n consolidado 2025'!$A$3:$V$507,C$1,0)</f>
        <v>0</v>
      </c>
      <c r="D222" t="str">
        <f>VLOOKUP($A222,'Plan de acci�n consolidado 2025'!$A$3:$V$507,D$1,0)</f>
        <v>Producto</v>
      </c>
      <c r="E222" t="str">
        <f>VLOOKUP($A222,'Plan de acci�n consolidado 2025'!$A$3:$V$507,E$1,0)</f>
        <v>37.5</v>
      </c>
      <c r="F222" t="str">
        <f>VLOOKUP($A222,'Plan de acci�n consolidado 2025'!$A$3:$V$507,F$1,0)</f>
        <v>Operativo</v>
      </c>
      <c r="G222" t="str">
        <f>VLOOKUP($A222,'Plan de acci�n consolidado 2025'!$A$3:$V$507,G$1,0)</f>
        <v xml:space="preserve">Fortalecer la gestión de la información, el conocimiento y la innovación para optimizar la capacidad institucional 
</v>
      </c>
      <c r="H222" t="str">
        <f>VLOOKUP($A222,'Plan de acci�n consolidado 2025'!$A$3:$V$507,H$1,0)</f>
        <v xml:space="preserve">Cumplimiento de productos del PAI asociados a Fortalecer la gestión de la información, el conocimiento y la innovación para optimizar la capacidad institucional 
</v>
      </c>
      <c r="I222" t="str">
        <f>VLOOKUP($A222,'Plan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22" t="str">
        <f>VLOOKUP(E222,'Plantilla publicacion'!$A$3:$Q$490,17,0)</f>
        <v>PND - 5-31-5-b- Convergencia regional - Entidades públicas territoriales y nacionales fortalecidas / PES - Transformación Institucional</v>
      </c>
      <c r="K222" t="str">
        <f>VLOOKUP($A222,'Plan de acci�n consolidado 2025'!$A$3:$V$507,K$1,0)</f>
        <v>No</v>
      </c>
      <c r="L222" t="str">
        <f>VLOOKUP($A222,'Plan de acci�n consolidado 2025'!$A$3:$V$507,L$1,0)</f>
        <v>C-3599-0200-0008-53105b</v>
      </c>
      <c r="M222" t="str">
        <f>VLOOKUP($A222,'Plan de acci�n consolidado 2025'!$A$3:$V$507,M$1,0)</f>
        <v>Política Gestión del Conocimiento y la Innovación _DIMENSIÓN Gestión del conocimiento y la innovación</v>
      </c>
      <c r="N222" t="str">
        <f>VLOOKUP($A222,'Plan de acci�n consolidado 2025'!$A$3:$V$507,N$1,0)</f>
        <v>N/A</v>
      </c>
      <c r="O222" t="str">
        <f>VLOOKUP($A222,'Plan de acci�n consolidado 2025'!$A$3:$V$507,O$1,0)</f>
        <v>Estudios Económicos Coyunturales, elaborados y entregados (Estudios Económicos Coyunturales)</v>
      </c>
      <c r="P222">
        <f>VLOOKUP($A222,'Plan de acci�n consolidado 2025'!$A$3:$V$507,P$1,0)</f>
        <v>20</v>
      </c>
      <c r="Q222">
        <f>VLOOKUP($A222,'Plan de acci�n consolidado 2025'!$A$3:$V$507,Q$1,0)</f>
        <v>50</v>
      </c>
      <c r="R222" t="str">
        <f>VLOOKUP($A222,'Plan de acci�n consolidado 2025'!$A$3:$V$507,R$1,0)</f>
        <v>Númerica</v>
      </c>
      <c r="S222" t="str">
        <f>VLOOKUP($A222,'Plan de acci�n consolidado 2025'!$A$3:$V$507,S$1,0)</f>
        <v># de Estudios Económicos Coyunturales elaborados y entregados / 50 Estudios Económicos Coyunturales programados</v>
      </c>
      <c r="T222" s="196" t="str">
        <f>VLOOKUP($A222,'Plan de acci�n consolidado 2025'!$A$3:$V$507,T$1,0)</f>
        <v>2025-01-02</v>
      </c>
      <c r="U222" s="196" t="str">
        <f>VLOOKUP($A222,'Plan de acci�n consolidado 2025'!$A$3:$V$507,U$1,0)</f>
        <v>2025-12-19</v>
      </c>
      <c r="V222" t="str">
        <f>VLOOKUP($A222,'Plan de acci�n consolidado 2025'!$A$3:$V$507,V$1,0)</f>
        <v>37-GRUPO DE TRABAJO DE ESTUDIOS ECONÓMICOS</v>
      </c>
      <c r="W222"/>
      <c r="X222"/>
    </row>
    <row r="223" spans="1:24" x14ac:dyDescent="0.25">
      <c r="A223" s="31" t="s">
        <v>837</v>
      </c>
      <c r="B223" t="str">
        <f>VLOOKUP($A223,'Plan de acci�n consolidado 2025'!$A$3:$V$507,B$1,0)</f>
        <v>37-GRUPO DE TRABAJO DE ESTUDIOS ECONÓMICOS</v>
      </c>
      <c r="C223">
        <f>VLOOKUP($A223,'Plan de acci�n consolidado 2025'!$A$3:$V$507,C$1,0)</f>
        <v>0</v>
      </c>
      <c r="D223" t="str">
        <f>VLOOKUP($A223,'Plan de acci�n consolidado 2025'!$A$3:$V$507,D$1,0)</f>
        <v>Actividad propia</v>
      </c>
      <c r="E223" t="str">
        <f>VLOOKUP($A223,'Plan de acci�n consolidado 2025'!$A$3:$V$507,E$1,0)</f>
        <v>37.5.1</v>
      </c>
      <c r="F223" t="str">
        <f>VLOOKUP($A223,'Plan de acci�n consolidado 2025'!$A$3:$V$507,F$1,0)</f>
        <v>N/A</v>
      </c>
      <c r="G223" t="str">
        <f>VLOOKUP($A223,'Plan de acci�n consolidado 2025'!$A$3:$V$507,G$1,0)</f>
        <v>N/A</v>
      </c>
      <c r="H223" t="str">
        <f>VLOOKUP($A223,'Plan de acci�n consolidado 2025'!$A$3:$V$507,H$1,0)</f>
        <v>N/A</v>
      </c>
      <c r="I223" t="str">
        <f>VLOOKUP($A223,'Plan de acci�n consolidado 2025'!$A$3:$V$507,I$1,0)</f>
        <v>N/A</v>
      </c>
      <c r="J223">
        <f>VLOOKUP(E223,'Plantilla publicacion'!$A$3:$Q$490,17,0)</f>
        <v>0</v>
      </c>
      <c r="K223" t="str">
        <f>VLOOKUP($A223,'Plan de acci�n consolidado 2025'!$A$3:$V$507,K$1,0)</f>
        <v>N/A</v>
      </c>
      <c r="L223" t="str">
        <f>VLOOKUP($A223,'Plan de acci�n consolidado 2025'!$A$3:$V$507,L$1,0)</f>
        <v>N/A</v>
      </c>
      <c r="M223" t="str">
        <f>VLOOKUP($A223,'Plan de acci�n consolidado 2025'!$A$3:$V$507,M$1,0)</f>
        <v>N/A</v>
      </c>
      <c r="N223" t="str">
        <f>VLOOKUP($A223,'Plan de acci�n consolidado 2025'!$A$3:$V$507,N$1,0)</f>
        <v>N/A</v>
      </c>
      <c r="O223" t="str">
        <f>VLOOKUP($A223,'Plan de acci�n consolidado 2025'!$A$3:$V$507,O$1,0)</f>
        <v>Requerir a las diferentes áreas de la entidad, la identificación de los estudios económicos coyunturales que requieren sean elaborados por el Grupo de Estudios Económicos (Inventario de solicitudes de estudios coyunturales)</v>
      </c>
      <c r="P223">
        <f>VLOOKUP($A223,'Plan de acci�n consolidado 2025'!$A$3:$V$507,P$1,0)</f>
        <v>5</v>
      </c>
      <c r="Q223">
        <f>VLOOKUP($A223,'Plan de acci�n consolidado 2025'!$A$3:$V$507,Q$1,0)</f>
        <v>1</v>
      </c>
      <c r="R223" t="str">
        <f>VLOOKUP($A223,'Plan de acci�n consolidado 2025'!$A$3:$V$507,R$1,0)</f>
        <v>Númerica</v>
      </c>
      <c r="S223" t="str">
        <f>VLOOKUP($A223,'Plan de acci�n consolidado 2025'!$A$3:$V$507,S$1,0)</f>
        <v># de Inventario elaborado / 1 Inventario programado</v>
      </c>
      <c r="T223" s="196" t="str">
        <f>VLOOKUP($A223,'Plan de acci�n consolidado 2025'!$A$3:$V$507,T$1,0)</f>
        <v>2025-01-02</v>
      </c>
      <c r="U223" s="196" t="str">
        <f>VLOOKUP($A223,'Plan de acci�n consolidado 2025'!$A$3:$V$507,U$1,0)</f>
        <v>2025-02-28</v>
      </c>
      <c r="V223" t="str">
        <f>VLOOKUP($A223,'Plan de acci�n consolidado 2025'!$A$3:$V$507,V$1,0)</f>
        <v>37-GRUPO DE TRABAJO DE ESTUDIOS ECONÓMICOS</v>
      </c>
      <c r="W223"/>
      <c r="X223"/>
    </row>
    <row r="224" spans="1:24" x14ac:dyDescent="0.25">
      <c r="A224" s="31" t="s">
        <v>839</v>
      </c>
      <c r="B224" t="str">
        <f>VLOOKUP($A224,'Plan de acci�n consolidado 2025'!$A$3:$V$507,B$1,0)</f>
        <v>37-GRUPO DE TRABAJO DE ESTUDIOS ECONÓMICOS</v>
      </c>
      <c r="C224">
        <f>VLOOKUP($A224,'Plan de acci�n consolidado 2025'!$A$3:$V$507,C$1,0)</f>
        <v>0</v>
      </c>
      <c r="D224" t="str">
        <f>VLOOKUP($A224,'Plan de acci�n consolidado 2025'!$A$3:$V$507,D$1,0)</f>
        <v>Actividad propia</v>
      </c>
      <c r="E224" t="str">
        <f>VLOOKUP($A224,'Plan de acci�n consolidado 2025'!$A$3:$V$507,E$1,0)</f>
        <v>37.5.2</v>
      </c>
      <c r="F224" t="str">
        <f>VLOOKUP($A224,'Plan de acci�n consolidado 2025'!$A$3:$V$507,F$1,0)</f>
        <v>N/A</v>
      </c>
      <c r="G224" t="str">
        <f>VLOOKUP($A224,'Plan de acci�n consolidado 2025'!$A$3:$V$507,G$1,0)</f>
        <v>N/A</v>
      </c>
      <c r="H224" t="str">
        <f>VLOOKUP($A224,'Plan de acci�n consolidado 2025'!$A$3:$V$507,H$1,0)</f>
        <v>N/A</v>
      </c>
      <c r="I224" t="str">
        <f>VLOOKUP($A224,'Plan de acci�n consolidado 2025'!$A$3:$V$507,I$1,0)</f>
        <v>N/A</v>
      </c>
      <c r="J224">
        <f>VLOOKUP(E224,'Plantilla publicacion'!$A$3:$Q$490,17,0)</f>
        <v>0</v>
      </c>
      <c r="K224" t="str">
        <f>VLOOKUP($A224,'Plan de acci�n consolidado 2025'!$A$3:$V$507,K$1,0)</f>
        <v>N/A</v>
      </c>
      <c r="L224" t="str">
        <f>VLOOKUP($A224,'Plan de acci�n consolidado 2025'!$A$3:$V$507,L$1,0)</f>
        <v>N/A</v>
      </c>
      <c r="M224" t="str">
        <f>VLOOKUP($A224,'Plan de acci�n consolidado 2025'!$A$3:$V$507,M$1,0)</f>
        <v>N/A</v>
      </c>
      <c r="N224" t="str">
        <f>VLOOKUP($A224,'Plan de acci�n consolidado 2025'!$A$3:$V$507,N$1,0)</f>
        <v>N/A</v>
      </c>
      <c r="O224" t="str">
        <f>VLOOKUP($A224,'Plan de acci�n consolidado 2025'!$A$3:$V$507,O$1,0)</f>
        <v>Definir, a partir del análisis de las solicitudes de las áreas, las temáticas y  estudios conyunturales que serán desarrollados a lo largo de la vigencia por el Grupo de Estudios Económicos (Informe con estudios seleccionados)</v>
      </c>
      <c r="P224">
        <f>VLOOKUP($A224,'Plan de acci�n consolidado 2025'!$A$3:$V$507,P$1,0)</f>
        <v>10</v>
      </c>
      <c r="Q224">
        <f>VLOOKUP($A224,'Plan de acci�n consolidado 2025'!$A$3:$V$507,Q$1,0)</f>
        <v>1</v>
      </c>
      <c r="R224" t="str">
        <f>VLOOKUP($A224,'Plan de acci�n consolidado 2025'!$A$3:$V$507,R$1,0)</f>
        <v>Númerica</v>
      </c>
      <c r="S224" t="str">
        <f>VLOOKUP($A224,'Plan de acci�n consolidado 2025'!$A$3:$V$507,S$1,0)</f>
        <v># de Informe elaborado / 1 Informe elaborado</v>
      </c>
      <c r="T224" s="196" t="str">
        <f>VLOOKUP($A224,'Plan de acci�n consolidado 2025'!$A$3:$V$507,T$1,0)</f>
        <v>2025-03-01</v>
      </c>
      <c r="U224" s="196" t="str">
        <f>VLOOKUP($A224,'Plan de acci�n consolidado 2025'!$A$3:$V$507,U$1,0)</f>
        <v>2025-03-15</v>
      </c>
      <c r="V224" t="str">
        <f>VLOOKUP($A224,'Plan de acci�n consolidado 2025'!$A$3:$V$507,V$1,0)</f>
        <v>37-GRUPO DE TRABAJO DE ESTUDIOS ECONÓMICOS</v>
      </c>
      <c r="W224"/>
      <c r="X224"/>
    </row>
    <row r="225" spans="1:24" x14ac:dyDescent="0.25">
      <c r="A225" s="31" t="s">
        <v>841</v>
      </c>
      <c r="B225" t="str">
        <f>VLOOKUP($A225,'Plan de acci�n consolidado 2025'!$A$3:$V$507,B$1,0)</f>
        <v>37-GRUPO DE TRABAJO DE ESTUDIOS ECONÓMICOS</v>
      </c>
      <c r="C225">
        <f>VLOOKUP($A225,'Plan de acci�n consolidado 2025'!$A$3:$V$507,C$1,0)</f>
        <v>0</v>
      </c>
      <c r="D225" t="str">
        <f>VLOOKUP($A225,'Plan de acci�n consolidado 2025'!$A$3:$V$507,D$1,0)</f>
        <v>Actividad propia</v>
      </c>
      <c r="E225" t="str">
        <f>VLOOKUP($A225,'Plan de acci�n consolidado 2025'!$A$3:$V$507,E$1,0)</f>
        <v>37.5.3</v>
      </c>
      <c r="F225" t="str">
        <f>VLOOKUP($A225,'Plan de acci�n consolidado 2025'!$A$3:$V$507,F$1,0)</f>
        <v>N/A</v>
      </c>
      <c r="G225" t="str">
        <f>VLOOKUP($A225,'Plan de acci�n consolidado 2025'!$A$3:$V$507,G$1,0)</f>
        <v>N/A</v>
      </c>
      <c r="H225" t="str">
        <f>VLOOKUP($A225,'Plan de acci�n consolidado 2025'!$A$3:$V$507,H$1,0)</f>
        <v>N/A</v>
      </c>
      <c r="I225" t="str">
        <f>VLOOKUP($A225,'Plan de acci�n consolidado 2025'!$A$3:$V$507,I$1,0)</f>
        <v>N/A</v>
      </c>
      <c r="J225">
        <f>VLOOKUP(E225,'Plantilla publicacion'!$A$3:$Q$490,17,0)</f>
        <v>0</v>
      </c>
      <c r="K225" t="str">
        <f>VLOOKUP($A225,'Plan de acci�n consolidado 2025'!$A$3:$V$507,K$1,0)</f>
        <v>N/A</v>
      </c>
      <c r="L225" t="str">
        <f>VLOOKUP($A225,'Plan de acci�n consolidado 2025'!$A$3:$V$507,L$1,0)</f>
        <v>N/A</v>
      </c>
      <c r="M225" t="str">
        <f>VLOOKUP($A225,'Plan de acci�n consolidado 2025'!$A$3:$V$507,M$1,0)</f>
        <v>N/A</v>
      </c>
      <c r="N225" t="str">
        <f>VLOOKUP($A225,'Plan de acci�n consolidado 2025'!$A$3:$V$507,N$1,0)</f>
        <v>N/A</v>
      </c>
      <c r="O225" t="str">
        <f>VLOOKUP($A225,'Plan de acci�n consolidado 2025'!$A$3:$V$507,O$1,0)</f>
        <v>Definir un plan de trabajo para la elaboración y entrega de los estudios seleccionados (plan de trabajo)</v>
      </c>
      <c r="P225">
        <f>VLOOKUP($A225,'Plan de acci�n consolidado 2025'!$A$3:$V$507,P$1,0)</f>
        <v>10</v>
      </c>
      <c r="Q225">
        <f>VLOOKUP($A225,'Plan de acci�n consolidado 2025'!$A$3:$V$507,Q$1,0)</f>
        <v>1</v>
      </c>
      <c r="R225" t="str">
        <f>VLOOKUP($A225,'Plan de acci�n consolidado 2025'!$A$3:$V$507,R$1,0)</f>
        <v>Númerica</v>
      </c>
      <c r="S225" t="str">
        <f>VLOOKUP($A225,'Plan de acci�n consolidado 2025'!$A$3:$V$507,S$1,0)</f>
        <v># de Plan de trabajo definido / 1 Plan de trabajo programado</v>
      </c>
      <c r="T225" s="196" t="str">
        <f>VLOOKUP($A225,'Plan de acci�n consolidado 2025'!$A$3:$V$507,T$1,0)</f>
        <v>2025-03-17</v>
      </c>
      <c r="U225" s="196" t="str">
        <f>VLOOKUP($A225,'Plan de acci�n consolidado 2025'!$A$3:$V$507,U$1,0)</f>
        <v>2025-04-05</v>
      </c>
      <c r="V225" t="str">
        <f>VLOOKUP($A225,'Plan de acci�n consolidado 2025'!$A$3:$V$507,V$1,0)</f>
        <v>37-GRUPO DE TRABAJO DE ESTUDIOS ECONÓMICOS</v>
      </c>
      <c r="W225"/>
      <c r="X225"/>
    </row>
    <row r="226" spans="1:24" x14ac:dyDescent="0.25">
      <c r="A226" s="31" t="s">
        <v>843</v>
      </c>
      <c r="B226" t="str">
        <f>VLOOKUP($A226,'Plan de acci�n consolidado 2025'!$A$3:$V$507,B$1,0)</f>
        <v>37-GRUPO DE TRABAJO DE ESTUDIOS ECONÓMICOS</v>
      </c>
      <c r="C226">
        <f>VLOOKUP($A226,'Plan de acci�n consolidado 2025'!$A$3:$V$507,C$1,0)</f>
        <v>0</v>
      </c>
      <c r="D226" t="str">
        <f>VLOOKUP($A226,'Plan de acci�n consolidado 2025'!$A$3:$V$507,D$1,0)</f>
        <v>Actividad propia</v>
      </c>
      <c r="E226" t="str">
        <f>VLOOKUP($A226,'Plan de acci�n consolidado 2025'!$A$3:$V$507,E$1,0)</f>
        <v>37.5.4</v>
      </c>
      <c r="F226" t="str">
        <f>VLOOKUP($A226,'Plan de acci�n consolidado 2025'!$A$3:$V$507,F$1,0)</f>
        <v>N/A</v>
      </c>
      <c r="G226" t="str">
        <f>VLOOKUP($A226,'Plan de acci�n consolidado 2025'!$A$3:$V$507,G$1,0)</f>
        <v>N/A</v>
      </c>
      <c r="H226" t="str">
        <f>VLOOKUP($A226,'Plan de acci�n consolidado 2025'!$A$3:$V$507,H$1,0)</f>
        <v>N/A</v>
      </c>
      <c r="I226" t="str">
        <f>VLOOKUP($A226,'Plan de acci�n consolidado 2025'!$A$3:$V$507,I$1,0)</f>
        <v>N/A</v>
      </c>
      <c r="J226">
        <f>VLOOKUP(E226,'Plantilla publicacion'!$A$3:$Q$490,17,0)</f>
        <v>0</v>
      </c>
      <c r="K226" t="str">
        <f>VLOOKUP($A226,'Plan de acci�n consolidado 2025'!$A$3:$V$507,K$1,0)</f>
        <v>N/A</v>
      </c>
      <c r="L226" t="str">
        <f>VLOOKUP($A226,'Plan de acci�n consolidado 2025'!$A$3:$V$507,L$1,0)</f>
        <v>N/A</v>
      </c>
      <c r="M226" t="str">
        <f>VLOOKUP($A226,'Plan de acci�n consolidado 2025'!$A$3:$V$507,M$1,0)</f>
        <v>N/A</v>
      </c>
      <c r="N226" t="str">
        <f>VLOOKUP($A226,'Plan de acci�n consolidado 2025'!$A$3:$V$507,N$1,0)</f>
        <v>N/A</v>
      </c>
      <c r="O226" t="str">
        <f>VLOOKUP($A226,'Plan de acci�n consolidado 2025'!$A$3:$V$507,O$1,0)</f>
        <v>Ejecutar el plan de trabajo (Informe de seguimiento y/o ejecución del programa)</v>
      </c>
      <c r="P226">
        <f>VLOOKUP($A226,'Plan de acci�n consolidado 2025'!$A$3:$V$507,P$1,0)</f>
        <v>75</v>
      </c>
      <c r="Q226">
        <f>VLOOKUP($A226,'Plan de acci�n consolidado 2025'!$A$3:$V$507,Q$1,0)</f>
        <v>100</v>
      </c>
      <c r="R226" t="str">
        <f>VLOOKUP($A226,'Plan de acci�n consolidado 2025'!$A$3:$V$507,R$1,0)</f>
        <v>Porcentual</v>
      </c>
      <c r="S226" t="str">
        <f>VLOOKUP($A226,'Plan de acci�n consolidado 2025'!$A$3:$V$507,S$1,0)</f>
        <v>% de Avance logrado plan de trabajo / 100% de Avance propuesto plan de trabajo</v>
      </c>
      <c r="T226" s="196" t="str">
        <f>VLOOKUP($A226,'Plan de acci�n consolidado 2025'!$A$3:$V$507,T$1,0)</f>
        <v>2025-04-07</v>
      </c>
      <c r="U226" s="196" t="str">
        <f>VLOOKUP($A226,'Plan de acci�n consolidado 2025'!$A$3:$V$507,U$1,0)</f>
        <v>2025-12-19</v>
      </c>
      <c r="V226" t="str">
        <f>VLOOKUP($A226,'Plan de acci�n consolidado 2025'!$A$3:$V$507,V$1,0)</f>
        <v>37-GRUPO DE TRABAJO DE ESTUDIOS ECONÓMICOS</v>
      </c>
      <c r="W226"/>
      <c r="X226"/>
    </row>
    <row r="227" spans="1:24" x14ac:dyDescent="0.25">
      <c r="A227" s="31" t="s">
        <v>1388</v>
      </c>
      <c r="B227" t="str">
        <f>VLOOKUP($A227,'Plan de acci�n consolidado 2025'!$A$3:$V$507,B$1,0)</f>
        <v>141-GRUPO DE TRABAJO DE GESTIÓN DOCUMENTAL Y ARCHIVO</v>
      </c>
      <c r="C227">
        <f>VLOOKUP($A227,'Plan de acci�n consolidado 2025'!$A$3:$V$507,C$1,0)</f>
        <v>0</v>
      </c>
      <c r="D227" t="str">
        <f>VLOOKUP($A227,'Plan de acci�n consolidado 2025'!$A$3:$V$507,D$1,0)</f>
        <v>Producto</v>
      </c>
      <c r="E227" t="str">
        <f>VLOOKUP($A227,'Plan de acci�n consolidado 2025'!$A$3:$V$507,E$1,0)</f>
        <v>141.1</v>
      </c>
      <c r="F227" t="str">
        <f>VLOOKUP($A227,'Plan de acci�n consolidado 2025'!$A$3:$V$507,F$1,0)</f>
        <v>N/A</v>
      </c>
      <c r="G227" t="str">
        <f>VLOOKUP($A227,'Plan de acci�n consolidado 2025'!$A$3:$V$507,G$1,0)</f>
        <v xml:space="preserve">Promover el enfoque preventivo, diferencial y territorial en el que hacer misional de la entidad 
</v>
      </c>
      <c r="H227" t="str">
        <f>VLOOKUP($A227,'Plan de acci�n consolidado 2025'!$A$3:$V$507,H$1,0)</f>
        <v xml:space="preserve">Cumplimiento de productos del PAI asociados a Promover el enfoque preventivo, diferencial y territorial en el que hacer misional de la entidad 
</v>
      </c>
      <c r="I227" t="str">
        <f>VLOOKUP($A227,'Plan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27" t="str">
        <f>VLOOKUP(E227,'Plantilla publicacion'!$A$3:$Q$490,17,0)</f>
        <v>PND - 5-31-5-d- Convergencia regional - Gobierno digital para la gente / PES - Transformación Institucional</v>
      </c>
      <c r="K227" t="str">
        <f>VLOOKUP($A227,'Plan de acci�n consolidado 2025'!$A$3:$V$507,K$1,0)</f>
        <v>No</v>
      </c>
      <c r="L227" t="str">
        <f>VLOOKUP($A227,'Plan de acci�n consolidado 2025'!$A$3:$V$507,L$1,0)</f>
        <v>FUNCIONAMIENTO</v>
      </c>
      <c r="M227" t="str">
        <f>VLOOKUP($A227,'Plan de acci�n consolidado 2025'!$A$3:$V$507,M$1,0)</f>
        <v>Política Gestión Documental _DIMENSIÓN Información y Comunicación</v>
      </c>
      <c r="N227" t="str">
        <f>VLOOKUP($A227,'Plan de acci�n consolidado 2025'!$A$3:$V$507,N$1,0)</f>
        <v>N/A</v>
      </c>
      <c r="O227" t="str">
        <f>VLOOKUP($A227,'Plan de acci�n consolidado 2025'!$A$3:$V$507,O$1,0)</f>
        <v>Estrategia para una eficiente y efectiva gestión archivística que garantice la transición al expediente electrónico, implementada (documento con la estrategia definida, seguimiento al plan de trabajo y evidencias de su cumplimiento)</v>
      </c>
      <c r="P227">
        <f>VLOOKUP($A227,'Plan de acci�n consolidado 2025'!$A$3:$V$507,P$1,0)</f>
        <v>30</v>
      </c>
      <c r="Q227">
        <f>VLOOKUP($A227,'Plan de acci�n consolidado 2025'!$A$3:$V$507,Q$1,0)</f>
        <v>100</v>
      </c>
      <c r="R227" t="str">
        <f>VLOOKUP($A227,'Plan de acci�n consolidado 2025'!$A$3:$V$507,R$1,0)</f>
        <v>Porcentual</v>
      </c>
      <c r="S227" t="str">
        <f>VLOOKUP($A227,'Plan de acci�n consolidado 2025'!$A$3:$V$507,S$1,0)</f>
        <v>% de Avance logrado plan de trabajo / 100% de Avance propuesto plan de trabajo</v>
      </c>
      <c r="T227" s="196" t="str">
        <f>VLOOKUP($A227,'Plan de acci�n consolidado 2025'!$A$3:$V$507,T$1,0)</f>
        <v>2025-02-03</v>
      </c>
      <c r="U227" s="196" t="str">
        <f>VLOOKUP($A227,'Plan de acci�n consolidado 2025'!$A$3:$V$507,U$1,0)</f>
        <v>2025-12-19</v>
      </c>
      <c r="V227" t="str">
        <f>VLOOKUP($A227,'Plan de acci�n consolidado 2025'!$A$3:$V$507,V$1,0)</f>
        <v>141-GRUPO DE TRABAJO DE GESTIÓN DOCUMENTAL Y ARCHIVO</v>
      </c>
      <c r="W227"/>
      <c r="X227"/>
    </row>
    <row r="228" spans="1:24" x14ac:dyDescent="0.25">
      <c r="A228" s="31" t="s">
        <v>1390</v>
      </c>
      <c r="B228" t="str">
        <f>VLOOKUP($A228,'Plan de acci�n consolidado 2025'!$A$3:$V$507,B$1,0)</f>
        <v>141-GRUPO DE TRABAJO DE GESTIÓN DOCUMENTAL Y ARCHIVO</v>
      </c>
      <c r="C228">
        <f>VLOOKUP($A228,'Plan de acci�n consolidado 2025'!$A$3:$V$507,C$1,0)</f>
        <v>0</v>
      </c>
      <c r="D228" t="str">
        <f>VLOOKUP($A228,'Plan de acci�n consolidado 2025'!$A$3:$V$507,D$1,0)</f>
        <v>Actividad propia</v>
      </c>
      <c r="E228" t="str">
        <f>VLOOKUP($A228,'Plan de acci�n consolidado 2025'!$A$3:$V$507,E$1,0)</f>
        <v>141.1.1</v>
      </c>
      <c r="F228" t="str">
        <f>VLOOKUP($A228,'Plan de acci�n consolidado 2025'!$A$3:$V$507,F$1,0)</f>
        <v>N/A</v>
      </c>
      <c r="G228" t="str">
        <f>VLOOKUP($A228,'Plan de acci�n consolidado 2025'!$A$3:$V$507,G$1,0)</f>
        <v>N/A</v>
      </c>
      <c r="H228" t="str">
        <f>VLOOKUP($A228,'Plan de acci�n consolidado 2025'!$A$3:$V$507,H$1,0)</f>
        <v>N/A</v>
      </c>
      <c r="I228" t="str">
        <f>VLOOKUP($A228,'Plan de acci�n consolidado 2025'!$A$3:$V$507,I$1,0)</f>
        <v>N/A</v>
      </c>
      <c r="J228">
        <f>VLOOKUP(E228,'Plantilla publicacion'!$A$3:$Q$490,17,0)</f>
        <v>0</v>
      </c>
      <c r="K228" t="str">
        <f>VLOOKUP($A228,'Plan de acci�n consolidado 2025'!$A$3:$V$507,K$1,0)</f>
        <v>N/A</v>
      </c>
      <c r="L228" t="str">
        <f>VLOOKUP($A228,'Plan de acci�n consolidado 2025'!$A$3:$V$507,L$1,0)</f>
        <v>N/A</v>
      </c>
      <c r="M228" t="str">
        <f>VLOOKUP($A228,'Plan de acci�n consolidado 2025'!$A$3:$V$507,M$1,0)</f>
        <v>N/A</v>
      </c>
      <c r="N228" t="str">
        <f>VLOOKUP($A228,'Plan de acci�n consolidado 2025'!$A$3:$V$507,N$1,0)</f>
        <v>N/A</v>
      </c>
      <c r="O228" t="str">
        <f>VLOOKUP($A228,'Plan de acci�n consolidado 2025'!$A$3:$V$507,O$1,0)</f>
        <v>Definir la estrategia que garantizará la transición al expediente electrónico. (Incluye metas, plazos, recursos necesarios y etapas de implementación) (documento con la estrategia definida / único entregable)</v>
      </c>
      <c r="P228">
        <f>VLOOKUP($A228,'Plan de acci�n consolidado 2025'!$A$3:$V$507,P$1,0)</f>
        <v>25</v>
      </c>
      <c r="Q228">
        <f>VLOOKUP($A228,'Plan de acci�n consolidado 2025'!$A$3:$V$507,Q$1,0)</f>
        <v>1</v>
      </c>
      <c r="R228" t="str">
        <f>VLOOKUP($A228,'Plan de acci�n consolidado 2025'!$A$3:$V$507,R$1,0)</f>
        <v>Númerica</v>
      </c>
      <c r="S228" t="str">
        <f>VLOOKUP($A228,'Plan de acci�n consolidado 2025'!$A$3:$V$507,S$1,0)</f>
        <v># de Documento de Estrategia definido / 1 Documento de Estrategia a elaborar</v>
      </c>
      <c r="T228" s="196" t="str">
        <f>VLOOKUP($A228,'Plan de acci�n consolidado 2025'!$A$3:$V$507,T$1,0)</f>
        <v>2025-02-03</v>
      </c>
      <c r="U228" s="196" t="str">
        <f>VLOOKUP($A228,'Plan de acci�n consolidado 2025'!$A$3:$V$507,U$1,0)</f>
        <v>2025-04-25</v>
      </c>
      <c r="V228" t="str">
        <f>VLOOKUP($A228,'Plan de acci�n consolidado 2025'!$A$3:$V$507,V$1,0)</f>
        <v>141-GRUPO DE TRABAJO DE GESTIÓN DOCUMENTAL Y ARCHIVO</v>
      </c>
      <c r="W228"/>
      <c r="X228"/>
    </row>
    <row r="229" spans="1:24" x14ac:dyDescent="0.25">
      <c r="A229" s="31" t="s">
        <v>1393</v>
      </c>
      <c r="B229" t="str">
        <f>VLOOKUP($A229,'Plan de acci�n consolidado 2025'!$A$3:$V$507,B$1,0)</f>
        <v>141-GRUPO DE TRABAJO DE GESTIÓN DOCUMENTAL Y ARCHIVO</v>
      </c>
      <c r="C229">
        <f>VLOOKUP($A229,'Plan de acci�n consolidado 2025'!$A$3:$V$507,C$1,0)</f>
        <v>0</v>
      </c>
      <c r="D229" t="str">
        <f>VLOOKUP($A229,'Plan de acci�n consolidado 2025'!$A$3:$V$507,D$1,0)</f>
        <v>Actividad propia</v>
      </c>
      <c r="E229" t="str">
        <f>VLOOKUP($A229,'Plan de acci�n consolidado 2025'!$A$3:$V$507,E$1,0)</f>
        <v>141.1.2</v>
      </c>
      <c r="F229" t="str">
        <f>VLOOKUP($A229,'Plan de acci�n consolidado 2025'!$A$3:$V$507,F$1,0)</f>
        <v>N/A</v>
      </c>
      <c r="G229" t="str">
        <f>VLOOKUP($A229,'Plan de acci�n consolidado 2025'!$A$3:$V$507,G$1,0)</f>
        <v>N/A</v>
      </c>
      <c r="H229" t="str">
        <f>VLOOKUP($A229,'Plan de acci�n consolidado 2025'!$A$3:$V$507,H$1,0)</f>
        <v>N/A</v>
      </c>
      <c r="I229" t="str">
        <f>VLOOKUP($A229,'Plan de acci�n consolidado 2025'!$A$3:$V$507,I$1,0)</f>
        <v>N/A</v>
      </c>
      <c r="J229">
        <f>VLOOKUP(E229,'Plantilla publicacion'!$A$3:$Q$490,17,0)</f>
        <v>0</v>
      </c>
      <c r="K229" t="str">
        <f>VLOOKUP($A229,'Plan de acci�n consolidado 2025'!$A$3:$V$507,K$1,0)</f>
        <v>N/A</v>
      </c>
      <c r="L229" t="str">
        <f>VLOOKUP($A229,'Plan de acci�n consolidado 2025'!$A$3:$V$507,L$1,0)</f>
        <v>N/A</v>
      </c>
      <c r="M229" t="str">
        <f>VLOOKUP($A229,'Plan de acci�n consolidado 2025'!$A$3:$V$507,M$1,0)</f>
        <v>N/A</v>
      </c>
      <c r="N229" t="str">
        <f>VLOOKUP($A229,'Plan de acci�n consolidado 2025'!$A$3:$V$507,N$1,0)</f>
        <v>N/A</v>
      </c>
      <c r="O229" t="str">
        <f>VLOOKUP($A229,'Plan de acci�n consolidado 2025'!$A$3:$V$507,O$1,0)</f>
        <v>Elaborar un plan de trabajo que defina las actividades,  fechas y responsbales, que permitan la implementación de la estrategia definida (plan de trabajo / único entregable)</v>
      </c>
      <c r="P229">
        <f>VLOOKUP($A229,'Plan de acci�n consolidado 2025'!$A$3:$V$507,P$1,0)</f>
        <v>25</v>
      </c>
      <c r="Q229">
        <f>VLOOKUP($A229,'Plan de acci�n consolidado 2025'!$A$3:$V$507,Q$1,0)</f>
        <v>1</v>
      </c>
      <c r="R229" t="str">
        <f>VLOOKUP($A229,'Plan de acci�n consolidado 2025'!$A$3:$V$507,R$1,0)</f>
        <v>Númerica</v>
      </c>
      <c r="S229" t="str">
        <f>VLOOKUP($A229,'Plan de acci�n consolidado 2025'!$A$3:$V$507,S$1,0)</f>
        <v># de Plan de trabajo elaborado / 1 Plan de trabajo programado</v>
      </c>
      <c r="T229" s="196" t="str">
        <f>VLOOKUP($A229,'Plan de acci�n consolidado 2025'!$A$3:$V$507,T$1,0)</f>
        <v>2025-04-28</v>
      </c>
      <c r="U229" s="196" t="str">
        <f>VLOOKUP($A229,'Plan de acci�n consolidado 2025'!$A$3:$V$507,U$1,0)</f>
        <v>2025-05-16</v>
      </c>
      <c r="V229" t="str">
        <f>VLOOKUP($A229,'Plan de acci�n consolidado 2025'!$A$3:$V$507,V$1,0)</f>
        <v>141-GRUPO DE TRABAJO DE GESTIÓN DOCUMENTAL Y ARCHIVO</v>
      </c>
      <c r="W229"/>
      <c r="X229"/>
    </row>
    <row r="230" spans="1:24" x14ac:dyDescent="0.25">
      <c r="A230" s="31" t="s">
        <v>1396</v>
      </c>
      <c r="B230" t="str">
        <f>VLOOKUP($A230,'Plan de acci�n consolidado 2025'!$A$3:$V$507,B$1,0)</f>
        <v>141-GRUPO DE TRABAJO DE GESTIÓN DOCUMENTAL Y ARCHIVO</v>
      </c>
      <c r="C230">
        <f>VLOOKUP($A230,'Plan de acci�n consolidado 2025'!$A$3:$V$507,C$1,0)</f>
        <v>0</v>
      </c>
      <c r="D230" t="str">
        <f>VLOOKUP($A230,'Plan de acci�n consolidado 2025'!$A$3:$V$507,D$1,0)</f>
        <v>Actividad propia</v>
      </c>
      <c r="E230" t="str">
        <f>VLOOKUP($A230,'Plan de acci�n consolidado 2025'!$A$3:$V$507,E$1,0)</f>
        <v>141.1.3</v>
      </c>
      <c r="F230" t="str">
        <f>VLOOKUP($A230,'Plan de acci�n consolidado 2025'!$A$3:$V$507,F$1,0)</f>
        <v>N/A</v>
      </c>
      <c r="G230" t="str">
        <f>VLOOKUP($A230,'Plan de acci�n consolidado 2025'!$A$3:$V$507,G$1,0)</f>
        <v>N/A</v>
      </c>
      <c r="H230" t="str">
        <f>VLOOKUP($A230,'Plan de acci�n consolidado 2025'!$A$3:$V$507,H$1,0)</f>
        <v>N/A</v>
      </c>
      <c r="I230" t="str">
        <f>VLOOKUP($A230,'Plan de acci�n consolidado 2025'!$A$3:$V$507,I$1,0)</f>
        <v>N/A</v>
      </c>
      <c r="J230">
        <f>VLOOKUP(E230,'Plantilla publicacion'!$A$3:$Q$490,17,0)</f>
        <v>0</v>
      </c>
      <c r="K230" t="str">
        <f>VLOOKUP($A230,'Plan de acci�n consolidado 2025'!$A$3:$V$507,K$1,0)</f>
        <v>N/A</v>
      </c>
      <c r="L230" t="str">
        <f>VLOOKUP($A230,'Plan de acci�n consolidado 2025'!$A$3:$V$507,L$1,0)</f>
        <v>N/A</v>
      </c>
      <c r="M230" t="str">
        <f>VLOOKUP($A230,'Plan de acci�n consolidado 2025'!$A$3:$V$507,M$1,0)</f>
        <v>N/A</v>
      </c>
      <c r="N230" t="str">
        <f>VLOOKUP($A230,'Plan de acci�n consolidado 2025'!$A$3:$V$507,N$1,0)</f>
        <v>N/A</v>
      </c>
      <c r="O230" t="str">
        <f>VLOOKUP($A230,'Plan de acci�n consolidado 2025'!$A$3:$V$507,O$1,0)</f>
        <v>Ejecutar las actividades del plan de trabajo planificadas para la vigencia 2025 (Seguimiento al plan de trabajo y evidencias de su cumplimiento)</v>
      </c>
      <c r="P230">
        <f>VLOOKUP($A230,'Plan de acci�n consolidado 2025'!$A$3:$V$507,P$1,0)</f>
        <v>50</v>
      </c>
      <c r="Q230">
        <f>VLOOKUP($A230,'Plan de acci�n consolidado 2025'!$A$3:$V$507,Q$1,0)</f>
        <v>100</v>
      </c>
      <c r="R230" t="str">
        <f>VLOOKUP($A230,'Plan de acci�n consolidado 2025'!$A$3:$V$507,R$1,0)</f>
        <v>Porcentual</v>
      </c>
      <c r="S230" t="str">
        <f>VLOOKUP($A230,'Plan de acci�n consolidado 2025'!$A$3:$V$507,S$1,0)</f>
        <v>% de Avance logrado plan de trabajo / 100% de Avance propuesto plan de trabajo</v>
      </c>
      <c r="T230" s="196" t="str">
        <f>VLOOKUP($A230,'Plan de acci�n consolidado 2025'!$A$3:$V$507,T$1,0)</f>
        <v>2025-05-19</v>
      </c>
      <c r="U230" s="196" t="str">
        <f>VLOOKUP($A230,'Plan de acci�n consolidado 2025'!$A$3:$V$507,U$1,0)</f>
        <v>2025-12-19</v>
      </c>
      <c r="V230" t="str">
        <f>VLOOKUP($A230,'Plan de acci�n consolidado 2025'!$A$3:$V$507,V$1,0)</f>
        <v>141-GRUPO DE TRABAJO DE GESTIÓN DOCUMENTAL Y ARCHIVO</v>
      </c>
      <c r="W230"/>
      <c r="X230"/>
    </row>
    <row r="231" spans="1:24" x14ac:dyDescent="0.25">
      <c r="A231" s="31" t="s">
        <v>1398</v>
      </c>
      <c r="B231" t="str">
        <f>VLOOKUP($A231,'Plan de acci�n consolidado 2025'!$A$3:$V$507,B$1,0)</f>
        <v>141-GRUPO DE TRABAJO DE GESTIÓN DOCUMENTAL Y ARCHIVO</v>
      </c>
      <c r="C231">
        <f>VLOOKUP($A231,'Plan de acci�n consolidado 2025'!$A$3:$V$507,C$1,0)</f>
        <v>0</v>
      </c>
      <c r="D231" t="str">
        <f>VLOOKUP($A231,'Plan de acci�n consolidado 2025'!$A$3:$V$507,D$1,0)</f>
        <v>Producto</v>
      </c>
      <c r="E231" t="str">
        <f>VLOOKUP($A231,'Plan de acci�n consolidado 2025'!$A$3:$V$507,E$1,0)</f>
        <v>141.2</v>
      </c>
      <c r="F231" t="str">
        <f>VLOOKUP($A231,'Plan de acci�n consolidado 2025'!$A$3:$V$507,F$1,0)</f>
        <v>N/A</v>
      </c>
      <c r="G231" t="str">
        <f>VLOOKUP($A231,'Plan de acci�n consolidado 2025'!$A$3:$V$507,G$1,0)</f>
        <v xml:space="preserve">Promover el enfoque preventivo, diferencial y territorial en el que hacer misional de la entidad 
</v>
      </c>
      <c r="H231" t="str">
        <f>VLOOKUP($A231,'Plan de acci�n consolidado 2025'!$A$3:$V$507,H$1,0)</f>
        <v xml:space="preserve">Cumplimiento de productos del PAI asociados a Promover el enfoque preventivo, diferencial y territorial en el que hacer misional de la entidad 
</v>
      </c>
      <c r="I231" t="str">
        <f>VLOOKUP($A231,'Plan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31" t="str">
        <f>VLOOKUP(E231,'Plantilla publicacion'!$A$3:$Q$490,17,0)</f>
        <v>PND - 5-31-5-b- Convergencia regional - Entidades públicas territoriales y nacionales fortalecidas / PES - Transformación Institucional</v>
      </c>
      <c r="K231" t="str">
        <f>VLOOKUP($A231,'Plan de acci�n consolidado 2025'!$A$3:$V$507,K$1,0)</f>
        <v>No</v>
      </c>
      <c r="L231" t="str">
        <f>VLOOKUP($A231,'Plan de acci�n consolidado 2025'!$A$3:$V$507,L$1,0)</f>
        <v>FUNCIONAMIENTO</v>
      </c>
      <c r="M231" t="str">
        <f>VLOOKUP($A231,'Plan de acci�n consolidado 2025'!$A$3:$V$507,M$1,0)</f>
        <v>Política Gestión Documental _DIMENSIÓN Información y Comunicación</v>
      </c>
      <c r="N231" t="str">
        <f>VLOOKUP($A231,'Plan de acci�n consolidado 2025'!$A$3:$V$507,N$1,0)</f>
        <v>DECRETO 612;
PEI_26;
PES_20230204</v>
      </c>
      <c r="O231" t="str">
        <f>VLOOKUP($A231,'Plan de acci�n consolidado 2025'!$A$3:$V$507,O$1,0)</f>
        <v>Plan Institucional de Archivos publicado y ejecutado (Plan ejecutado con seguimiento / Link de publicación)</v>
      </c>
      <c r="P231">
        <f>VLOOKUP($A231,'Plan de acci�n consolidado 2025'!$A$3:$V$507,P$1,0)</f>
        <v>30</v>
      </c>
      <c r="Q231">
        <f>VLOOKUP($A231,'Plan de acci�n consolidado 2025'!$A$3:$V$507,Q$1,0)</f>
        <v>100</v>
      </c>
      <c r="R231" t="str">
        <f>VLOOKUP($A231,'Plan de acci�n consolidado 2025'!$A$3:$V$507,R$1,0)</f>
        <v>Porcentual</v>
      </c>
      <c r="S231" t="str">
        <f>VLOOKUP($A231,'Plan de acci�n consolidado 2025'!$A$3:$V$507,S$1,0)</f>
        <v>% de Plan Institucional de Archivos publicado y ejecutado / 100% de Plan Institucional de Archivos a publicar y ejecutar</v>
      </c>
      <c r="T231" s="196" t="str">
        <f>VLOOKUP($A231,'Plan de acci�n consolidado 2025'!$A$3:$V$507,T$1,0)</f>
        <v>2025-01-14</v>
      </c>
      <c r="U231" s="196" t="str">
        <f>VLOOKUP($A231,'Plan de acci�n consolidado 2025'!$A$3:$V$507,U$1,0)</f>
        <v>2025-12-19</v>
      </c>
      <c r="V231" t="str">
        <f>VLOOKUP($A231,'Plan de acci�n consolidado 2025'!$A$3:$V$507,V$1,0)</f>
        <v>141-GRUPO DE TRABAJO DE GESTIÓN DOCUMENTAL Y ARCHIVO</v>
      </c>
      <c r="W231"/>
      <c r="X231"/>
    </row>
    <row r="232" spans="1:24" x14ac:dyDescent="0.25">
      <c r="A232" s="31" t="s">
        <v>1400</v>
      </c>
      <c r="B232" t="str">
        <f>VLOOKUP($A232,'Plan de acci�n consolidado 2025'!$A$3:$V$507,B$1,0)</f>
        <v>141-GRUPO DE TRABAJO DE GESTIÓN DOCUMENTAL Y ARCHIVO</v>
      </c>
      <c r="C232">
        <f>VLOOKUP($A232,'Plan de acci�n consolidado 2025'!$A$3:$V$507,C$1,0)</f>
        <v>0</v>
      </c>
      <c r="D232" t="str">
        <f>VLOOKUP($A232,'Plan de acci�n consolidado 2025'!$A$3:$V$507,D$1,0)</f>
        <v>Actividad propia</v>
      </c>
      <c r="E232" t="str">
        <f>VLOOKUP($A232,'Plan de acci�n consolidado 2025'!$A$3:$V$507,E$1,0)</f>
        <v>141.2.1</v>
      </c>
      <c r="F232" t="str">
        <f>VLOOKUP($A232,'Plan de acci�n consolidado 2025'!$A$3:$V$507,F$1,0)</f>
        <v>N/A</v>
      </c>
      <c r="G232" t="str">
        <f>VLOOKUP($A232,'Plan de acci�n consolidado 2025'!$A$3:$V$507,G$1,0)</f>
        <v>N/A</v>
      </c>
      <c r="H232" t="str">
        <f>VLOOKUP($A232,'Plan de acci�n consolidado 2025'!$A$3:$V$507,H$1,0)</f>
        <v>N/A</v>
      </c>
      <c r="I232" t="str">
        <f>VLOOKUP($A232,'Plan de acci�n consolidado 2025'!$A$3:$V$507,I$1,0)</f>
        <v>N/A</v>
      </c>
      <c r="J232">
        <f>VLOOKUP(E232,'Plantilla publicacion'!$A$3:$Q$490,17,0)</f>
        <v>0</v>
      </c>
      <c r="K232" t="str">
        <f>VLOOKUP($A232,'Plan de acci�n consolidado 2025'!$A$3:$V$507,K$1,0)</f>
        <v>N/A</v>
      </c>
      <c r="L232" t="str">
        <f>VLOOKUP($A232,'Plan de acci�n consolidado 2025'!$A$3:$V$507,L$1,0)</f>
        <v>N/A</v>
      </c>
      <c r="M232" t="str">
        <f>VLOOKUP($A232,'Plan de acci�n consolidado 2025'!$A$3:$V$507,M$1,0)</f>
        <v>N/A</v>
      </c>
      <c r="N232" t="str">
        <f>VLOOKUP($A232,'Plan de acci�n consolidado 2025'!$A$3:$V$507,N$1,0)</f>
        <v>N/A</v>
      </c>
      <c r="O232" t="str">
        <f>VLOOKUP($A232,'Plan de acci�n consolidado 2025'!$A$3:$V$507,O$1,0)</f>
        <v>Actualizar y publicar el Plan Institucional de Archivo 2025 (Documento del Plan Institucional de Archivos, actualizado).)</v>
      </c>
      <c r="P232">
        <f>VLOOKUP($A232,'Plan de acci�n consolidado 2025'!$A$3:$V$507,P$1,0)</f>
        <v>30</v>
      </c>
      <c r="Q232">
        <f>VLOOKUP($A232,'Plan de acci�n consolidado 2025'!$A$3:$V$507,Q$1,0)</f>
        <v>1</v>
      </c>
      <c r="R232" t="str">
        <f>VLOOKUP($A232,'Plan de acci�n consolidado 2025'!$A$3:$V$507,R$1,0)</f>
        <v>Númerica</v>
      </c>
      <c r="S232" t="str">
        <f>VLOOKUP($A232,'Plan de acci�n consolidado 2025'!$A$3:$V$507,S$1,0)</f>
        <v># de Documento del Plan Institucional de Archivos actualizados / 1 Documento del Plan Institucional de Archivos a actualizar</v>
      </c>
      <c r="T232" s="196" t="str">
        <f>VLOOKUP($A232,'Plan de acci�n consolidado 2025'!$A$3:$V$507,T$1,0)</f>
        <v>2025-01-14</v>
      </c>
      <c r="U232" s="196" t="str">
        <f>VLOOKUP($A232,'Plan de acci�n consolidado 2025'!$A$3:$V$507,U$1,0)</f>
        <v>2025-01-31</v>
      </c>
      <c r="V232" t="str">
        <f>VLOOKUP($A232,'Plan de acci�n consolidado 2025'!$A$3:$V$507,V$1,0)</f>
        <v>141-GRUPO DE TRABAJO DE GESTIÓN DOCUMENTAL Y ARCHIVO</v>
      </c>
      <c r="W232"/>
      <c r="X232"/>
    </row>
    <row r="233" spans="1:24" x14ac:dyDescent="0.25">
      <c r="A233" s="31" t="s">
        <v>1402</v>
      </c>
      <c r="B233" t="str">
        <f>VLOOKUP($A233,'Plan de acci�n consolidado 2025'!$A$3:$V$507,B$1,0)</f>
        <v>141-GRUPO DE TRABAJO DE GESTIÓN DOCUMENTAL Y ARCHIVO</v>
      </c>
      <c r="C233">
        <f>VLOOKUP($A233,'Plan de acci�n consolidado 2025'!$A$3:$V$507,C$1,0)</f>
        <v>0</v>
      </c>
      <c r="D233" t="str">
        <f>VLOOKUP($A233,'Plan de acci�n consolidado 2025'!$A$3:$V$507,D$1,0)</f>
        <v>Actividad propia</v>
      </c>
      <c r="E233" t="str">
        <f>VLOOKUP($A233,'Plan de acci�n consolidado 2025'!$A$3:$V$507,E$1,0)</f>
        <v>141.2.2</v>
      </c>
      <c r="F233" t="str">
        <f>VLOOKUP($A233,'Plan de acci�n consolidado 2025'!$A$3:$V$507,F$1,0)</f>
        <v>N/A</v>
      </c>
      <c r="G233" t="str">
        <f>VLOOKUP($A233,'Plan de acci�n consolidado 2025'!$A$3:$V$507,G$1,0)</f>
        <v>N/A</v>
      </c>
      <c r="H233" t="str">
        <f>VLOOKUP($A233,'Plan de acci�n consolidado 2025'!$A$3:$V$507,H$1,0)</f>
        <v>N/A</v>
      </c>
      <c r="I233" t="str">
        <f>VLOOKUP($A233,'Plan de acci�n consolidado 2025'!$A$3:$V$507,I$1,0)</f>
        <v>N/A</v>
      </c>
      <c r="J233">
        <f>VLOOKUP(E233,'Plantilla publicacion'!$A$3:$Q$490,17,0)</f>
        <v>0</v>
      </c>
      <c r="K233" t="str">
        <f>VLOOKUP($A233,'Plan de acci�n consolidado 2025'!$A$3:$V$507,K$1,0)</f>
        <v>N/A</v>
      </c>
      <c r="L233" t="str">
        <f>VLOOKUP($A233,'Plan de acci�n consolidado 2025'!$A$3:$V$507,L$1,0)</f>
        <v>N/A</v>
      </c>
      <c r="M233" t="str">
        <f>VLOOKUP($A233,'Plan de acci�n consolidado 2025'!$A$3:$V$507,M$1,0)</f>
        <v>N/A</v>
      </c>
      <c r="N233" t="str">
        <f>VLOOKUP($A233,'Plan de acci�n consolidado 2025'!$A$3:$V$507,N$1,0)</f>
        <v>N/A</v>
      </c>
      <c r="O233" t="str">
        <f>VLOOKUP($A233,'Plan de acci�n consolidado 2025'!$A$3:$V$507,O$1,0)</f>
        <v>Formular el plan institucional de Archivo (Documento de Plan de Trabajo para el seguimiento de la ejecución)</v>
      </c>
      <c r="P233">
        <f>VLOOKUP($A233,'Plan de acci�n consolidado 2025'!$A$3:$V$507,P$1,0)</f>
        <v>30</v>
      </c>
      <c r="Q233">
        <f>VLOOKUP($A233,'Plan de acci�n consolidado 2025'!$A$3:$V$507,Q$1,0)</f>
        <v>1</v>
      </c>
      <c r="R233" t="str">
        <f>VLOOKUP($A233,'Plan de acci�n consolidado 2025'!$A$3:$V$507,R$1,0)</f>
        <v>Númerica</v>
      </c>
      <c r="S233" t="str">
        <f>VLOOKUP($A233,'Plan de acci�n consolidado 2025'!$A$3:$V$507,S$1,0)</f>
        <v># de Plan Institucional de Archivos formulado / 1 Plan Institucional de Archivos a formular</v>
      </c>
      <c r="T233" s="196" t="str">
        <f>VLOOKUP($A233,'Plan de acci�n consolidado 2025'!$A$3:$V$507,T$1,0)</f>
        <v>2025-01-14</v>
      </c>
      <c r="U233" s="196" t="str">
        <f>VLOOKUP($A233,'Plan de acci�n consolidado 2025'!$A$3:$V$507,U$1,0)</f>
        <v>2025-01-31</v>
      </c>
      <c r="V233" t="str">
        <f>VLOOKUP($A233,'Plan de acci�n consolidado 2025'!$A$3:$V$507,V$1,0)</f>
        <v>141-GRUPO DE TRABAJO DE GESTIÓN DOCUMENTAL Y ARCHIVO</v>
      </c>
      <c r="W233"/>
      <c r="X233"/>
    </row>
    <row r="234" spans="1:24" x14ac:dyDescent="0.25">
      <c r="A234" s="31" t="s">
        <v>1404</v>
      </c>
      <c r="B234" t="str">
        <f>VLOOKUP($A234,'Plan de acci�n consolidado 2025'!$A$3:$V$507,B$1,0)</f>
        <v>141-GRUPO DE TRABAJO DE GESTIÓN DOCUMENTAL Y ARCHIVO</v>
      </c>
      <c r="C234">
        <f>VLOOKUP($A234,'Plan de acci�n consolidado 2025'!$A$3:$V$507,C$1,0)</f>
        <v>0</v>
      </c>
      <c r="D234" t="str">
        <f>VLOOKUP($A234,'Plan de acci�n consolidado 2025'!$A$3:$V$507,D$1,0)</f>
        <v>Actividad propia</v>
      </c>
      <c r="E234" t="str">
        <f>VLOOKUP($A234,'Plan de acci�n consolidado 2025'!$A$3:$V$507,E$1,0)</f>
        <v>141.2.3</v>
      </c>
      <c r="F234" t="str">
        <f>VLOOKUP($A234,'Plan de acci�n consolidado 2025'!$A$3:$V$507,F$1,0)</f>
        <v>N/A</v>
      </c>
      <c r="G234" t="str">
        <f>VLOOKUP($A234,'Plan de acci�n consolidado 2025'!$A$3:$V$507,G$1,0)</f>
        <v>N/A</v>
      </c>
      <c r="H234" t="str">
        <f>VLOOKUP($A234,'Plan de acci�n consolidado 2025'!$A$3:$V$507,H$1,0)</f>
        <v>N/A</v>
      </c>
      <c r="I234" t="str">
        <f>VLOOKUP($A234,'Plan de acci�n consolidado 2025'!$A$3:$V$507,I$1,0)</f>
        <v>N/A</v>
      </c>
      <c r="J234">
        <f>VLOOKUP(E234,'Plantilla publicacion'!$A$3:$Q$490,17,0)</f>
        <v>0</v>
      </c>
      <c r="K234" t="str">
        <f>VLOOKUP($A234,'Plan de acci�n consolidado 2025'!$A$3:$V$507,K$1,0)</f>
        <v>N/A</v>
      </c>
      <c r="L234" t="str">
        <f>VLOOKUP($A234,'Plan de acci�n consolidado 2025'!$A$3:$V$507,L$1,0)</f>
        <v>N/A</v>
      </c>
      <c r="M234" t="str">
        <f>VLOOKUP($A234,'Plan de acci�n consolidado 2025'!$A$3:$V$507,M$1,0)</f>
        <v>N/A</v>
      </c>
      <c r="N234" t="str">
        <f>VLOOKUP($A234,'Plan de acci�n consolidado 2025'!$A$3:$V$507,N$1,0)</f>
        <v>N/A</v>
      </c>
      <c r="O234" t="str">
        <f>VLOOKUP($A234,'Plan de acci�n consolidado 2025'!$A$3:$V$507,O$1,0)</f>
        <v>Ejecutar el Plan de Trabajo del Plan Institucional de Archivos 2025 (informes de avance de ejecución del plan de trabajo)</v>
      </c>
      <c r="P234">
        <f>VLOOKUP($A234,'Plan de acci�n consolidado 2025'!$A$3:$V$507,P$1,0)</f>
        <v>40</v>
      </c>
      <c r="Q234">
        <f>VLOOKUP($A234,'Plan de acci�n consolidado 2025'!$A$3:$V$507,Q$1,0)</f>
        <v>100</v>
      </c>
      <c r="R234" t="str">
        <f>VLOOKUP($A234,'Plan de acci�n consolidado 2025'!$A$3:$V$507,R$1,0)</f>
        <v>Porcentual</v>
      </c>
      <c r="S234" t="str">
        <f>VLOOKUP($A234,'Plan de acci�n consolidado 2025'!$A$3:$V$507,S$1,0)</f>
        <v>% de Plan Institucional de Archivos ejecutado / 100% de Plan Institucional de Archivos a ejecutar</v>
      </c>
      <c r="T234" s="196" t="str">
        <f>VLOOKUP($A234,'Plan de acci�n consolidado 2025'!$A$3:$V$507,T$1,0)</f>
        <v>2025-02-03</v>
      </c>
      <c r="U234" s="196" t="str">
        <f>VLOOKUP($A234,'Plan de acci�n consolidado 2025'!$A$3:$V$507,U$1,0)</f>
        <v>2025-12-19</v>
      </c>
      <c r="V234" t="str">
        <f>VLOOKUP($A234,'Plan de acci�n consolidado 2025'!$A$3:$V$507,V$1,0)</f>
        <v>141-GRUPO DE TRABAJO DE GESTIÓN DOCUMENTAL Y ARCHIVO</v>
      </c>
      <c r="W234"/>
      <c r="X234"/>
    </row>
    <row r="235" spans="1:24" x14ac:dyDescent="0.25">
      <c r="A235" s="31" t="s">
        <v>1406</v>
      </c>
      <c r="B235" t="str">
        <f>VLOOKUP($A235,'Plan de acci�n consolidado 2025'!$A$3:$V$507,B$1,0)</f>
        <v>141-GRUPO DE TRABAJO DE GESTIÓN DOCUMENTAL Y ARCHIVO</v>
      </c>
      <c r="C235">
        <f>VLOOKUP($A235,'Plan de acci�n consolidado 2025'!$A$3:$V$507,C$1,0)</f>
        <v>0</v>
      </c>
      <c r="D235" t="str">
        <f>VLOOKUP($A235,'Plan de acci�n consolidado 2025'!$A$3:$V$507,D$1,0)</f>
        <v>Producto</v>
      </c>
      <c r="E235" t="str">
        <f>VLOOKUP($A235,'Plan de acci�n consolidado 2025'!$A$3:$V$507,E$1,0)</f>
        <v>141.3</v>
      </c>
      <c r="F235" t="str">
        <f>VLOOKUP($A235,'Plan de acci�n consolidado 2025'!$A$3:$V$507,F$1,0)</f>
        <v>Operativo</v>
      </c>
      <c r="G235" t="str">
        <f>VLOOKUP($A235,'Plan de acci�n consolidado 2025'!$A$3:$V$507,G$1,0)</f>
        <v>Mejorar la oportunidad en la atención de trámites y servicios.</v>
      </c>
      <c r="H235" t="str">
        <f>VLOOKUP($A235,'Plan de acci�n consolidado 2025'!$A$3:$V$507,H$1,0)</f>
        <v>Avance promedio de cumplimiento de productos asociados a mejorar la oportunidad en la atención de trámites y servicios.</v>
      </c>
      <c r="I235" t="str">
        <f>VLOOKUP($A235,'Plan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35" t="str">
        <f>VLOOKUP(E235,'Plantilla publicacion'!$A$3:$Q$490,17,0)</f>
        <v>PND - 5-31-5-b- Convergencia regional - Entidades públicas territoriales y nacionales fortalecidas / PES - Transformación Institucional</v>
      </c>
      <c r="K235" t="str">
        <f>VLOOKUP($A235,'Plan de acci�n consolidado 2025'!$A$3:$V$507,K$1,0)</f>
        <v>No</v>
      </c>
      <c r="L235" t="str">
        <f>VLOOKUP($A235,'Plan de acci�n consolidado 2025'!$A$3:$V$507,L$1,0)</f>
        <v>C-3599-0200-0005-53105b</v>
      </c>
      <c r="M235" t="str">
        <f>VLOOKUP($A235,'Plan de acci�n consolidado 2025'!$A$3:$V$507,M$1,0)</f>
        <v>N/A</v>
      </c>
      <c r="N235" t="str">
        <f>VLOOKUP($A235,'Plan de acci�n consolidado 2025'!$A$3:$V$507,N$1,0)</f>
        <v>N/A</v>
      </c>
      <c r="O235" t="str">
        <f>VLOOKUP($A235,'Plan de acci�n consolidado 2025'!$A$3:$V$507,O$1,0)</f>
        <v>Servicios complementarios de gestión documental con radicados de entrada, traslados y salidas, realizados.(Informe anual de servicios complementarios de gestión documental)</v>
      </c>
      <c r="P235">
        <f>VLOOKUP($A235,'Plan de acci�n consolidado 2025'!$A$3:$V$507,P$1,0)</f>
        <v>40</v>
      </c>
      <c r="Q235">
        <f>VLOOKUP($A235,'Plan de acci�n consolidado 2025'!$A$3:$V$507,Q$1,0)</f>
        <v>3357800</v>
      </c>
      <c r="R235" t="str">
        <f>VLOOKUP($A235,'Plan de acci�n consolidado 2025'!$A$3:$V$507,R$1,0)</f>
        <v>Númerica</v>
      </c>
      <c r="S235" t="str">
        <f>VLOOKUP($A235,'Plan de acci�n consolidado 2025'!$A$3:$V$507,S$1,0)</f>
        <v># de Servicios complementarios de gestión documental realizados / 3357800 Servicios complementarios de gestión documental a realizar</v>
      </c>
      <c r="T235" s="196" t="str">
        <f>VLOOKUP($A235,'Plan de acci�n consolidado 2025'!$A$3:$V$507,T$1,0)</f>
        <v>2025-01-02</v>
      </c>
      <c r="U235" s="196" t="str">
        <f>VLOOKUP($A235,'Plan de acci�n consolidado 2025'!$A$3:$V$507,U$1,0)</f>
        <v>2025-12-31</v>
      </c>
      <c r="V235" t="str">
        <f>VLOOKUP($A235,'Plan de acci�n consolidado 2025'!$A$3:$V$507,V$1,0)</f>
        <v>141-GRUPO DE TRABAJO DE GESTIÓN DOCUMENTAL Y ARCHIVO</v>
      </c>
      <c r="W235"/>
      <c r="X235"/>
    </row>
    <row r="236" spans="1:24" x14ac:dyDescent="0.25">
      <c r="A236" s="31" t="s">
        <v>1408</v>
      </c>
      <c r="B236" t="str">
        <f>VLOOKUP($A236,'Plan de acci�n consolidado 2025'!$A$3:$V$507,B$1,0)</f>
        <v>141-GRUPO DE TRABAJO DE GESTIÓN DOCUMENTAL Y ARCHIVO</v>
      </c>
      <c r="C236">
        <f>VLOOKUP($A236,'Plan de acci�n consolidado 2025'!$A$3:$V$507,C$1,0)</f>
        <v>0</v>
      </c>
      <c r="D236" t="str">
        <f>VLOOKUP($A236,'Plan de acci�n consolidado 2025'!$A$3:$V$507,D$1,0)</f>
        <v>Actividad propia</v>
      </c>
      <c r="E236" t="str">
        <f>VLOOKUP($A236,'Plan de acci�n consolidado 2025'!$A$3:$V$507,E$1,0)</f>
        <v>141.3.1</v>
      </c>
      <c r="F236" t="str">
        <f>VLOOKUP($A236,'Plan de acci�n consolidado 2025'!$A$3:$V$507,F$1,0)</f>
        <v>N/A</v>
      </c>
      <c r="G236" t="str">
        <f>VLOOKUP($A236,'Plan de acci�n consolidado 2025'!$A$3:$V$507,G$1,0)</f>
        <v>N/A</v>
      </c>
      <c r="H236" t="str">
        <f>VLOOKUP($A236,'Plan de acci�n consolidado 2025'!$A$3:$V$507,H$1,0)</f>
        <v>N/A</v>
      </c>
      <c r="I236" t="str">
        <f>VLOOKUP($A236,'Plan de acci�n consolidado 2025'!$A$3:$V$507,I$1,0)</f>
        <v>N/A</v>
      </c>
      <c r="J236">
        <f>VLOOKUP(E236,'Plantilla publicacion'!$A$3:$Q$490,17,0)</f>
        <v>0</v>
      </c>
      <c r="K236" t="str">
        <f>VLOOKUP($A236,'Plan de acci�n consolidado 2025'!$A$3:$V$507,K$1,0)</f>
        <v>N/A</v>
      </c>
      <c r="L236" t="str">
        <f>VLOOKUP($A236,'Plan de acci�n consolidado 2025'!$A$3:$V$507,L$1,0)</f>
        <v>N/A</v>
      </c>
      <c r="M236" t="str">
        <f>VLOOKUP($A236,'Plan de acci�n consolidado 2025'!$A$3:$V$507,M$1,0)</f>
        <v>N/A</v>
      </c>
      <c r="N236" t="str">
        <f>VLOOKUP($A236,'Plan de acci�n consolidado 2025'!$A$3:$V$507,N$1,0)</f>
        <v>N/A</v>
      </c>
      <c r="O236" t="str">
        <f>VLOOKUP($A236,'Plan de acci�n consolidado 2025'!$A$3:$V$507,O$1,0)</f>
        <v>Realizar los servicios complementarios de gestión a los documentos internos y externos radicados en la entidad (Informes de servicios complementarios de gestión documental)</v>
      </c>
      <c r="P236">
        <f>VLOOKUP($A236,'Plan de acci�n consolidado 2025'!$A$3:$V$507,P$1,0)</f>
        <v>100</v>
      </c>
      <c r="Q236">
        <f>VLOOKUP($A236,'Plan de acci�n consolidado 2025'!$A$3:$V$507,Q$1,0)</f>
        <v>3357800</v>
      </c>
      <c r="R236" t="str">
        <f>VLOOKUP($A236,'Plan de acci�n consolidado 2025'!$A$3:$V$507,R$1,0)</f>
        <v>Númerica</v>
      </c>
      <c r="S236" t="str">
        <f>VLOOKUP($A236,'Plan de acci�n consolidado 2025'!$A$3:$V$507,S$1,0)</f>
        <v># de Servicios complementarios de gestión documental realizados / 3357800 Servicios complementarios de gestión documental a realizar</v>
      </c>
      <c r="T236" s="196" t="str">
        <f>VLOOKUP($A236,'Plan de acci�n consolidado 2025'!$A$3:$V$507,T$1,0)</f>
        <v>2025-01-02</v>
      </c>
      <c r="U236" s="196" t="str">
        <f>VLOOKUP($A236,'Plan de acci�n consolidado 2025'!$A$3:$V$507,U$1,0)</f>
        <v>2025-12-31</v>
      </c>
      <c r="V236" t="str">
        <f>VLOOKUP($A236,'Plan de acci�n consolidado 2025'!$A$3:$V$507,V$1,0)</f>
        <v>141-GRUPO DE TRABAJO DE GESTIÓN DOCUMENTAL Y ARCHIVO</v>
      </c>
      <c r="W236"/>
      <c r="X236"/>
    </row>
    <row r="237" spans="1:24" x14ac:dyDescent="0.25">
      <c r="A237" s="31" t="s">
        <v>689</v>
      </c>
      <c r="B237" t="str">
        <f>VLOOKUP($A237,'Plan de acci�n consolidado 2025'!$A$3:$V$507,B$1,0)</f>
        <v>105-GRUPO DE TRABAJO DE CONTRATACIÓN</v>
      </c>
      <c r="C237">
        <f>VLOOKUP($A237,'Plan de acci�n consolidado 2025'!$A$3:$V$507,C$1,0)</f>
        <v>2</v>
      </c>
      <c r="D237" t="str">
        <f>VLOOKUP($A237,'Plan de acci�n consolidado 2025'!$A$3:$V$507,D$1,0)</f>
        <v>Producto</v>
      </c>
      <c r="E237" t="str">
        <f>VLOOKUP($A237,'Plan de acci�n consolidado 2025'!$A$3:$V$507,E$1,0)</f>
        <v>105.1</v>
      </c>
      <c r="F237" t="str">
        <f>VLOOKUP($A237,'Plan de acci�n consolidado 2025'!$A$3:$V$507,F$1,0)</f>
        <v>Operativo SI</v>
      </c>
      <c r="G237" t="str">
        <f>VLOOKUP($A237,'Plan de acci�n consolidado 2025'!$A$3:$V$507,G$1,0)</f>
        <v>Fortalecer el Sistema Integral de Gestión Institucional en el marco del Modelo Integrado de Planeación y gestión para mejorar la prestación del servicio.</v>
      </c>
      <c r="H237" t="str">
        <f>VLOOKUP($A237,'Plan de acci�n consolidado 2025'!$A$3:$V$507,H$1,0)</f>
        <v xml:space="preserve">Cumplimiento de productos del PAI asociados a Fortacer el Sistema Integral de Gestión Institucional para mejorar la prestación del servicio. 
</v>
      </c>
      <c r="I237" t="str">
        <f>VLOOKUP($A237,'Plan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237" t="str">
        <f>VLOOKUP(E237,'Plantilla publicacion'!$A$3:$Q$490,17,0)</f>
        <v>PND - 5-31-5-b- Convergencia regional - Entidades públicas territoriales y nacionales fortalecidas / PES - Transformación Institucional</v>
      </c>
      <c r="K237" t="str">
        <f>VLOOKUP($A237,'Plan de acci�n consolidado 2025'!$A$3:$V$507,K$1,0)</f>
        <v>Si</v>
      </c>
      <c r="L237" t="str">
        <f>VLOOKUP($A237,'Plan de acci�n consolidado 2025'!$A$3:$V$507,L$1,0)</f>
        <v>N/A</v>
      </c>
      <c r="M237" t="str">
        <f>VLOOKUP($A237,'Plan de acci�n consolidado 2025'!$A$3:$V$507,M$1,0)</f>
        <v>N/A</v>
      </c>
      <c r="N237" t="str">
        <f>VLOOKUP($A237,'Plan de acci�n consolidado 2025'!$A$3:$V$507,N$1,0)</f>
        <v>N/A</v>
      </c>
      <c r="O237" t="str">
        <f>VLOOKUP($A237,'Plan de acci�n consolidado 2025'!$A$3:$V$507,O$1,0)</f>
        <v>Diagnóstico de necesidades que permita realizar el seguimiento del ciclo de contratación, elaborado  (Documento diagnostico )</v>
      </c>
      <c r="P237">
        <f>VLOOKUP($A237,'Plan de acci�n consolidado 2025'!$A$3:$V$507,P$1,0)</f>
        <v>100</v>
      </c>
      <c r="Q237">
        <f>VLOOKUP($A237,'Plan de acci�n consolidado 2025'!$A$3:$V$507,Q$1,0)</f>
        <v>1</v>
      </c>
      <c r="R237" t="str">
        <f>VLOOKUP($A237,'Plan de acci�n consolidado 2025'!$A$3:$V$507,R$1,0)</f>
        <v>Númerica</v>
      </c>
      <c r="S237" t="str">
        <f>VLOOKUP($A237,'Plan de acci�n consolidado 2025'!$A$3:$V$507,S$1,0)</f>
        <v># de Documento elaborado / 1 Documentos programados</v>
      </c>
      <c r="T237" s="196" t="str">
        <f>VLOOKUP($A237,'Plan de acci�n consolidado 2025'!$A$3:$V$507,T$1,0)</f>
        <v>2025-07-01</v>
      </c>
      <c r="U237" s="196" t="str">
        <f>VLOOKUP($A237,'Plan de acci�n consolidado 2025'!$A$3:$V$507,U$1,0)</f>
        <v>2025-11-28</v>
      </c>
      <c r="V237" t="str">
        <f>VLOOKUP($A237,'Plan de acci�n consolidado 2025'!$A$3:$V$507,V$1,0)</f>
        <v>105-GRUPO DE TRABAJO DE CONTRATACIÓN;
20-OFICINA DE TECNOLOGÍA E INFORMÁTICA</v>
      </c>
      <c r="W237"/>
      <c r="X237"/>
    </row>
    <row r="238" spans="1:24" x14ac:dyDescent="0.25">
      <c r="A238" s="31" t="s">
        <v>693</v>
      </c>
      <c r="B238" t="str">
        <f>VLOOKUP($A238,'Plan de acci�n consolidado 2025'!$A$3:$V$507,B$1,0)</f>
        <v>105-GRUPO DE TRABAJO DE CONTRATACIÓN</v>
      </c>
      <c r="C238">
        <f>VLOOKUP($A238,'Plan de acci�n consolidado 2025'!$A$3:$V$507,C$1,0)</f>
        <v>2</v>
      </c>
      <c r="D238" t="str">
        <f>VLOOKUP($A238,'Plan de acci�n consolidado 2025'!$A$3:$V$507,D$1,0)</f>
        <v>Actividad propia</v>
      </c>
      <c r="E238" t="str">
        <f>VLOOKUP($A238,'Plan de acci�n consolidado 2025'!$A$3:$V$507,E$1,0)</f>
        <v>105.1.1</v>
      </c>
      <c r="F238" t="str">
        <f>VLOOKUP($A238,'Plan de acci�n consolidado 2025'!$A$3:$V$507,F$1,0)</f>
        <v>N/A</v>
      </c>
      <c r="G238" t="str">
        <f>VLOOKUP($A238,'Plan de acci�n consolidado 2025'!$A$3:$V$507,G$1,0)</f>
        <v>N/A</v>
      </c>
      <c r="H238" t="str">
        <f>VLOOKUP($A238,'Plan de acci�n consolidado 2025'!$A$3:$V$507,H$1,0)</f>
        <v>N/A</v>
      </c>
      <c r="I238" t="str">
        <f>VLOOKUP($A238,'Plan de acci�n consolidado 2025'!$A$3:$V$507,I$1,0)</f>
        <v>N/A</v>
      </c>
      <c r="J238">
        <f>VLOOKUP(E238,'Plantilla publicacion'!$A$3:$Q$490,17,0)</f>
        <v>0</v>
      </c>
      <c r="K238" t="str">
        <f>VLOOKUP($A238,'Plan de acci�n consolidado 2025'!$A$3:$V$507,K$1,0)</f>
        <v>N/A</v>
      </c>
      <c r="L238" t="str">
        <f>VLOOKUP($A238,'Plan de acci�n consolidado 2025'!$A$3:$V$507,L$1,0)</f>
        <v>N/A</v>
      </c>
      <c r="M238" t="str">
        <f>VLOOKUP($A238,'Plan de acci�n consolidado 2025'!$A$3:$V$507,M$1,0)</f>
        <v>N/A</v>
      </c>
      <c r="N238" t="str">
        <f>VLOOKUP($A238,'Plan de acci�n consolidado 2025'!$A$3:$V$507,N$1,0)</f>
        <v>N/A</v>
      </c>
      <c r="O238" t="str">
        <f>VLOOKUP($A238,'Plan de acci�n consolidado 2025'!$A$3:$V$507,O$1,0)</f>
        <v>Identificar las necesidades de  ajuste a herramientas tecnológicas para el seguimiento del ciclo  de contratción (Documento con las necesidades identificadas)</v>
      </c>
      <c r="P238">
        <f>VLOOKUP($A238,'Plan de acci�n consolidado 2025'!$A$3:$V$507,P$1,0)</f>
        <v>100</v>
      </c>
      <c r="Q238">
        <f>VLOOKUP($A238,'Plan de acci�n consolidado 2025'!$A$3:$V$507,Q$1,0)</f>
        <v>1</v>
      </c>
      <c r="R238" t="str">
        <f>VLOOKUP($A238,'Plan de acci�n consolidado 2025'!$A$3:$V$507,R$1,0)</f>
        <v>Númerica</v>
      </c>
      <c r="S238" t="str">
        <f>VLOOKUP($A238,'Plan de acci�n consolidado 2025'!$A$3:$V$507,S$1,0)</f>
        <v># de Documento elaborado / 1 Documento previsto a elaborar</v>
      </c>
      <c r="T238" s="196" t="str">
        <f>VLOOKUP($A238,'Plan de acci�n consolidado 2025'!$A$3:$V$507,T$1,0)</f>
        <v>2025-07-01</v>
      </c>
      <c r="U238" s="196" t="str">
        <f>VLOOKUP($A238,'Plan de acci�n consolidado 2025'!$A$3:$V$507,U$1,0)</f>
        <v>2025-09-30</v>
      </c>
      <c r="V238" t="str">
        <f>VLOOKUP($A238,'Plan de acci�n consolidado 2025'!$A$3:$V$507,V$1,0)</f>
        <v>105-GRUPO DE TRABAJO DE CONTRATACIÓN;
20-OFICINA DE TECNOLOGÍA E INFORMÁTICA</v>
      </c>
      <c r="W238"/>
      <c r="X238"/>
    </row>
    <row r="239" spans="1:24" x14ac:dyDescent="0.25">
      <c r="A239" s="31" t="s">
        <v>695</v>
      </c>
      <c r="B239" t="str">
        <f>VLOOKUP($A239,'Plan de acci�n consolidado 2025'!$A$3:$V$507,B$1,0)</f>
        <v>105-GRUPO DE TRABAJO DE CONTRATACIÓN</v>
      </c>
      <c r="C239">
        <f>VLOOKUP($A239,'Plan de acci�n consolidado 2025'!$A$3:$V$507,C$1,0)</f>
        <v>2</v>
      </c>
      <c r="D239" t="str">
        <f>VLOOKUP($A239,'Plan de acci�n consolidado 2025'!$A$3:$V$507,D$1,0)</f>
        <v>Actividad sin participación</v>
      </c>
      <c r="E239" t="str">
        <f>VLOOKUP($A239,'Plan de acci�n consolidado 2025'!$A$3:$V$507,E$1,0)</f>
        <v>105.1.2</v>
      </c>
      <c r="F239" t="str">
        <f>VLOOKUP($A239,'Plan de acci�n consolidado 2025'!$A$3:$V$507,F$1,0)</f>
        <v>N/A</v>
      </c>
      <c r="G239" t="str">
        <f>VLOOKUP($A239,'Plan de acci�n consolidado 2025'!$A$3:$V$507,G$1,0)</f>
        <v>N/A</v>
      </c>
      <c r="H239" t="str">
        <f>VLOOKUP($A239,'Plan de acci�n consolidado 2025'!$A$3:$V$507,H$1,0)</f>
        <v>N/A</v>
      </c>
      <c r="I239" t="str">
        <f>VLOOKUP($A239,'Plan de acci�n consolidado 2025'!$A$3:$V$507,I$1,0)</f>
        <v>N/A</v>
      </c>
      <c r="J239">
        <f>VLOOKUP(E239,'Plantilla publicacion'!$A$3:$Q$490,17,0)</f>
        <v>0</v>
      </c>
      <c r="K239" t="str">
        <f>VLOOKUP($A239,'Plan de acci�n consolidado 2025'!$A$3:$V$507,K$1,0)</f>
        <v>N/A</v>
      </c>
      <c r="L239" t="str">
        <f>VLOOKUP($A239,'Plan de acci�n consolidado 2025'!$A$3:$V$507,L$1,0)</f>
        <v>N/A</v>
      </c>
      <c r="M239" t="str">
        <f>VLOOKUP($A239,'Plan de acci�n consolidado 2025'!$A$3:$V$507,M$1,0)</f>
        <v>N/A</v>
      </c>
      <c r="N239" t="str">
        <f>VLOOKUP($A239,'Plan de acci�n consolidado 2025'!$A$3:$V$507,N$1,0)</f>
        <v>N/A</v>
      </c>
      <c r="O239" t="str">
        <f>VLOOKUP($A239,'Plan de acci�n consolidado 2025'!$A$3:$V$507,O$1,0)</f>
        <v>Emitir concepto de viabilidad técnica con base en las necesidades identificadas (Concepto diagnóstico entregado)</v>
      </c>
      <c r="P239">
        <f>VLOOKUP($A239,'Plan de acci�n consolidado 2025'!$A$3:$V$507,P$1,0)</f>
        <v>0</v>
      </c>
      <c r="Q239">
        <f>VLOOKUP($A239,'Plan de acci�n consolidado 2025'!$A$3:$V$507,Q$1,0)</f>
        <v>1</v>
      </c>
      <c r="R239" t="str">
        <f>VLOOKUP($A239,'Plan de acci�n consolidado 2025'!$A$3:$V$507,R$1,0)</f>
        <v>Númerica</v>
      </c>
      <c r="S239" t="str">
        <f>VLOOKUP($A239,'Plan de acci�n consolidado 2025'!$A$3:$V$507,S$1,0)</f>
        <v># de Concepto diagnóstico entregado / 1 Concepto diagnóstico prrevisto a entregar</v>
      </c>
      <c r="T239" s="196" t="str">
        <f>VLOOKUP($A239,'Plan de acci�n consolidado 2025'!$A$3:$V$507,T$1,0)</f>
        <v>2025-10-01</v>
      </c>
      <c r="U239" s="196" t="str">
        <f>VLOOKUP($A239,'Plan de acci�n consolidado 2025'!$A$3:$V$507,U$1,0)</f>
        <v>2025-11-28</v>
      </c>
      <c r="V239" t="str">
        <f>VLOOKUP($A239,'Plan de acci�n consolidado 2025'!$A$3:$V$507,V$1,0)</f>
        <v>20-OFICINA DE TECNOLOGÍA E INFORMÁTICA</v>
      </c>
      <c r="W239"/>
      <c r="X239"/>
    </row>
    <row r="240" spans="1:24" x14ac:dyDescent="0.25">
      <c r="A240" s="31" t="s">
        <v>1030</v>
      </c>
      <c r="B240" t="str">
        <f>VLOOKUP($A240,'Plan de acci�n consolidado 2025'!$A$3:$V$507,B$1,0)</f>
        <v>4000-DESPACHO DEL SUPERINTENDENTE DELEGADO PARA ASUNTOS JURISDICCIONALES</v>
      </c>
      <c r="C240">
        <f>VLOOKUP($A240,'Plan de acci�n consolidado 2025'!$A$3:$V$507,C$1,0)</f>
        <v>5</v>
      </c>
      <c r="D240" t="str">
        <f>VLOOKUP($A240,'Plan de acci�n consolidado 2025'!$A$3:$V$507,D$1,0)</f>
        <v>Producto</v>
      </c>
      <c r="E240" t="str">
        <f>VLOOKUP($A240,'Plan de acci�n consolidado 2025'!$A$3:$V$507,E$1,0)</f>
        <v>4000.1</v>
      </c>
      <c r="F240" t="str">
        <f>VLOOKUP($A240,'Plan de acci�n consolidado 2025'!$A$3:$V$507,F$1,0)</f>
        <v>Operativo SI</v>
      </c>
      <c r="G240" t="str">
        <f>VLOOKUP($A240,'Plan de acci�n consolidado 2025'!$A$3:$V$507,G$1,0)</f>
        <v xml:space="preserve">Generar sinergias con agentes nacionales e internacionales que permitan potenciar las capacidades de la SIC.
</v>
      </c>
      <c r="H240" t="str">
        <f>VLOOKUP($A240,'Plan de acci�n consolidado 2025'!$A$3:$V$507,H$1,0)</f>
        <v>Avance promedio de cumplimiento de productos asociados a mejorar la oportunidad en la atención de trámites y servicios.</v>
      </c>
      <c r="I240" t="str">
        <f>VLOOKUP($A240,'Plan de acci�n consolidado 2025'!$A$3:$V$507,I$1,0)</f>
        <v>N/A</v>
      </c>
      <c r="J240" t="str">
        <f>VLOOKUP(E240,'Plantilla publicacion'!$A$3:$Q$490,17,0)</f>
        <v>PND - 5-31-5-b- Convergencia regional - Entidades públicas territoriales y nacionales fortalecidas / PES - Transformación Institucional</v>
      </c>
      <c r="K240" t="str">
        <f>VLOOKUP($A240,'Plan de acci�n consolidado 2025'!$A$3:$V$507,K$1,0)</f>
        <v>No</v>
      </c>
      <c r="L240" t="str">
        <f>VLOOKUP($A240,'Plan de acci�n consolidado 2025'!$A$3:$V$507,L$1,0)</f>
        <v>C-3503-0200-0011-40401c</v>
      </c>
      <c r="M240" t="str">
        <f>VLOOKUP($A240,'Plan de acci�n consolidado 2025'!$A$3:$V$507,M$1,0)</f>
        <v>Política Servicio al Ciudadano_DIMENSIÓN Gestión con Valores para Resultados</v>
      </c>
      <c r="N240" t="str">
        <f>VLOOKUP($A240,'Plan de acci�n consolidado 2025'!$A$3:$V$507,N$1,0)</f>
        <v>N/A</v>
      </c>
      <c r="O240" t="str">
        <f>VLOOKUP($A240,'Plan de acci�n consolidado 2025'!$A$3:$V$507,O$1,0)</f>
        <v>Niveles de congestión de los procesos admitidos y pendientes de decisión a 31 de diciembre de 2024, en materia de Competencia Desleal y Propiedad Industrial, reducidos. (Informe final que liste el número de procesos de Competencia Desleal y Propiedad Industrial admitidos y pendientes de decisión a 31 de diciembre de 2024 y cuales de ellos fueron finalizados)</v>
      </c>
      <c r="P240">
        <f>VLOOKUP($A240,'Plan de acci�n consolidado 2025'!$A$3:$V$507,P$1,0)</f>
        <v>16</v>
      </c>
      <c r="Q240">
        <f>VLOOKUP($A240,'Plan de acci�n consolidado 2025'!$A$3:$V$507,Q$1,0)</f>
        <v>147</v>
      </c>
      <c r="R240" t="str">
        <f>VLOOKUP($A240,'Plan de acci�n consolidado 2025'!$A$3:$V$507,R$1,0)</f>
        <v>Númerica</v>
      </c>
      <c r="S240" t="str">
        <f>VLOOKUP($A240,'Plan de acci�n consolidado 2025'!$A$3:$V$507,S$1,0)</f>
        <v># de demandas gestionadas / 147 demandas a gestionar</v>
      </c>
      <c r="T240" s="196" t="str">
        <f>VLOOKUP($A240,'Plan de acci�n consolidado 2025'!$A$3:$V$507,T$1,0)</f>
        <v>2025-01-20</v>
      </c>
      <c r="U240" s="196" t="str">
        <f>VLOOKUP($A240,'Plan de acci�n consolidado 2025'!$A$3:$V$507,U$1,0)</f>
        <v>2025-12-12</v>
      </c>
      <c r="V240" t="str">
        <f>VLOOKUP($A240,'Plan de acci�n consolidado 2025'!$A$3:$V$507,V$1,0)</f>
        <v>4000-DESPACHO DEL SUPERINTENDENTE DELEGADO PARA ASUNTOS JURISDICCIONALES</v>
      </c>
      <c r="W240"/>
      <c r="X240"/>
    </row>
    <row r="241" spans="1:24" x14ac:dyDescent="0.25">
      <c r="A241" s="31" t="s">
        <v>1031</v>
      </c>
      <c r="B241" t="str">
        <f>VLOOKUP($A241,'Plan de acci�n consolidado 2025'!$A$3:$V$507,B$1,0)</f>
        <v>4000-DESPACHO DEL SUPERINTENDENTE DELEGADO PARA ASUNTOS JURISDICCIONALES</v>
      </c>
      <c r="C241">
        <f>VLOOKUP($A241,'Plan de acci�n consolidado 2025'!$A$3:$V$507,C$1,0)</f>
        <v>5</v>
      </c>
      <c r="D241" t="str">
        <f>VLOOKUP($A241,'Plan de acci�n consolidado 2025'!$A$3:$V$507,D$1,0)</f>
        <v>Actividad propia</v>
      </c>
      <c r="E241" t="str">
        <f>VLOOKUP($A241,'Plan de acci�n consolidado 2025'!$A$3:$V$507,E$1,0)</f>
        <v>4000.1.1</v>
      </c>
      <c r="F241" t="str">
        <f>VLOOKUP($A241,'Plan de acci�n consolidado 2025'!$A$3:$V$507,F$1,0)</f>
        <v>N/A</v>
      </c>
      <c r="G241" t="str">
        <f>VLOOKUP($A241,'Plan de acci�n consolidado 2025'!$A$3:$V$507,G$1,0)</f>
        <v>N/A</v>
      </c>
      <c r="H241" t="str">
        <f>VLOOKUP($A241,'Plan de acci�n consolidado 2025'!$A$3:$V$507,H$1,0)</f>
        <v>N/A</v>
      </c>
      <c r="I241" t="str">
        <f>VLOOKUP($A241,'Plan de acci�n consolidado 2025'!$A$3:$V$507,I$1,0)</f>
        <v>N/A</v>
      </c>
      <c r="J241">
        <f>VLOOKUP(E241,'Plantilla publicacion'!$A$3:$Q$490,17,0)</f>
        <v>0</v>
      </c>
      <c r="K241" t="str">
        <f>VLOOKUP($A241,'Plan de acci�n consolidado 2025'!$A$3:$V$507,K$1,0)</f>
        <v>N/A</v>
      </c>
      <c r="L241" t="str">
        <f>VLOOKUP($A241,'Plan de acci�n consolidado 2025'!$A$3:$V$507,L$1,0)</f>
        <v>N/A</v>
      </c>
      <c r="M241" t="str">
        <f>VLOOKUP($A241,'Plan de acci�n consolidado 2025'!$A$3:$V$507,M$1,0)</f>
        <v>N/A</v>
      </c>
      <c r="N241" t="str">
        <f>VLOOKUP($A241,'Plan de acci�n consolidado 2025'!$A$3:$V$507,N$1,0)</f>
        <v>N/A</v>
      </c>
      <c r="O241" t="str">
        <f>VLOOKUP($A241,'Plan de acci�n consolidado 2025'!$A$3:$V$507,O$1,0)</f>
        <v>Finalizar acciones de competencia desleal y propiedad industrial que hayan sido admitidas a 31 de diciembre de 2024. (Listado mensual en Excel de autos o sentencias finalizados)</v>
      </c>
      <c r="P241">
        <f>VLOOKUP($A241,'Plan de acci�n consolidado 2025'!$A$3:$V$507,P$1,0)</f>
        <v>100</v>
      </c>
      <c r="Q241">
        <f>VLOOKUP($A241,'Plan de acci�n consolidado 2025'!$A$3:$V$507,Q$1,0)</f>
        <v>147</v>
      </c>
      <c r="R241" t="str">
        <f>VLOOKUP($A241,'Plan de acci�n consolidado 2025'!$A$3:$V$507,R$1,0)</f>
        <v>Númerica</v>
      </c>
      <c r="S241" t="str">
        <f>VLOOKUP($A241,'Plan de acci�n consolidado 2025'!$A$3:$V$507,S$1,0)</f>
        <v># de demandas gestionadas / 147 demandas a gestionar</v>
      </c>
      <c r="T241" s="196" t="str">
        <f>VLOOKUP($A241,'Plan de acci�n consolidado 2025'!$A$3:$V$507,T$1,0)</f>
        <v>2025-01-20</v>
      </c>
      <c r="U241" s="196" t="str">
        <f>VLOOKUP($A241,'Plan de acci�n consolidado 2025'!$A$3:$V$507,U$1,0)</f>
        <v>2025-12-12</v>
      </c>
      <c r="V241" t="str">
        <f>VLOOKUP($A241,'Plan de acci�n consolidado 2025'!$A$3:$V$507,V$1,0)</f>
        <v>4000-DESPACHO DEL SUPERINTENDENTE DELEGADO PARA ASUNTOS JURISDICCIONALES</v>
      </c>
      <c r="W241"/>
      <c r="X241"/>
    </row>
    <row r="242" spans="1:24" x14ac:dyDescent="0.25">
      <c r="A242" s="31" t="s">
        <v>1032</v>
      </c>
      <c r="B242" t="str">
        <f>VLOOKUP($A242,'Plan de acci�n consolidado 2025'!$A$3:$V$507,B$1,0)</f>
        <v>4000-DESPACHO DEL SUPERINTENDENTE DELEGADO PARA ASUNTOS JURISDICCIONALES</v>
      </c>
      <c r="C242">
        <f>VLOOKUP($A242,'Plan de acci�n consolidado 2025'!$A$3:$V$507,C$1,0)</f>
        <v>5</v>
      </c>
      <c r="D242" t="str">
        <f>VLOOKUP($A242,'Plan de acci�n consolidado 2025'!$A$3:$V$507,D$1,0)</f>
        <v>Producto</v>
      </c>
      <c r="E242" t="str">
        <f>VLOOKUP($A242,'Plan de acci�n consolidado 2025'!$A$3:$V$507,E$1,0)</f>
        <v>4000.2</v>
      </c>
      <c r="F242" t="str">
        <f>VLOOKUP($A242,'Plan de acci�n consolidado 2025'!$A$3:$V$507,F$1,0)</f>
        <v>Operativo SI</v>
      </c>
      <c r="G242" t="str">
        <f>VLOOKUP($A242,'Plan de acci�n consolidado 2025'!$A$3:$V$507,G$1,0)</f>
        <v>Mejorar la oportunidad en la atención de trámites y servicios.</v>
      </c>
      <c r="H242" t="str">
        <f>VLOOKUP($A242,'Plan de acci�n consolidado 2025'!$A$3:$V$507,H$1,0)</f>
        <v>Avance promedio de cumplimiento de productos asociados a mejorar la oportunidad en la atención de trámites y servicios.</v>
      </c>
      <c r="I242" t="str">
        <f>VLOOKUP($A242,'Plan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42" t="str">
        <f>VLOOKUP(E242,'Plantilla publicacion'!$A$3:$Q$490,17,0)</f>
        <v>PND - 5-31-5-b- Convergencia regional - Entidades públicas territoriales y nacionales fortalecidas / PES - Transformación Institucional</v>
      </c>
      <c r="K242" t="str">
        <f>VLOOKUP($A242,'Plan de acci�n consolidado 2025'!$A$3:$V$507,K$1,0)</f>
        <v>No</v>
      </c>
      <c r="L242" t="str">
        <f>VLOOKUP($A242,'Plan de acci�n consolidado 2025'!$A$3:$V$507,L$1,0)</f>
        <v>C-3503-0200-0011-40401c</v>
      </c>
      <c r="M242" t="str">
        <f>VLOOKUP($A242,'Plan de acci�n consolidado 2025'!$A$3:$V$507,M$1,0)</f>
        <v>Política Servicio al Ciudadano_DIMENSIÓN Gestión con Valores para Resultados</v>
      </c>
      <c r="N242" t="str">
        <f>VLOOKUP($A242,'Plan de acci�n consolidado 2025'!$A$3:$V$507,N$1,0)</f>
        <v>N/A</v>
      </c>
      <c r="O242" t="str">
        <f>VLOOKUP($A242,'Plan de acci�n consolidado 2025'!$A$3:$V$507,O$1,0)</f>
        <v>Demandas de protección al consumidor, en fase de calificación, gestionadas. (Informe consolidado/ único entregable)..</v>
      </c>
      <c r="P242">
        <f>VLOOKUP($A242,'Plan de acci�n consolidado 2025'!$A$3:$V$507,P$1,0)</f>
        <v>17</v>
      </c>
      <c r="Q242">
        <f>VLOOKUP($A242,'Plan de acci�n consolidado 2025'!$A$3:$V$507,Q$1,0)</f>
        <v>45000</v>
      </c>
      <c r="R242" t="str">
        <f>VLOOKUP($A242,'Plan de acci�n consolidado 2025'!$A$3:$V$507,R$1,0)</f>
        <v>Númerica</v>
      </c>
      <c r="S242" t="str">
        <f>VLOOKUP($A242,'Plan de acci�n consolidado 2025'!$A$3:$V$507,S$1,0)</f>
        <v># de Acciones de protección al consumidor gestionadas / 45000 Acciones de protección al consumidor por gestionar</v>
      </c>
      <c r="T242" s="196" t="str">
        <f>VLOOKUP($A242,'Plan de acci�n consolidado 2025'!$A$3:$V$507,T$1,0)</f>
        <v>2025-01-20</v>
      </c>
      <c r="U242" s="196" t="str">
        <f>VLOOKUP($A242,'Plan de acci�n consolidado 2025'!$A$3:$V$507,U$1,0)</f>
        <v>2025-12-12</v>
      </c>
      <c r="V242" t="str">
        <f>VLOOKUP($A242,'Plan de acci�n consolidado 2025'!$A$3:$V$507,V$1,0)</f>
        <v>4000-DESPACHO DEL SUPERINTENDENTE DELEGADO PARA ASUNTOS JURISDICCIONALES</v>
      </c>
      <c r="W242"/>
      <c r="X242"/>
    </row>
    <row r="243" spans="1:24" x14ac:dyDescent="0.25">
      <c r="A243" s="31" t="s">
        <v>1033</v>
      </c>
      <c r="B243" t="str">
        <f>VLOOKUP($A243,'Plan de acci�n consolidado 2025'!$A$3:$V$507,B$1,0)</f>
        <v>4000-DESPACHO DEL SUPERINTENDENTE DELEGADO PARA ASUNTOS JURISDICCIONALES</v>
      </c>
      <c r="C243">
        <f>VLOOKUP($A243,'Plan de acci�n consolidado 2025'!$A$3:$V$507,C$1,0)</f>
        <v>5</v>
      </c>
      <c r="D243" t="str">
        <f>VLOOKUP($A243,'Plan de acci�n consolidado 2025'!$A$3:$V$507,D$1,0)</f>
        <v>Actividad propia</v>
      </c>
      <c r="E243" t="str">
        <f>VLOOKUP($A243,'Plan de acci�n consolidado 2025'!$A$3:$V$507,E$1,0)</f>
        <v>4000.2.1</v>
      </c>
      <c r="F243" t="str">
        <f>VLOOKUP($A243,'Plan de acci�n consolidado 2025'!$A$3:$V$507,F$1,0)</f>
        <v>N/A</v>
      </c>
      <c r="G243" t="str">
        <f>VLOOKUP($A243,'Plan de acci�n consolidado 2025'!$A$3:$V$507,G$1,0)</f>
        <v>N/A</v>
      </c>
      <c r="H243" t="str">
        <f>VLOOKUP($A243,'Plan de acci�n consolidado 2025'!$A$3:$V$507,H$1,0)</f>
        <v>N/A</v>
      </c>
      <c r="I243" t="str">
        <f>VLOOKUP($A243,'Plan de acci�n consolidado 2025'!$A$3:$V$507,I$1,0)</f>
        <v>N/A</v>
      </c>
      <c r="J243">
        <f>VLOOKUP(E243,'Plantilla publicacion'!$A$3:$Q$490,17,0)</f>
        <v>0</v>
      </c>
      <c r="K243" t="str">
        <f>VLOOKUP($A243,'Plan de acci�n consolidado 2025'!$A$3:$V$507,K$1,0)</f>
        <v>N/A</v>
      </c>
      <c r="L243" t="str">
        <f>VLOOKUP($A243,'Plan de acci�n consolidado 2025'!$A$3:$V$507,L$1,0)</f>
        <v>N/A</v>
      </c>
      <c r="M243" t="str">
        <f>VLOOKUP($A243,'Plan de acci�n consolidado 2025'!$A$3:$V$507,M$1,0)</f>
        <v>N/A</v>
      </c>
      <c r="N243" t="str">
        <f>VLOOKUP($A243,'Plan de acci�n consolidado 2025'!$A$3:$V$507,N$1,0)</f>
        <v>N/A</v>
      </c>
      <c r="O243" t="str">
        <f>VLOOKUP($A243,'Plan de acci�n consolidado 2025'!$A$3:$V$507,O$1,0)</f>
        <v>Gestionar las demandas de protección al consumidor (Informe mensual consolidado/ único entregable)</v>
      </c>
      <c r="P243">
        <f>VLOOKUP($A243,'Plan de acci�n consolidado 2025'!$A$3:$V$507,P$1,0)</f>
        <v>100</v>
      </c>
      <c r="Q243">
        <f>VLOOKUP($A243,'Plan de acci�n consolidado 2025'!$A$3:$V$507,Q$1,0)</f>
        <v>45000</v>
      </c>
      <c r="R243" t="str">
        <f>VLOOKUP($A243,'Plan de acci�n consolidado 2025'!$A$3:$V$507,R$1,0)</f>
        <v>Númerica</v>
      </c>
      <c r="S243" t="str">
        <f>VLOOKUP($A243,'Plan de acci�n consolidado 2025'!$A$3:$V$507,S$1,0)</f>
        <v># de Acciones de protección al consumidor gestionadas / 45000 Acciones de protección al consumidor por gestionar</v>
      </c>
      <c r="T243" s="196" t="str">
        <f>VLOOKUP($A243,'Plan de acci�n consolidado 2025'!$A$3:$V$507,T$1,0)</f>
        <v>2025-01-20</v>
      </c>
      <c r="U243" s="196" t="str">
        <f>VLOOKUP($A243,'Plan de acci�n consolidado 2025'!$A$3:$V$507,U$1,0)</f>
        <v>2025-12-12</v>
      </c>
      <c r="V243" t="str">
        <f>VLOOKUP($A243,'Plan de acci�n consolidado 2025'!$A$3:$V$507,V$1,0)</f>
        <v>4000-DESPACHO DEL SUPERINTENDENTE DELEGADO PARA ASUNTOS JURISDICCIONALES</v>
      </c>
      <c r="W243"/>
      <c r="X243"/>
    </row>
    <row r="244" spans="1:24" x14ac:dyDescent="0.25">
      <c r="A244" s="31" t="s">
        <v>1034</v>
      </c>
      <c r="B244" t="str">
        <f>VLOOKUP($A244,'Plan de acci�n consolidado 2025'!$A$3:$V$507,B$1,0)</f>
        <v>4000-DESPACHO DEL SUPERINTENDENTE DELEGADO PARA ASUNTOS JURISDICCIONALES</v>
      </c>
      <c r="C244">
        <f>VLOOKUP($A244,'Plan de acci�n consolidado 2025'!$A$3:$V$507,C$1,0)</f>
        <v>5</v>
      </c>
      <c r="D244" t="str">
        <f>VLOOKUP($A244,'Plan de acci�n consolidado 2025'!$A$3:$V$507,D$1,0)</f>
        <v>Producto</v>
      </c>
      <c r="E244" t="str">
        <f>VLOOKUP($A244,'Plan de acci�n consolidado 2025'!$A$3:$V$507,E$1,0)</f>
        <v>4000.3</v>
      </c>
      <c r="F244" t="str">
        <f>VLOOKUP($A244,'Plan de acci�n consolidado 2025'!$A$3:$V$507,F$1,0)</f>
        <v>Operativo SI</v>
      </c>
      <c r="G244" t="str">
        <f>VLOOKUP($A244,'Plan de acci�n consolidado 2025'!$A$3:$V$507,G$1,0)</f>
        <v>Mejorar la oportunidad en la atención de trámites y servicios.</v>
      </c>
      <c r="H244" t="str">
        <f>VLOOKUP($A244,'Plan de acci�n consolidado 2025'!$A$3:$V$507,H$1,0)</f>
        <v>Avance promedio de cumplimiento de productos asociados a mejorar la oportunidad en la atención de trámites y servicios.</v>
      </c>
      <c r="I244" t="str">
        <f>VLOOKUP($A244,'Plan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44" t="str">
        <f>VLOOKUP(E244,'Plantilla publicacion'!$A$3:$Q$490,17,0)</f>
        <v>PND - 5-31-5-b- Convergencia regional - Entidades públicas territoriales y nacionales fortalecidas / PES - Transformación Institucional</v>
      </c>
      <c r="K244" t="str">
        <f>VLOOKUP($A244,'Plan de acci�n consolidado 2025'!$A$3:$V$507,K$1,0)</f>
        <v>No</v>
      </c>
      <c r="L244" t="str">
        <f>VLOOKUP($A244,'Plan de acci�n consolidado 2025'!$A$3:$V$507,L$1,0)</f>
        <v>C-3503-0200-0011-40401c</v>
      </c>
      <c r="M244" t="str">
        <f>VLOOKUP($A244,'Plan de acci�n consolidado 2025'!$A$3:$V$507,M$1,0)</f>
        <v>Política Servicio al Ciudadano_DIMENSIÓN Gestión con Valores para Resultados</v>
      </c>
      <c r="N244" t="str">
        <f>VLOOKUP($A244,'Plan de acci�n consolidado 2025'!$A$3:$V$507,N$1,0)</f>
        <v>N/A</v>
      </c>
      <c r="O244" t="str">
        <f>VLOOKUP($A244,'Plan de acci�n consolidado 2025'!$A$3:$V$507,O$1,0)</f>
        <v>Niveles de congestión de los procesos admitidos y pendientes de decisión a 31 de marzo de 2025, en materia de Protección al Consumidor, reducidos. (Informe final que liste los autos o sentencias admitidos, finalizados)</v>
      </c>
      <c r="P244">
        <f>VLOOKUP($A244,'Plan de acci�n consolidado 2025'!$A$3:$V$507,P$1,0)</f>
        <v>17</v>
      </c>
      <c r="Q244">
        <f>VLOOKUP($A244,'Plan de acci�n consolidado 2025'!$A$3:$V$507,Q$1,0)</f>
        <v>22000</v>
      </c>
      <c r="R244" t="str">
        <f>VLOOKUP($A244,'Plan de acci�n consolidado 2025'!$A$3:$V$507,R$1,0)</f>
        <v>Númerica</v>
      </c>
      <c r="S244" t="str">
        <f>VLOOKUP($A244,'Plan de acci�n consolidado 2025'!$A$3:$V$507,S$1,0)</f>
        <v># de procesos de protección al consumidor finalizados / 22000 Procesos de protección al consumidor a finalizar</v>
      </c>
      <c r="T244" s="196" t="str">
        <f>VLOOKUP($A244,'Plan de acci�n consolidado 2025'!$A$3:$V$507,T$1,0)</f>
        <v>2025-01-20</v>
      </c>
      <c r="U244" s="196" t="str">
        <f>VLOOKUP($A244,'Plan de acci�n consolidado 2025'!$A$3:$V$507,U$1,0)</f>
        <v>2025-12-12</v>
      </c>
      <c r="V244" t="str">
        <f>VLOOKUP($A244,'Plan de acci�n consolidado 2025'!$A$3:$V$507,V$1,0)</f>
        <v>4000-DESPACHO DEL SUPERINTENDENTE DELEGADO PARA ASUNTOS JURISDICCIONALES</v>
      </c>
      <c r="W244"/>
      <c r="X244"/>
    </row>
    <row r="245" spans="1:24" x14ac:dyDescent="0.25">
      <c r="A245" s="31" t="s">
        <v>1035</v>
      </c>
      <c r="B245" t="str">
        <f>VLOOKUP($A245,'Plan de acci�n consolidado 2025'!$A$3:$V$507,B$1,0)</f>
        <v>4000-DESPACHO DEL SUPERINTENDENTE DELEGADO PARA ASUNTOS JURISDICCIONALES</v>
      </c>
      <c r="C245">
        <f>VLOOKUP($A245,'Plan de acci�n consolidado 2025'!$A$3:$V$507,C$1,0)</f>
        <v>5</v>
      </c>
      <c r="D245" t="str">
        <f>VLOOKUP($A245,'Plan de acci�n consolidado 2025'!$A$3:$V$507,D$1,0)</f>
        <v>Actividad propia</v>
      </c>
      <c r="E245" t="str">
        <f>VLOOKUP($A245,'Plan de acci�n consolidado 2025'!$A$3:$V$507,E$1,0)</f>
        <v>4000.3.1</v>
      </c>
      <c r="F245" t="str">
        <f>VLOOKUP($A245,'Plan de acci�n consolidado 2025'!$A$3:$V$507,F$1,0)</f>
        <v>N/A</v>
      </c>
      <c r="G245" t="str">
        <f>VLOOKUP($A245,'Plan de acci�n consolidado 2025'!$A$3:$V$507,G$1,0)</f>
        <v>N/A</v>
      </c>
      <c r="H245" t="str">
        <f>VLOOKUP($A245,'Plan de acci�n consolidado 2025'!$A$3:$V$507,H$1,0)</f>
        <v>N/A</v>
      </c>
      <c r="I245" t="str">
        <f>VLOOKUP($A245,'Plan de acci�n consolidado 2025'!$A$3:$V$507,I$1,0)</f>
        <v>N/A</v>
      </c>
      <c r="J245">
        <f>VLOOKUP(E245,'Plantilla publicacion'!$A$3:$Q$490,17,0)</f>
        <v>0</v>
      </c>
      <c r="K245" t="str">
        <f>VLOOKUP($A245,'Plan de acci�n consolidado 2025'!$A$3:$V$507,K$1,0)</f>
        <v>N/A</v>
      </c>
      <c r="L245" t="str">
        <f>VLOOKUP($A245,'Plan de acci�n consolidado 2025'!$A$3:$V$507,L$1,0)</f>
        <v>N/A</v>
      </c>
      <c r="M245" t="str">
        <f>VLOOKUP($A245,'Plan de acci�n consolidado 2025'!$A$3:$V$507,M$1,0)</f>
        <v>N/A</v>
      </c>
      <c r="N245" t="str">
        <f>VLOOKUP($A245,'Plan de acci�n consolidado 2025'!$A$3:$V$507,N$1,0)</f>
        <v>N/A</v>
      </c>
      <c r="O245" t="str">
        <f>VLOOKUP($A245,'Plan de acci�n consolidado 2025'!$A$3:$V$507,O$1,0)</f>
        <v>Finalizar las acciones de protección al consumidor admitidas y pendientes de decisión a 31 de marzo de 2025. (Listado mensual en Excel de autos o sentencias finalizados)</v>
      </c>
      <c r="P245">
        <f>VLOOKUP($A245,'Plan de acci�n consolidado 2025'!$A$3:$V$507,P$1,0)</f>
        <v>100</v>
      </c>
      <c r="Q245">
        <f>VLOOKUP($A245,'Plan de acci�n consolidado 2025'!$A$3:$V$507,Q$1,0)</f>
        <v>22000</v>
      </c>
      <c r="R245" t="str">
        <f>VLOOKUP($A245,'Plan de acci�n consolidado 2025'!$A$3:$V$507,R$1,0)</f>
        <v>Númerica</v>
      </c>
      <c r="S245" t="str">
        <f>VLOOKUP($A245,'Plan de acci�n consolidado 2025'!$A$3:$V$507,S$1,0)</f>
        <v># de procesos de protección al consumidor finalizados / 22000 Procesos de protección al consumidor a finalizar</v>
      </c>
      <c r="T245" s="196" t="str">
        <f>VLOOKUP($A245,'Plan de acci�n consolidado 2025'!$A$3:$V$507,T$1,0)</f>
        <v>2025-01-20</v>
      </c>
      <c r="U245" s="196" t="str">
        <f>VLOOKUP($A245,'Plan de acci�n consolidado 2025'!$A$3:$V$507,U$1,0)</f>
        <v>2025-12-12</v>
      </c>
      <c r="V245" t="str">
        <f>VLOOKUP($A245,'Plan de acci�n consolidado 2025'!$A$3:$V$507,V$1,0)</f>
        <v>4000-DESPACHO DEL SUPERINTENDENTE DELEGADO PARA ASUNTOS JURISDICCIONALES</v>
      </c>
      <c r="W245"/>
      <c r="X245"/>
    </row>
    <row r="246" spans="1:24" x14ac:dyDescent="0.25">
      <c r="A246" s="31" t="s">
        <v>1036</v>
      </c>
      <c r="B246" t="str">
        <f>VLOOKUP($A246,'Plan de acci�n consolidado 2025'!$A$3:$V$507,B$1,0)</f>
        <v>4000-DESPACHO DEL SUPERINTENDENTE DELEGADO PARA ASUNTOS JURISDICCIONALES</v>
      </c>
      <c r="C246">
        <f>VLOOKUP($A246,'Plan de acci�n consolidado 2025'!$A$3:$V$507,C$1,0)</f>
        <v>5</v>
      </c>
      <c r="D246" t="str">
        <f>VLOOKUP($A246,'Plan de acci�n consolidado 2025'!$A$3:$V$507,D$1,0)</f>
        <v>Producto</v>
      </c>
      <c r="E246" t="str">
        <f>VLOOKUP($A246,'Plan de acci�n consolidado 2025'!$A$3:$V$507,E$1,0)</f>
        <v>4000.4</v>
      </c>
      <c r="F246" t="str">
        <f>VLOOKUP($A246,'Plan de acci�n consolidado 2025'!$A$3:$V$507,F$1,0)</f>
        <v>Operativo SI</v>
      </c>
      <c r="G246" t="str">
        <f>VLOOKUP($A246,'Plan de acci�n consolidado 2025'!$A$3:$V$507,G$1,0)</f>
        <v>Mejorar la oportunidad en la atención de trámites y servicios.</v>
      </c>
      <c r="H246" t="str">
        <f>VLOOKUP($A246,'Plan de acci�n consolidado 2025'!$A$3:$V$507,H$1,0)</f>
        <v>Avance promedio de cumplimiento de productos asociados a mejorar la oportunidad en la atención de trámites y servicios.</v>
      </c>
      <c r="I246" t="str">
        <f>VLOOKUP($A246,'Plan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46" t="str">
        <f>VLOOKUP(E246,'Plantilla publicacion'!$A$3:$Q$490,17,0)</f>
        <v>PND - 5-31-5-b- Convergencia regional - Entidades públicas territoriales y nacionales fortalecidas / PES - Transformación Institucional</v>
      </c>
      <c r="K246" t="str">
        <f>VLOOKUP($A246,'Plan de acci�n consolidado 2025'!$A$3:$V$507,K$1,0)</f>
        <v>No</v>
      </c>
      <c r="L246" t="str">
        <f>VLOOKUP($A246,'Plan de acci�n consolidado 2025'!$A$3:$V$507,L$1,0)</f>
        <v>C-3503-0200-0011-40401c</v>
      </c>
      <c r="M246" t="str">
        <f>VLOOKUP($A246,'Plan de acci�n consolidado 2025'!$A$3:$V$507,M$1,0)</f>
        <v>Política Servicio al Ciudadano_DIMENSIÓN Gestión con Valores para Resultados</v>
      </c>
      <c r="N246" t="str">
        <f>VLOOKUP($A246,'Plan de acci�n consolidado 2025'!$A$3:$V$507,N$1,0)</f>
        <v>N/A</v>
      </c>
      <c r="O246" t="str">
        <f>VLOOKUP($A246,'Plan de acci�n consolidado 2025'!$A$3:$V$507,O$1,0)</f>
        <v>Cultura de cumplimiento de sentencias, transacciones y conciliaciones a favor del consumidor, legalmente celebradas, fortalecida a través del trámite de verificación de cumplimiento. (Informe final de finalizados / único entregable)</v>
      </c>
      <c r="P246">
        <f>VLOOKUP($A246,'Plan de acci�n consolidado 2025'!$A$3:$V$507,P$1,0)</f>
        <v>17</v>
      </c>
      <c r="Q246">
        <f>VLOOKUP($A246,'Plan de acci�n consolidado 2025'!$A$3:$V$507,Q$1,0)</f>
        <v>12400</v>
      </c>
      <c r="R246" t="str">
        <f>VLOOKUP($A246,'Plan de acci�n consolidado 2025'!$A$3:$V$507,R$1,0)</f>
        <v>Númerica</v>
      </c>
      <c r="S246" t="str">
        <f>VLOOKUP($A246,'Plan de acci�n consolidado 2025'!$A$3:$V$507,S$1,0)</f>
        <v># de procesos en verificación del cumplimiento finalizados / 12400 Procesos en verificación del cumplimiento a finalizar</v>
      </c>
      <c r="T246" s="196" t="str">
        <f>VLOOKUP($A246,'Plan de acci�n consolidado 2025'!$A$3:$V$507,T$1,0)</f>
        <v>2025-01-20</v>
      </c>
      <c r="U246" s="196" t="str">
        <f>VLOOKUP($A246,'Plan de acci�n consolidado 2025'!$A$3:$V$507,U$1,0)</f>
        <v>2025-12-12</v>
      </c>
      <c r="V246" t="str">
        <f>VLOOKUP($A246,'Plan de acci�n consolidado 2025'!$A$3:$V$507,V$1,0)</f>
        <v>4000-DESPACHO DEL SUPERINTENDENTE DELEGADO PARA ASUNTOS JURISDICCIONALES</v>
      </c>
      <c r="W246"/>
      <c r="X246"/>
    </row>
    <row r="247" spans="1:24" x14ac:dyDescent="0.25">
      <c r="A247" s="31" t="s">
        <v>1037</v>
      </c>
      <c r="B247" t="str">
        <f>VLOOKUP($A247,'Plan de acci�n consolidado 2025'!$A$3:$V$507,B$1,0)</f>
        <v>4000-DESPACHO DEL SUPERINTENDENTE DELEGADO PARA ASUNTOS JURISDICCIONALES</v>
      </c>
      <c r="C247">
        <f>VLOOKUP($A247,'Plan de acci�n consolidado 2025'!$A$3:$V$507,C$1,0)</f>
        <v>5</v>
      </c>
      <c r="D247" t="str">
        <f>VLOOKUP($A247,'Plan de acci�n consolidado 2025'!$A$3:$V$507,D$1,0)</f>
        <v>Actividad propia</v>
      </c>
      <c r="E247" t="str">
        <f>VLOOKUP($A247,'Plan de acci�n consolidado 2025'!$A$3:$V$507,E$1,0)</f>
        <v>4000.4.1</v>
      </c>
      <c r="F247" t="str">
        <f>VLOOKUP($A247,'Plan de acci�n consolidado 2025'!$A$3:$V$507,F$1,0)</f>
        <v>N/A</v>
      </c>
      <c r="G247" t="str">
        <f>VLOOKUP($A247,'Plan de acci�n consolidado 2025'!$A$3:$V$507,G$1,0)</f>
        <v>N/A</v>
      </c>
      <c r="H247" t="str">
        <f>VLOOKUP($A247,'Plan de acci�n consolidado 2025'!$A$3:$V$507,H$1,0)</f>
        <v>N/A</v>
      </c>
      <c r="I247" t="str">
        <f>VLOOKUP($A247,'Plan de acci�n consolidado 2025'!$A$3:$V$507,I$1,0)</f>
        <v>N/A</v>
      </c>
      <c r="J247">
        <f>VLOOKUP(E247,'Plantilla publicacion'!$A$3:$Q$490,17,0)</f>
        <v>0</v>
      </c>
      <c r="K247" t="str">
        <f>VLOOKUP($A247,'Plan de acci�n consolidado 2025'!$A$3:$V$507,K$1,0)</f>
        <v>N/A</v>
      </c>
      <c r="L247" t="str">
        <f>VLOOKUP($A247,'Plan de acci�n consolidado 2025'!$A$3:$V$507,L$1,0)</f>
        <v>N/A</v>
      </c>
      <c r="M247" t="str">
        <f>VLOOKUP($A247,'Plan de acci�n consolidado 2025'!$A$3:$V$507,M$1,0)</f>
        <v>N/A</v>
      </c>
      <c r="N247" t="str">
        <f>VLOOKUP($A247,'Plan de acci�n consolidado 2025'!$A$3:$V$507,N$1,0)</f>
        <v>N/A</v>
      </c>
      <c r="O247" t="str">
        <f>VLOOKUP($A247,'Plan de acci�n consolidado 2025'!$A$3:$V$507,O$1,0)</f>
        <v>Finalizar el trámite para la verificación del cumplimiento de las sentencias, transacciones y conciliaciones a favor del consumidor legalmente celebradas (Listado en Excel mensual de finalización)</v>
      </c>
      <c r="P247">
        <f>VLOOKUP($A247,'Plan de acci�n consolidado 2025'!$A$3:$V$507,P$1,0)</f>
        <v>50</v>
      </c>
      <c r="Q247">
        <f>VLOOKUP($A247,'Plan de acci�n consolidado 2025'!$A$3:$V$507,Q$1,0)</f>
        <v>12400</v>
      </c>
      <c r="R247" t="str">
        <f>VLOOKUP($A247,'Plan de acci�n consolidado 2025'!$A$3:$V$507,R$1,0)</f>
        <v>Númerica</v>
      </c>
      <c r="S247" t="str">
        <f>VLOOKUP($A247,'Plan de acci�n consolidado 2025'!$A$3:$V$507,S$1,0)</f>
        <v># de procesos en verificación del cumplimiento finalizados / 12400 Procesos en verificación del cumplimiento a finalizar</v>
      </c>
      <c r="T247" s="196" t="str">
        <f>VLOOKUP($A247,'Plan de acci�n consolidado 2025'!$A$3:$V$507,T$1,0)</f>
        <v>2025-01-20</v>
      </c>
      <c r="U247" s="196" t="str">
        <f>VLOOKUP($A247,'Plan de acci�n consolidado 2025'!$A$3:$V$507,U$1,0)</f>
        <v>2025-12-12</v>
      </c>
      <c r="V247" t="str">
        <f>VLOOKUP($A247,'Plan de acci�n consolidado 2025'!$A$3:$V$507,V$1,0)</f>
        <v>4000-DESPACHO DEL SUPERINTENDENTE DELEGADO PARA ASUNTOS JURISDICCIONALES</v>
      </c>
      <c r="W247"/>
      <c r="X247"/>
    </row>
    <row r="248" spans="1:24" x14ac:dyDescent="0.25">
      <c r="A248" s="31" t="s">
        <v>1778</v>
      </c>
      <c r="B248" t="str">
        <f>VLOOKUP($A248,'Plan de acci�n consolidado 2025'!$A$3:$V$507,B$1,0)</f>
        <v>4000-DESPACHO DEL SUPERINTENDENTE DELEGADO PARA ASUNTOS JURISDICCIONALES</v>
      </c>
      <c r="C248">
        <f>VLOOKUP($A248,'Plan de acci�n consolidado 2025'!$A$3:$V$507,C$1,0)</f>
        <v>5</v>
      </c>
      <c r="D248" t="str">
        <f>VLOOKUP($A248,'Plan de acci�n consolidado 2025'!$A$3:$V$507,D$1,0)</f>
        <v>Actividad propia</v>
      </c>
      <c r="E248" t="str">
        <f>VLOOKUP($A248,'Plan de acci�n consolidado 2025'!$A$3:$V$507,E$1,0)</f>
        <v>4000.4.2</v>
      </c>
      <c r="F248" t="str">
        <f>VLOOKUP($A248,'Plan de acci�n consolidado 2025'!$A$3:$V$507,F$1,0)</f>
        <v>N/A</v>
      </c>
      <c r="G248" t="str">
        <f>VLOOKUP($A248,'Plan de acci�n consolidado 2025'!$A$3:$V$507,G$1,0)</f>
        <v>N/A</v>
      </c>
      <c r="H248" t="str">
        <f>VLOOKUP($A248,'Plan de acci�n consolidado 2025'!$A$3:$V$507,H$1,0)</f>
        <v>N/A</v>
      </c>
      <c r="I248" t="str">
        <f>VLOOKUP($A248,'Plan de acci�n consolidado 2025'!$A$3:$V$507,I$1,0)</f>
        <v>N/A</v>
      </c>
      <c r="J248">
        <f>VLOOKUP(E248,'Plantilla publicacion'!$A$3:$Q$490,17,0)</f>
        <v>0</v>
      </c>
      <c r="K248" t="str">
        <f>VLOOKUP($A248,'Plan de acci�n consolidado 2025'!$A$3:$V$507,K$1,0)</f>
        <v>N/A</v>
      </c>
      <c r="L248" t="str">
        <f>VLOOKUP($A248,'Plan de acci�n consolidado 2025'!$A$3:$V$507,L$1,0)</f>
        <v>N/A</v>
      </c>
      <c r="M248" t="str">
        <f>VLOOKUP($A248,'Plan de acci�n consolidado 2025'!$A$3:$V$507,M$1,0)</f>
        <v>N/A</v>
      </c>
      <c r="N248" t="str">
        <f>VLOOKUP($A248,'Plan de acci�n consolidado 2025'!$A$3:$V$507,N$1,0)</f>
        <v>N/A</v>
      </c>
      <c r="O248" t="str">
        <f>VLOOKUP($A248,'Plan de acci�n consolidado 2025'!$A$3:$V$507,O$1,0)</f>
        <v>Finalizar con archivo el trámite para la verificación del cumplimiento de los expedientes sin noticia de incumplimiento, noticias pretempore, extemporáneas o archivo por ausencia de derecho de postulación y controles de legalidad que deriven en archivo en relación con las sentencias, transacciones y conciliaciones respecto de las sociedades FAST COLOMBIA SAS y ULTRA AIR S.A.S proferidas a 31 de marzo de 2025; estos archivos incluyen todos aquellos proferidos en la vigencia 2025 (Listado en Excel mensual de finalización y el inventario mensual)</v>
      </c>
      <c r="P248">
        <f>VLOOKUP($A248,'Plan de acci�n consolidado 2025'!$A$3:$V$507,P$1,0)</f>
        <v>50</v>
      </c>
      <c r="Q248">
        <f>VLOOKUP($A248,'Plan de acci�n consolidado 2025'!$A$3:$V$507,Q$1,0)</f>
        <v>100</v>
      </c>
      <c r="R248" t="str">
        <f>VLOOKUP($A248,'Plan de acci�n consolidado 2025'!$A$3:$V$507,R$1,0)</f>
        <v>Porcentual</v>
      </c>
      <c r="S248" t="str">
        <f>VLOOKUP($A248,'Plan de acci�n consolidado 2025'!$A$3:$V$507,S$1,0)</f>
        <v>% de procesos en verificación del cumplimiento finalizados con archivo / 100% de Procesos en verificación del cumplimiento a finalizar con archivo</v>
      </c>
      <c r="T248" s="196" t="str">
        <f>VLOOKUP($A248,'Plan de acci�n consolidado 2025'!$A$3:$V$507,T$1,0)</f>
        <v>2025-05-02</v>
      </c>
      <c r="U248" s="196" t="str">
        <f>VLOOKUP($A248,'Plan de acci�n consolidado 2025'!$A$3:$V$507,U$1,0)</f>
        <v>2025-12-12</v>
      </c>
      <c r="V248" t="str">
        <f>VLOOKUP($A248,'Plan de acci�n consolidado 2025'!$A$3:$V$507,V$1,0)</f>
        <v>4000-DESPACHO DEL SUPERINTENDENTE DELEGADO PARA ASUNTOS JURISDICCIONALES</v>
      </c>
      <c r="W248"/>
      <c r="X248"/>
    </row>
    <row r="249" spans="1:24" x14ac:dyDescent="0.25">
      <c r="A249" s="31" t="s">
        <v>1038</v>
      </c>
      <c r="B249" t="str">
        <f>VLOOKUP($A249,'Plan de acci�n consolidado 2025'!$A$3:$V$507,B$1,0)</f>
        <v>4000-DESPACHO DEL SUPERINTENDENTE DELEGADO PARA ASUNTOS JURISDICCIONALES</v>
      </c>
      <c r="C249">
        <f>VLOOKUP($A249,'Plan de acci�n consolidado 2025'!$A$3:$V$507,C$1,0)</f>
        <v>5</v>
      </c>
      <c r="D249" t="str">
        <f>VLOOKUP($A249,'Plan de acci�n consolidado 2025'!$A$3:$V$507,D$1,0)</f>
        <v>Producto</v>
      </c>
      <c r="E249" t="str">
        <f>VLOOKUP($A249,'Plan de acci�n consolidado 2025'!$A$3:$V$507,E$1,0)</f>
        <v>4000.5</v>
      </c>
      <c r="F249" t="str">
        <f>VLOOKUP($A249,'Plan de acci�n consolidado 2025'!$A$3:$V$507,F$1,0)</f>
        <v>Innovador</v>
      </c>
      <c r="G249" t="str">
        <f>VLOOKUP($A249,'Plan de acci�n consolidado 2025'!$A$3:$V$507,G$1,0)</f>
        <v xml:space="preserve">Promover el enfoque preventivo, diferencial y territorial en el que hacer misional de la entidad 
</v>
      </c>
      <c r="H249" t="str">
        <f>VLOOKUP($A249,'Plan de acci�n consolidado 2025'!$A$3:$V$507,H$1,0)</f>
        <v xml:space="preserve">Cumplimiento de productos del PAI asociados a Promover el enfoque preventivo, diferencial y territorial en el que hacer misional de la entidad 
</v>
      </c>
      <c r="I249" t="str">
        <f>VLOOKUP($A249,'Plan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49" t="str">
        <f>VLOOKUP(E249,'Plantilla publicacion'!$A$3:$Q$490,17,0)</f>
        <v>PND - 5-31-5-b- Convergencia regional - Entidades públicas territoriales y nacionales fortalecidas / PES - Cierre de brechas territoriales</v>
      </c>
      <c r="K249" t="str">
        <f>VLOOKUP($A249,'Plan de acci�n consolidado 2025'!$A$3:$V$507,K$1,0)</f>
        <v>No</v>
      </c>
      <c r="L249" t="str">
        <f>VLOOKUP($A249,'Plan de acci�n consolidado 2025'!$A$3:$V$507,L$1,0)</f>
        <v>C-3503-0200-0011-40401c</v>
      </c>
      <c r="M249" t="str">
        <f>VLOOKUP($A249,'Plan de acci�n consolidado 2025'!$A$3:$V$507,M$1,0)</f>
        <v>Política Servicio al Ciudadano_DIMENSIÓN Gestión con Valores para Resultados</v>
      </c>
      <c r="N249" t="str">
        <f>VLOOKUP($A249,'Plan de acci�n consolidado 2025'!$A$3:$V$507,N$1,0)</f>
        <v>N/A</v>
      </c>
      <c r="O249" t="str">
        <f>VLOOKUP($A249,'Plan de acci�n consolidado 2025'!$A$3:$V$507,O$1,0)</f>
        <v>Presencia territorial de la SIC en materia de asuntos jursidiccionales, fortalecida. (Listados de asistencia por jornada)</v>
      </c>
      <c r="P249">
        <f>VLOOKUP($A249,'Plan de acci�n consolidado 2025'!$A$3:$V$507,P$1,0)</f>
        <v>12</v>
      </c>
      <c r="Q249">
        <f>VLOOKUP($A249,'Plan de acci�n consolidado 2025'!$A$3:$V$507,Q$1,0)</f>
        <v>6</v>
      </c>
      <c r="R249" t="str">
        <f>VLOOKUP($A249,'Plan de acci�n consolidado 2025'!$A$3:$V$507,R$1,0)</f>
        <v>Númerica</v>
      </c>
      <c r="S249" t="str">
        <f>VLOOKUP($A249,'Plan de acci�n consolidado 2025'!$A$3:$V$507,S$1,0)</f>
        <v># de jornadas de territorialización realizadas / 6 Jornadas de territorialización programadas</v>
      </c>
      <c r="T249" s="196" t="str">
        <f>VLOOKUP($A249,'Plan de acci�n consolidado 2025'!$A$3:$V$507,T$1,0)</f>
        <v>2025-02-03</v>
      </c>
      <c r="U249" s="196" t="str">
        <f>VLOOKUP($A249,'Plan de acci�n consolidado 2025'!$A$3:$V$507,U$1,0)</f>
        <v>2025-11-28</v>
      </c>
      <c r="V249" t="str">
        <f>VLOOKUP($A249,'Plan de acci�n consolidado 2025'!$A$3:$V$507,V$1,0)</f>
        <v>4000-DESPACHO DEL SUPERINTENDENTE DELEGADO PARA ASUNTOS JURISDICCIONALES</v>
      </c>
      <c r="W249"/>
      <c r="X249"/>
    </row>
    <row r="250" spans="1:24" x14ac:dyDescent="0.25">
      <c r="A250" s="31" t="s">
        <v>1040</v>
      </c>
      <c r="B250" t="str">
        <f>VLOOKUP($A250,'Plan de acci�n consolidado 2025'!$A$3:$V$507,B$1,0)</f>
        <v>4000-DESPACHO DEL SUPERINTENDENTE DELEGADO PARA ASUNTOS JURISDICCIONALES</v>
      </c>
      <c r="C250">
        <f>VLOOKUP($A250,'Plan de acci�n consolidado 2025'!$A$3:$V$507,C$1,0)</f>
        <v>5</v>
      </c>
      <c r="D250" t="str">
        <f>VLOOKUP($A250,'Plan de acci�n consolidado 2025'!$A$3:$V$507,D$1,0)</f>
        <v>Actividad propia</v>
      </c>
      <c r="E250" t="str">
        <f>VLOOKUP($A250,'Plan de acci�n consolidado 2025'!$A$3:$V$507,E$1,0)</f>
        <v>4000.5.1</v>
      </c>
      <c r="F250" t="str">
        <f>VLOOKUP($A250,'Plan de acci�n consolidado 2025'!$A$3:$V$507,F$1,0)</f>
        <v>N/A</v>
      </c>
      <c r="G250" t="str">
        <f>VLOOKUP($A250,'Plan de acci�n consolidado 2025'!$A$3:$V$507,G$1,0)</f>
        <v>N/A</v>
      </c>
      <c r="H250" t="str">
        <f>VLOOKUP($A250,'Plan de acci�n consolidado 2025'!$A$3:$V$507,H$1,0)</f>
        <v>N/A</v>
      </c>
      <c r="I250" t="str">
        <f>VLOOKUP($A250,'Plan de acci�n consolidado 2025'!$A$3:$V$507,I$1,0)</f>
        <v>N/A</v>
      </c>
      <c r="J250">
        <f>VLOOKUP(E250,'Plantilla publicacion'!$A$3:$Q$490,17,0)</f>
        <v>0</v>
      </c>
      <c r="K250" t="str">
        <f>VLOOKUP($A250,'Plan de acci�n consolidado 2025'!$A$3:$V$507,K$1,0)</f>
        <v>N/A</v>
      </c>
      <c r="L250" t="str">
        <f>VLOOKUP($A250,'Plan de acci�n consolidado 2025'!$A$3:$V$507,L$1,0)</f>
        <v>N/A</v>
      </c>
      <c r="M250" t="str">
        <f>VLOOKUP($A250,'Plan de acci�n consolidado 2025'!$A$3:$V$507,M$1,0)</f>
        <v>N/A</v>
      </c>
      <c r="N250" t="str">
        <f>VLOOKUP($A250,'Plan de acci�n consolidado 2025'!$A$3:$V$507,N$1,0)</f>
        <v>N/A</v>
      </c>
      <c r="O250" t="str">
        <f>VLOOKUP($A250,'Plan de acci�n consolidado 2025'!$A$3:$V$507,O$1,0)</f>
        <v>Definir fechas de las jornadas de territorialización. (correo electrónico enviando con las fechas de las jornadas/único entregable)</v>
      </c>
      <c r="P250">
        <f>VLOOKUP($A250,'Plan de acci�n consolidado 2025'!$A$3:$V$507,P$1,0)</f>
        <v>20</v>
      </c>
      <c r="Q250">
        <f>VLOOKUP($A250,'Plan de acci�n consolidado 2025'!$A$3:$V$507,Q$1,0)</f>
        <v>1</v>
      </c>
      <c r="R250" t="str">
        <f>VLOOKUP($A250,'Plan de acci�n consolidado 2025'!$A$3:$V$507,R$1,0)</f>
        <v>Númerica</v>
      </c>
      <c r="S250" t="str">
        <f>VLOOKUP($A250,'Plan de acci�n consolidado 2025'!$A$3:$V$507,S$1,0)</f>
        <v># de Correo electrónico elaborado y enviado / 1 Correo electrónico programado</v>
      </c>
      <c r="T250" s="196" t="str">
        <f>VLOOKUP($A250,'Plan de acci�n consolidado 2025'!$A$3:$V$507,T$1,0)</f>
        <v>2025-02-03</v>
      </c>
      <c r="U250" s="196" t="str">
        <f>VLOOKUP($A250,'Plan de acci�n consolidado 2025'!$A$3:$V$507,U$1,0)</f>
        <v>2025-03-31</v>
      </c>
      <c r="V250" t="str">
        <f>VLOOKUP($A250,'Plan de acci�n consolidado 2025'!$A$3:$V$507,V$1,0)</f>
        <v>4000-DESPACHO DEL SUPERINTENDENTE DELEGADO PARA ASUNTOS JURISDICCIONALES</v>
      </c>
      <c r="W250"/>
      <c r="X250"/>
    </row>
    <row r="251" spans="1:24" x14ac:dyDescent="0.25">
      <c r="A251" s="31" t="s">
        <v>1042</v>
      </c>
      <c r="B251" t="str">
        <f>VLOOKUP($A251,'Plan de acci�n consolidado 2025'!$A$3:$V$507,B$1,0)</f>
        <v>4000-DESPACHO DEL SUPERINTENDENTE DELEGADO PARA ASUNTOS JURISDICCIONALES</v>
      </c>
      <c r="C251">
        <f>VLOOKUP($A251,'Plan de acci�n consolidado 2025'!$A$3:$V$507,C$1,0)</f>
        <v>5</v>
      </c>
      <c r="D251" t="str">
        <f>VLOOKUP($A251,'Plan de acci�n consolidado 2025'!$A$3:$V$507,D$1,0)</f>
        <v>Actividad propia</v>
      </c>
      <c r="E251" t="str">
        <f>VLOOKUP($A251,'Plan de acci�n consolidado 2025'!$A$3:$V$507,E$1,0)</f>
        <v>4000.5.2</v>
      </c>
      <c r="F251" t="str">
        <f>VLOOKUP($A251,'Plan de acci�n consolidado 2025'!$A$3:$V$507,F$1,0)</f>
        <v>N/A</v>
      </c>
      <c r="G251" t="str">
        <f>VLOOKUP($A251,'Plan de acci�n consolidado 2025'!$A$3:$V$507,G$1,0)</f>
        <v>N/A</v>
      </c>
      <c r="H251" t="str">
        <f>VLOOKUP($A251,'Plan de acci�n consolidado 2025'!$A$3:$V$507,H$1,0)</f>
        <v>N/A</v>
      </c>
      <c r="I251" t="str">
        <f>VLOOKUP($A251,'Plan de acci�n consolidado 2025'!$A$3:$V$507,I$1,0)</f>
        <v>N/A</v>
      </c>
      <c r="J251">
        <f>VLOOKUP(E251,'Plantilla publicacion'!$A$3:$Q$490,17,0)</f>
        <v>0</v>
      </c>
      <c r="K251" t="str">
        <f>VLOOKUP($A251,'Plan de acci�n consolidado 2025'!$A$3:$V$507,K$1,0)</f>
        <v>N/A</v>
      </c>
      <c r="L251" t="str">
        <f>VLOOKUP($A251,'Plan de acci�n consolidado 2025'!$A$3:$V$507,L$1,0)</f>
        <v>N/A</v>
      </c>
      <c r="M251" t="str">
        <f>VLOOKUP($A251,'Plan de acci�n consolidado 2025'!$A$3:$V$507,M$1,0)</f>
        <v>N/A</v>
      </c>
      <c r="N251" t="str">
        <f>VLOOKUP($A251,'Plan de acci�n consolidado 2025'!$A$3:$V$507,N$1,0)</f>
        <v>N/A</v>
      </c>
      <c r="O251" t="str">
        <f>VLOOKUP($A251,'Plan de acci�n consolidado 2025'!$A$3:$V$507,O$1,0)</f>
        <v>Realizar jornadas de territorialización, de acuerdo con el cronograma establecido. (Listados de asistencia por programa)</v>
      </c>
      <c r="P251">
        <f>VLOOKUP($A251,'Plan de acci�n consolidado 2025'!$A$3:$V$507,P$1,0)</f>
        <v>80</v>
      </c>
      <c r="Q251">
        <f>VLOOKUP($A251,'Plan de acci�n consolidado 2025'!$A$3:$V$507,Q$1,0)</f>
        <v>6</v>
      </c>
      <c r="R251" t="str">
        <f>VLOOKUP($A251,'Plan de acci�n consolidado 2025'!$A$3:$V$507,R$1,0)</f>
        <v>Númerica</v>
      </c>
      <c r="S251" t="str">
        <f>VLOOKUP($A251,'Plan de acci�n consolidado 2025'!$A$3:$V$507,S$1,0)</f>
        <v># de jornadas de territorialización realizadas / 6 Jornadas de territorialización programadas</v>
      </c>
      <c r="T251" s="196" t="str">
        <f>VLOOKUP($A251,'Plan de acci�n consolidado 2025'!$A$3:$V$507,T$1,0)</f>
        <v>2025-04-01</v>
      </c>
      <c r="U251" s="196" t="str">
        <f>VLOOKUP($A251,'Plan de acci�n consolidado 2025'!$A$3:$V$507,U$1,0)</f>
        <v>2025-11-28</v>
      </c>
      <c r="V251" t="str">
        <f>VLOOKUP($A251,'Plan de acci�n consolidado 2025'!$A$3:$V$507,V$1,0)</f>
        <v>4000-DESPACHO DEL SUPERINTENDENTE DELEGADO PARA ASUNTOS JURISDICCIONALES</v>
      </c>
      <c r="W251"/>
      <c r="X251"/>
    </row>
    <row r="252" spans="1:24" x14ac:dyDescent="0.25">
      <c r="A252" s="31" t="s">
        <v>1043</v>
      </c>
      <c r="B252" t="str">
        <f>VLOOKUP($A252,'Plan de acci�n consolidado 2025'!$A$3:$V$507,B$1,0)</f>
        <v>4000-DESPACHO DEL SUPERINTENDENTE DELEGADO PARA ASUNTOS JURISDICCIONALES</v>
      </c>
      <c r="C252">
        <f>VLOOKUP($A252,'Plan de acci�n consolidado 2025'!$A$3:$V$507,C$1,0)</f>
        <v>5</v>
      </c>
      <c r="D252" t="str">
        <f>VLOOKUP($A252,'Plan de acci�n consolidado 2025'!$A$3:$V$507,D$1,0)</f>
        <v>Producto</v>
      </c>
      <c r="E252" t="str">
        <f>VLOOKUP($A252,'Plan de acci�n consolidado 2025'!$A$3:$V$507,E$1,0)</f>
        <v>4000.6</v>
      </c>
      <c r="F252" t="str">
        <f>VLOOKUP($A252,'Plan de acci�n consolidado 2025'!$A$3:$V$507,F$1,0)</f>
        <v>Innovador</v>
      </c>
      <c r="G252" t="str">
        <f>VLOOKUP($A252,'Plan de acci�n consolidado 2025'!$A$3:$V$507,G$1,0)</f>
        <v xml:space="preserve">Generar sinergias con agentes nacionales e internacionales que permitan potenciar las capacidades de la SIC.
</v>
      </c>
      <c r="H252" t="str">
        <f>VLOOKUP($A252,'Plan de acci�n consolidado 2025'!$A$3:$V$507,H$1,0)</f>
        <v xml:space="preserve">Cumplimiento de productos del PAI asociados a Generar sinergias con agentes nacionales e internacionales que permitan potenciar las capacidades de la SIC.
</v>
      </c>
      <c r="I252" t="str">
        <f>VLOOKUP($A252,'Plan de acci�n consolidado 2025'!$A$3:$V$507,I$1,0)</f>
        <v>1-Generación de oportunidades de cooperación y fortalecimiento de existentes con grupos de interés y de valor.-5-Direccionamiento de la oferta institucional con productos y/o servicios con enfoque preventivo, diferencial y territorial.</v>
      </c>
      <c r="J252" t="str">
        <f>VLOOKUP(E252,'Plantilla publicacion'!$A$3:$Q$490,17,0)</f>
        <v>PND - 4-04-1-c- Transformación productiva, internacionalización y acción climática - Políticas de competencia, consumidor e infraestructura de la calidad modernas / PES - Internacionalización</v>
      </c>
      <c r="K252" t="str">
        <f>VLOOKUP($A252,'Plan de acci�n consolidado 2025'!$A$3:$V$507,K$1,0)</f>
        <v>Si</v>
      </c>
      <c r="L252" t="str">
        <f>VLOOKUP($A252,'Plan de acci�n consolidado 2025'!$A$3:$V$507,L$1,0)</f>
        <v>C-3503-0200-0011-40401c</v>
      </c>
      <c r="M252" t="str">
        <f>VLOOKUP($A252,'Plan de acci�n consolidado 2025'!$A$3:$V$507,M$1,0)</f>
        <v>Política Participación Ciudadana en la Gestión Pública _DIMENSIÓN Gestión con Valores para Resultados</v>
      </c>
      <c r="N252" t="str">
        <f>VLOOKUP($A252,'Plan de acci�n consolidado 2025'!$A$3:$V$507,N$1,0)</f>
        <v>N/A</v>
      </c>
      <c r="O252" t="str">
        <f>VLOOKUP($A252,'Plan de acci�n consolidado 2025'!$A$3:$V$507,O$1,0)</f>
        <v>II Congreso de autoridades administrativas investidas con funciones jurisdiccionales en materia de competencia desleal, propiedad industrial y derecho de consumo, realizado. (fotografías del evento realizado /único entregable)</v>
      </c>
      <c r="P252">
        <f>VLOOKUP($A252,'Plan de acci�n consolidado 2025'!$A$3:$V$507,P$1,0)</f>
        <v>16</v>
      </c>
      <c r="Q252">
        <f>VLOOKUP($A252,'Plan de acci�n consolidado 2025'!$A$3:$V$507,Q$1,0)</f>
        <v>1</v>
      </c>
      <c r="R252" t="str">
        <f>VLOOKUP($A252,'Plan de acci�n consolidado 2025'!$A$3:$V$507,R$1,0)</f>
        <v>Númerica</v>
      </c>
      <c r="S252" t="str">
        <f>VLOOKUP($A252,'Plan de acci�n consolidado 2025'!$A$3:$V$507,S$1,0)</f>
        <v># de encuentro de autoridades realizado / 1 Encuentro de autoridades a realizar</v>
      </c>
      <c r="T252" s="196" t="str">
        <f>VLOOKUP($A252,'Plan de acci�n consolidado 2025'!$A$3:$V$507,T$1,0)</f>
        <v>2025-02-03</v>
      </c>
      <c r="U252" s="196" t="str">
        <f>VLOOKUP($A252,'Plan de acci�n consolidado 2025'!$A$3:$V$507,U$1,0)</f>
        <v>2025-12-05</v>
      </c>
      <c r="V252" t="str">
        <f>VLOOKUP($A252,'Plan de acci�n consolidado 2025'!$A$3:$V$507,V$1,0)</f>
        <v>20-OFICINA DE TECNOLOGÍA E INFORMÁTICA;
4000-DESPACHO DEL SUPERINTENDENTE DELEGADO PARA ASUNTOS JURISDICCIONALES;
73-GRUPO DE TRABAJO DE COMUNICACION</v>
      </c>
      <c r="W252"/>
      <c r="X252"/>
    </row>
    <row r="253" spans="1:24" x14ac:dyDescent="0.25">
      <c r="A253" s="31" t="s">
        <v>1046</v>
      </c>
      <c r="B253" t="str">
        <f>VLOOKUP($A253,'Plan de acci�n consolidado 2025'!$A$3:$V$507,B$1,0)</f>
        <v>4000-DESPACHO DEL SUPERINTENDENTE DELEGADO PARA ASUNTOS JURISDICCIONALES</v>
      </c>
      <c r="C253">
        <f>VLOOKUP($A253,'Plan de acci�n consolidado 2025'!$A$3:$V$507,C$1,0)</f>
        <v>5</v>
      </c>
      <c r="D253" t="str">
        <f>VLOOKUP($A253,'Plan de acci�n consolidado 2025'!$A$3:$V$507,D$1,0)</f>
        <v>Actividad propia</v>
      </c>
      <c r="E253" t="str">
        <f>VLOOKUP($A253,'Plan de acci�n consolidado 2025'!$A$3:$V$507,E$1,0)</f>
        <v>4000.6.1</v>
      </c>
      <c r="F253" t="str">
        <f>VLOOKUP($A253,'Plan de acci�n consolidado 2025'!$A$3:$V$507,F$1,0)</f>
        <v>N/A</v>
      </c>
      <c r="G253" t="str">
        <f>VLOOKUP($A253,'Plan de acci�n consolidado 2025'!$A$3:$V$507,G$1,0)</f>
        <v>N/A</v>
      </c>
      <c r="H253" t="str">
        <f>VLOOKUP($A253,'Plan de acci�n consolidado 2025'!$A$3:$V$507,H$1,0)</f>
        <v>N/A</v>
      </c>
      <c r="I253" t="str">
        <f>VLOOKUP($A253,'Plan de acci�n consolidado 2025'!$A$3:$V$507,I$1,0)</f>
        <v>N/A</v>
      </c>
      <c r="J253">
        <f>VLOOKUP(E253,'Plantilla publicacion'!$A$3:$Q$490,17,0)</f>
        <v>0</v>
      </c>
      <c r="K253" t="str">
        <f>VLOOKUP($A253,'Plan de acci�n consolidado 2025'!$A$3:$V$507,K$1,0)</f>
        <v>N/A</v>
      </c>
      <c r="L253" t="str">
        <f>VLOOKUP($A253,'Plan de acci�n consolidado 2025'!$A$3:$V$507,L$1,0)</f>
        <v>N/A</v>
      </c>
      <c r="M253" t="str">
        <f>VLOOKUP($A253,'Plan de acci�n consolidado 2025'!$A$3:$V$507,M$1,0)</f>
        <v>N/A</v>
      </c>
      <c r="N253" t="str">
        <f>VLOOKUP($A253,'Plan de acci�n consolidado 2025'!$A$3:$V$507,N$1,0)</f>
        <v>N/A</v>
      </c>
      <c r="O253" t="str">
        <f>VLOOKUP($A253,'Plan de acci�n consolidado 2025'!$A$3:$V$507,O$1,0)</f>
        <v>Solicitar publicación de la fecha del evento en el calendario de eventos de la entidad  al Grupo de trabajo de Comunicaciones   (correo electrónico enviado con la fecha del evento/único entregable)</v>
      </c>
      <c r="P253">
        <f>VLOOKUP($A253,'Plan de acci�n consolidado 2025'!$A$3:$V$507,P$1,0)</f>
        <v>25</v>
      </c>
      <c r="Q253">
        <f>VLOOKUP($A253,'Plan de acci�n consolidado 2025'!$A$3:$V$507,Q$1,0)</f>
        <v>1</v>
      </c>
      <c r="R253" t="str">
        <f>VLOOKUP($A253,'Plan de acci�n consolidado 2025'!$A$3:$V$507,R$1,0)</f>
        <v>Númerica</v>
      </c>
      <c r="S253" t="str">
        <f>VLOOKUP($A253,'Plan de acci�n consolidado 2025'!$A$3:$V$507,S$1,0)</f>
        <v># de publicaciones solicitadas / 1 publicaciones a solicitar</v>
      </c>
      <c r="T253" s="196" t="str">
        <f>VLOOKUP($A253,'Plan de acci�n consolidado 2025'!$A$3:$V$507,T$1,0)</f>
        <v>2025-02-03</v>
      </c>
      <c r="U253" s="196" t="str">
        <f>VLOOKUP($A253,'Plan de acci�n consolidado 2025'!$A$3:$V$507,U$1,0)</f>
        <v>2025-05-30</v>
      </c>
      <c r="V253" t="str">
        <f>VLOOKUP($A253,'Plan de acci�n consolidado 2025'!$A$3:$V$507,V$1,0)</f>
        <v>4000-DESPACHO DEL SUPERINTENDENTE DELEGADO PARA ASUNTOS JURISDICCIONALES</v>
      </c>
      <c r="W253"/>
      <c r="X253"/>
    </row>
    <row r="254" spans="1:24" x14ac:dyDescent="0.25">
      <c r="A254" s="31" t="s">
        <v>1048</v>
      </c>
      <c r="B254" t="str">
        <f>VLOOKUP($A254,'Plan de acci�n consolidado 2025'!$A$3:$V$507,B$1,0)</f>
        <v>4000-DESPACHO DEL SUPERINTENDENTE DELEGADO PARA ASUNTOS JURISDICCIONALES</v>
      </c>
      <c r="C254">
        <f>VLOOKUP($A254,'Plan de acci�n consolidado 2025'!$A$3:$V$507,C$1,0)</f>
        <v>5</v>
      </c>
      <c r="D254" t="str">
        <f>VLOOKUP($A254,'Plan de acci�n consolidado 2025'!$A$3:$V$507,D$1,0)</f>
        <v>Actividad sin participación</v>
      </c>
      <c r="E254" t="str">
        <f>VLOOKUP($A254,'Plan de acci�n consolidado 2025'!$A$3:$V$507,E$1,0)</f>
        <v>4000.6.2</v>
      </c>
      <c r="F254" t="str">
        <f>VLOOKUP($A254,'Plan de acci�n consolidado 2025'!$A$3:$V$507,F$1,0)</f>
        <v>N/A</v>
      </c>
      <c r="G254" t="str">
        <f>VLOOKUP($A254,'Plan de acci�n consolidado 2025'!$A$3:$V$507,G$1,0)</f>
        <v>N/A</v>
      </c>
      <c r="H254" t="str">
        <f>VLOOKUP($A254,'Plan de acci�n consolidado 2025'!$A$3:$V$507,H$1,0)</f>
        <v>N/A</v>
      </c>
      <c r="I254" t="str">
        <f>VLOOKUP($A254,'Plan de acci�n consolidado 2025'!$A$3:$V$507,I$1,0)</f>
        <v>N/A</v>
      </c>
      <c r="J254">
        <f>VLOOKUP(E254,'Plantilla publicacion'!$A$3:$Q$490,17,0)</f>
        <v>0</v>
      </c>
      <c r="K254" t="str">
        <f>VLOOKUP($A254,'Plan de acci�n consolidado 2025'!$A$3:$V$507,K$1,0)</f>
        <v>N/A</v>
      </c>
      <c r="L254" t="str">
        <f>VLOOKUP($A254,'Plan de acci�n consolidado 2025'!$A$3:$V$507,L$1,0)</f>
        <v>N/A</v>
      </c>
      <c r="M254" t="str">
        <f>VLOOKUP($A254,'Plan de acci�n consolidado 2025'!$A$3:$V$507,M$1,0)</f>
        <v>N/A</v>
      </c>
      <c r="N254" t="str">
        <f>VLOOKUP($A254,'Plan de acci�n consolidado 2025'!$A$3:$V$507,N$1,0)</f>
        <v>N/A</v>
      </c>
      <c r="O254" t="str">
        <f>VLOOKUP($A254,'Plan de acci�n consolidado 2025'!$A$3:$V$507,O$1,0)</f>
        <v>Publicar fecha del evento en calendario de la entidad (captura de pantalla de la publicación de la fecha del evento / único entregable)</v>
      </c>
      <c r="P254">
        <f>VLOOKUP($A254,'Plan de acci�n consolidado 2025'!$A$3:$V$507,P$1,0)</f>
        <v>0</v>
      </c>
      <c r="Q254">
        <f>VLOOKUP($A254,'Plan de acci�n consolidado 2025'!$A$3:$V$507,Q$1,0)</f>
        <v>1</v>
      </c>
      <c r="R254" t="str">
        <f>VLOOKUP($A254,'Plan de acci�n consolidado 2025'!$A$3:$V$507,R$1,0)</f>
        <v>Númerica</v>
      </c>
      <c r="S254" t="str">
        <f>VLOOKUP($A254,'Plan de acci�n consolidado 2025'!$A$3:$V$507,S$1,0)</f>
        <v># de publicaciones realizadas / 1 publicaciones a realizar</v>
      </c>
      <c r="T254" s="196" t="str">
        <f>VLOOKUP($A254,'Plan de acci�n consolidado 2025'!$A$3:$V$507,T$1,0)</f>
        <v>2025-06-03</v>
      </c>
      <c r="U254" s="196" t="str">
        <f>VLOOKUP($A254,'Plan de acci�n consolidado 2025'!$A$3:$V$507,U$1,0)</f>
        <v>2025-09-05</v>
      </c>
      <c r="V254" t="str">
        <f>VLOOKUP($A254,'Plan de acci�n consolidado 2025'!$A$3:$V$507,V$1,0)</f>
        <v>73-GRUPO DE TRABAJO DE COMUNICACION</v>
      </c>
      <c r="W254"/>
      <c r="X254"/>
    </row>
    <row r="255" spans="1:24" x14ac:dyDescent="0.25">
      <c r="A255" s="31" t="s">
        <v>1050</v>
      </c>
      <c r="B255" t="str">
        <f>VLOOKUP($A255,'Plan de acci�n consolidado 2025'!$A$3:$V$507,B$1,0)</f>
        <v>4000-DESPACHO DEL SUPERINTENDENTE DELEGADO PARA ASUNTOS JURISDICCIONALES</v>
      </c>
      <c r="C255">
        <f>VLOOKUP($A255,'Plan de acci�n consolidado 2025'!$A$3:$V$507,C$1,0)</f>
        <v>5</v>
      </c>
      <c r="D255" t="str">
        <f>VLOOKUP($A255,'Plan de acci�n consolidado 2025'!$A$3:$V$507,D$1,0)</f>
        <v>Actividad propia</v>
      </c>
      <c r="E255" t="str">
        <f>VLOOKUP($A255,'Plan de acci�n consolidado 2025'!$A$3:$V$507,E$1,0)</f>
        <v>4000.6.3</v>
      </c>
      <c r="F255" t="str">
        <f>VLOOKUP($A255,'Plan de acci�n consolidado 2025'!$A$3:$V$507,F$1,0)</f>
        <v>N/A</v>
      </c>
      <c r="G255" t="str">
        <f>VLOOKUP($A255,'Plan de acci�n consolidado 2025'!$A$3:$V$507,G$1,0)</f>
        <v>N/A</v>
      </c>
      <c r="H255" t="str">
        <f>VLOOKUP($A255,'Plan de acci�n consolidado 2025'!$A$3:$V$507,H$1,0)</f>
        <v>N/A</v>
      </c>
      <c r="I255" t="str">
        <f>VLOOKUP($A255,'Plan de acci�n consolidado 2025'!$A$3:$V$507,I$1,0)</f>
        <v>N/A</v>
      </c>
      <c r="J255">
        <f>VLOOKUP(E255,'Plantilla publicacion'!$A$3:$Q$490,17,0)</f>
        <v>0</v>
      </c>
      <c r="K255" t="str">
        <f>VLOOKUP($A255,'Plan de acci�n consolidado 2025'!$A$3:$V$507,K$1,0)</f>
        <v>N/A</v>
      </c>
      <c r="L255" t="str">
        <f>VLOOKUP($A255,'Plan de acci�n consolidado 2025'!$A$3:$V$507,L$1,0)</f>
        <v>N/A</v>
      </c>
      <c r="M255" t="str">
        <f>VLOOKUP($A255,'Plan de acci�n consolidado 2025'!$A$3:$V$507,M$1,0)</f>
        <v>N/A</v>
      </c>
      <c r="N255" t="str">
        <f>VLOOKUP($A255,'Plan de acci�n consolidado 2025'!$A$3:$V$507,N$1,0)</f>
        <v>N/A</v>
      </c>
      <c r="O255" t="str">
        <f>VLOOKUP($A255,'Plan de acci�n consolidado 2025'!$A$3:$V$507,O$1,0)</f>
        <v>Diligenciar check list del evento con la fecha definitiva igual a la publicada en el  calendario de eventos (documento de check list para la realización del evento / único entregable)</v>
      </c>
      <c r="P255">
        <f>VLOOKUP($A255,'Plan de acci�n consolidado 2025'!$A$3:$V$507,P$1,0)</f>
        <v>25</v>
      </c>
      <c r="Q255">
        <f>VLOOKUP($A255,'Plan de acci�n consolidado 2025'!$A$3:$V$507,Q$1,0)</f>
        <v>1</v>
      </c>
      <c r="R255" t="str">
        <f>VLOOKUP($A255,'Plan de acci�n consolidado 2025'!$A$3:$V$507,R$1,0)</f>
        <v>Númerica</v>
      </c>
      <c r="S255" t="str">
        <f>VLOOKUP($A255,'Plan de acci�n consolidado 2025'!$A$3:$V$507,S$1,0)</f>
        <v># de check lista diligenciados / 1 check lista a diligenciar</v>
      </c>
      <c r="T255" s="196" t="str">
        <f>VLOOKUP($A255,'Plan de acci�n consolidado 2025'!$A$3:$V$507,T$1,0)</f>
        <v>2025-09-08</v>
      </c>
      <c r="U255" s="196" t="str">
        <f>VLOOKUP($A255,'Plan de acci�n consolidado 2025'!$A$3:$V$507,U$1,0)</f>
        <v>2025-10-17</v>
      </c>
      <c r="V255" t="str">
        <f>VLOOKUP($A255,'Plan de acci�n consolidado 2025'!$A$3:$V$507,V$1,0)</f>
        <v>4000-DESPACHO DEL SUPERINTENDENTE DELEGADO PARA ASUNTOS JURISDICCIONALES</v>
      </c>
      <c r="W255"/>
      <c r="X255"/>
    </row>
    <row r="256" spans="1:24" x14ac:dyDescent="0.25">
      <c r="A256" s="31" t="s">
        <v>1052</v>
      </c>
      <c r="B256" t="str">
        <f>VLOOKUP($A256,'Plan de acci�n consolidado 2025'!$A$3:$V$507,B$1,0)</f>
        <v>4000-DESPACHO DEL SUPERINTENDENTE DELEGADO PARA ASUNTOS JURISDICCIONALES</v>
      </c>
      <c r="C256">
        <f>VLOOKUP($A256,'Plan de acci�n consolidado 2025'!$A$3:$V$507,C$1,0)</f>
        <v>5</v>
      </c>
      <c r="D256" t="str">
        <f>VLOOKUP($A256,'Plan de acci�n consolidado 2025'!$A$3:$V$507,D$1,0)</f>
        <v>Actividad propia</v>
      </c>
      <c r="E256" t="str">
        <f>VLOOKUP($A256,'Plan de acci�n consolidado 2025'!$A$3:$V$507,E$1,0)</f>
        <v>4000.6.4</v>
      </c>
      <c r="F256" t="str">
        <f>VLOOKUP($A256,'Plan de acci�n consolidado 2025'!$A$3:$V$507,F$1,0)</f>
        <v>N/A</v>
      </c>
      <c r="G256" t="str">
        <f>VLOOKUP($A256,'Plan de acci�n consolidado 2025'!$A$3:$V$507,G$1,0)</f>
        <v>N/A</v>
      </c>
      <c r="H256" t="str">
        <f>VLOOKUP($A256,'Plan de acci�n consolidado 2025'!$A$3:$V$507,H$1,0)</f>
        <v>N/A</v>
      </c>
      <c r="I256" t="str">
        <f>VLOOKUP($A256,'Plan de acci�n consolidado 2025'!$A$3:$V$507,I$1,0)</f>
        <v>N/A</v>
      </c>
      <c r="J256">
        <f>VLOOKUP(E256,'Plantilla publicacion'!$A$3:$Q$490,17,0)</f>
        <v>0</v>
      </c>
      <c r="K256" t="str">
        <f>VLOOKUP($A256,'Plan de acci�n consolidado 2025'!$A$3:$V$507,K$1,0)</f>
        <v>N/A</v>
      </c>
      <c r="L256" t="str">
        <f>VLOOKUP($A256,'Plan de acci�n consolidado 2025'!$A$3:$V$507,L$1,0)</f>
        <v>N/A</v>
      </c>
      <c r="M256" t="str">
        <f>VLOOKUP($A256,'Plan de acci�n consolidado 2025'!$A$3:$V$507,M$1,0)</f>
        <v>N/A</v>
      </c>
      <c r="N256" t="str">
        <f>VLOOKUP($A256,'Plan de acci�n consolidado 2025'!$A$3:$V$507,N$1,0)</f>
        <v>N/A</v>
      </c>
      <c r="O256" t="str">
        <f>VLOOKUP($A256,'Plan de acci�n consolidado 2025'!$A$3:$V$507,O$1,0)</f>
        <v>Elaborar y enviar agenda definitiva para ser publicada (correo electrónico con agenda definitiva / único entregable)</v>
      </c>
      <c r="P256">
        <f>VLOOKUP($A256,'Plan de acci�n consolidado 2025'!$A$3:$V$507,P$1,0)</f>
        <v>25</v>
      </c>
      <c r="Q256">
        <f>VLOOKUP($A256,'Plan de acci�n consolidado 2025'!$A$3:$V$507,Q$1,0)</f>
        <v>1</v>
      </c>
      <c r="R256" t="str">
        <f>VLOOKUP($A256,'Plan de acci�n consolidado 2025'!$A$3:$V$507,R$1,0)</f>
        <v>Númerica</v>
      </c>
      <c r="S256" t="str">
        <f>VLOOKUP($A256,'Plan de acci�n consolidado 2025'!$A$3:$V$507,S$1,0)</f>
        <v># de agendas definitivas elaboradas y enviadas / 1 agendas a elaborar y enviar</v>
      </c>
      <c r="T256" s="196" t="str">
        <f>VLOOKUP($A256,'Plan de acci�n consolidado 2025'!$A$3:$V$507,T$1,0)</f>
        <v>2025-10-20</v>
      </c>
      <c r="U256" s="196" t="str">
        <f>VLOOKUP($A256,'Plan de acci�n consolidado 2025'!$A$3:$V$507,U$1,0)</f>
        <v>2025-11-07</v>
      </c>
      <c r="V256" t="str">
        <f>VLOOKUP($A256,'Plan de acci�n consolidado 2025'!$A$3:$V$507,V$1,0)</f>
        <v>4000-DESPACHO DEL SUPERINTENDENTE DELEGADO PARA ASUNTOS JURISDICCIONALES</v>
      </c>
      <c r="W256"/>
      <c r="X256"/>
    </row>
    <row r="257" spans="1:24" x14ac:dyDescent="0.25">
      <c r="A257" s="31" t="s">
        <v>1054</v>
      </c>
      <c r="B257" t="str">
        <f>VLOOKUP($A257,'Plan de acci�n consolidado 2025'!$A$3:$V$507,B$1,0)</f>
        <v>4000-DESPACHO DEL SUPERINTENDENTE DELEGADO PARA ASUNTOS JURISDICCIONALES</v>
      </c>
      <c r="C257">
        <f>VLOOKUP($A257,'Plan de acci�n consolidado 2025'!$A$3:$V$507,C$1,0)</f>
        <v>5</v>
      </c>
      <c r="D257" t="str">
        <f>VLOOKUP($A257,'Plan de acci�n consolidado 2025'!$A$3:$V$507,D$1,0)</f>
        <v>Actividad sin participación</v>
      </c>
      <c r="E257" t="str">
        <f>VLOOKUP($A257,'Plan de acci�n consolidado 2025'!$A$3:$V$507,E$1,0)</f>
        <v>4000.6.5</v>
      </c>
      <c r="F257" t="str">
        <f>VLOOKUP($A257,'Plan de acci�n consolidado 2025'!$A$3:$V$507,F$1,0)</f>
        <v>N/A</v>
      </c>
      <c r="G257" t="str">
        <f>VLOOKUP($A257,'Plan de acci�n consolidado 2025'!$A$3:$V$507,G$1,0)</f>
        <v>N/A</v>
      </c>
      <c r="H257" t="str">
        <f>VLOOKUP($A257,'Plan de acci�n consolidado 2025'!$A$3:$V$507,H$1,0)</f>
        <v>N/A</v>
      </c>
      <c r="I257" t="str">
        <f>VLOOKUP($A257,'Plan de acci�n consolidado 2025'!$A$3:$V$507,I$1,0)</f>
        <v>N/A</v>
      </c>
      <c r="J257">
        <f>VLOOKUP(E257,'Plantilla publicacion'!$A$3:$Q$490,17,0)</f>
        <v>0</v>
      </c>
      <c r="K257" t="str">
        <f>VLOOKUP($A257,'Plan de acci�n consolidado 2025'!$A$3:$V$507,K$1,0)</f>
        <v>N/A</v>
      </c>
      <c r="L257" t="str">
        <f>VLOOKUP($A257,'Plan de acci�n consolidado 2025'!$A$3:$V$507,L$1,0)</f>
        <v>N/A</v>
      </c>
      <c r="M257" t="str">
        <f>VLOOKUP($A257,'Plan de acci�n consolidado 2025'!$A$3:$V$507,M$1,0)</f>
        <v>N/A</v>
      </c>
      <c r="N257" t="str">
        <f>VLOOKUP($A257,'Plan de acci�n consolidado 2025'!$A$3:$V$507,N$1,0)</f>
        <v>N/A</v>
      </c>
      <c r="O257" t="str">
        <f>VLOOKUP($A257,'Plan de acci�n consolidado 2025'!$A$3:$V$507,O$1,0)</f>
        <v>Publicar Agenda definitiva (Captura de pantalla de la publicación/ único entregable)</v>
      </c>
      <c r="P257">
        <f>VLOOKUP($A257,'Plan de acci�n consolidado 2025'!$A$3:$V$507,P$1,0)</f>
        <v>0</v>
      </c>
      <c r="Q257">
        <f>VLOOKUP($A257,'Plan de acci�n consolidado 2025'!$A$3:$V$507,Q$1,0)</f>
        <v>1</v>
      </c>
      <c r="R257" t="str">
        <f>VLOOKUP($A257,'Plan de acci�n consolidado 2025'!$A$3:$V$507,R$1,0)</f>
        <v>Númerica</v>
      </c>
      <c r="S257" t="str">
        <f>VLOOKUP($A257,'Plan de acci�n consolidado 2025'!$A$3:$V$507,S$1,0)</f>
        <v># de agendas publicadas / 1 agendas a publicar</v>
      </c>
      <c r="T257" s="196" t="str">
        <f>VLOOKUP($A257,'Plan de acci�n consolidado 2025'!$A$3:$V$507,T$1,0)</f>
        <v>2025-11-10</v>
      </c>
      <c r="U257" s="196" t="str">
        <f>VLOOKUP($A257,'Plan de acci�n consolidado 2025'!$A$3:$V$507,U$1,0)</f>
        <v>2025-11-14</v>
      </c>
      <c r="V257" t="str">
        <f>VLOOKUP($A257,'Plan de acci�n consolidado 2025'!$A$3:$V$507,V$1,0)</f>
        <v>20-OFICINA DE TECNOLOGÍA E INFORMÁTICA</v>
      </c>
      <c r="W257"/>
      <c r="X257"/>
    </row>
    <row r="258" spans="1:24" x14ac:dyDescent="0.25">
      <c r="A258" s="31" t="s">
        <v>1056</v>
      </c>
      <c r="B258" t="str">
        <f>VLOOKUP($A258,'Plan de acci�n consolidado 2025'!$A$3:$V$507,B$1,0)</f>
        <v>4000-DESPACHO DEL SUPERINTENDENTE DELEGADO PARA ASUNTOS JURISDICCIONALES</v>
      </c>
      <c r="C258">
        <f>VLOOKUP($A258,'Plan de acci�n consolidado 2025'!$A$3:$V$507,C$1,0)</f>
        <v>5</v>
      </c>
      <c r="D258" t="str">
        <f>VLOOKUP($A258,'Plan de acci�n consolidado 2025'!$A$3:$V$507,D$1,0)</f>
        <v>Actividad propia</v>
      </c>
      <c r="E258" t="str">
        <f>VLOOKUP($A258,'Plan de acci�n consolidado 2025'!$A$3:$V$507,E$1,0)</f>
        <v>4000.6.6</v>
      </c>
      <c r="F258" t="str">
        <f>VLOOKUP($A258,'Plan de acci�n consolidado 2025'!$A$3:$V$507,F$1,0)</f>
        <v>N/A</v>
      </c>
      <c r="G258" t="str">
        <f>VLOOKUP($A258,'Plan de acci�n consolidado 2025'!$A$3:$V$507,G$1,0)</f>
        <v>N/A</v>
      </c>
      <c r="H258" t="str">
        <f>VLOOKUP($A258,'Plan de acci�n consolidado 2025'!$A$3:$V$507,H$1,0)</f>
        <v>N/A</v>
      </c>
      <c r="I258" t="str">
        <f>VLOOKUP($A258,'Plan de acci�n consolidado 2025'!$A$3:$V$507,I$1,0)</f>
        <v>N/A</v>
      </c>
      <c r="J258">
        <f>VLOOKUP(E258,'Plantilla publicacion'!$A$3:$Q$490,17,0)</f>
        <v>0</v>
      </c>
      <c r="K258" t="str">
        <f>VLOOKUP($A258,'Plan de acci�n consolidado 2025'!$A$3:$V$507,K$1,0)</f>
        <v>N/A</v>
      </c>
      <c r="L258" t="str">
        <f>VLOOKUP($A258,'Plan de acci�n consolidado 2025'!$A$3:$V$507,L$1,0)</f>
        <v>N/A</v>
      </c>
      <c r="M258" t="str">
        <f>VLOOKUP($A258,'Plan de acci�n consolidado 2025'!$A$3:$V$507,M$1,0)</f>
        <v>N/A</v>
      </c>
      <c r="N258" t="str">
        <f>VLOOKUP($A258,'Plan de acci�n consolidado 2025'!$A$3:$V$507,N$1,0)</f>
        <v>N/A</v>
      </c>
      <c r="O258" t="str">
        <f>VLOOKUP($A258,'Plan de acci�n consolidado 2025'!$A$3:$V$507,O$1,0)</f>
        <v>Realizar el evento (fotografías del evento realizado / único entregable)</v>
      </c>
      <c r="P258">
        <f>VLOOKUP($A258,'Plan de acci�n consolidado 2025'!$A$3:$V$507,P$1,0)</f>
        <v>25</v>
      </c>
      <c r="Q258">
        <f>VLOOKUP($A258,'Plan de acci�n consolidado 2025'!$A$3:$V$507,Q$1,0)</f>
        <v>1</v>
      </c>
      <c r="R258" t="str">
        <f>VLOOKUP($A258,'Plan de acci�n consolidado 2025'!$A$3:$V$507,R$1,0)</f>
        <v>Númerica</v>
      </c>
      <c r="S258" t="str">
        <f>VLOOKUP($A258,'Plan de acci�n consolidado 2025'!$A$3:$V$507,S$1,0)</f>
        <v># de eventos realizados / 1 evento a realizar</v>
      </c>
      <c r="T258" s="196" t="str">
        <f>VLOOKUP($A258,'Plan de acci�n consolidado 2025'!$A$3:$V$507,T$1,0)</f>
        <v>2025-11-18</v>
      </c>
      <c r="U258" s="196" t="str">
        <f>VLOOKUP($A258,'Plan de acci�n consolidado 2025'!$A$3:$V$507,U$1,0)</f>
        <v>2025-12-05</v>
      </c>
      <c r="V258" t="str">
        <f>VLOOKUP($A258,'Plan de acci�n consolidado 2025'!$A$3:$V$507,V$1,0)</f>
        <v>4000-DESPACHO DEL SUPERINTENDENTE DELEGADO PARA ASUNTOS JURISDICCIONALES;
73-GRUPO DE TRABAJO DE COMUNICACION</v>
      </c>
      <c r="W258"/>
      <c r="X258"/>
    </row>
    <row r="259" spans="1:24" x14ac:dyDescent="0.25">
      <c r="A259" s="197" t="s">
        <v>1059</v>
      </c>
      <c r="B259" s="198" t="str">
        <f>VLOOKUP($A259,'Plan de acci�n consolidado 2025'!$A$3:$V$507,B$1,0)</f>
        <v>4000-DESPACHO DEL SUPERINTENDENTE DELEGADO PARA ASUNTOS JURISDICCIONALES</v>
      </c>
      <c r="C259" s="198">
        <f>VLOOKUP($A259,'Plan de acci�n consolidado 2025'!$A$3:$V$507,C$1,0)</f>
        <v>5</v>
      </c>
      <c r="D259" s="198" t="str">
        <f>VLOOKUP($A259,'Plan de acci�n consolidado 2025'!$A$3:$V$507,D$1,0)</f>
        <v>Producto Eliminado</v>
      </c>
      <c r="E259" s="198" t="str">
        <f>VLOOKUP($A259,'Plan de acci�n consolidado 2025'!$A$3:$V$507,E$1,0)</f>
        <v>4000.7</v>
      </c>
      <c r="F259" s="198" t="str">
        <f>VLOOKUP($A259,'Plan de acci�n consolidado 2025'!$A$3:$V$507,F$1,0)</f>
        <v>Innovador</v>
      </c>
      <c r="G259" s="198" t="str">
        <f>VLOOKUP($A259,'Plan de acci�n consolidado 2025'!$A$3:$V$507,G$1,0)</f>
        <v xml:space="preserve">Generar sinergias con agentes nacionales e internacionales que permitan potenciar las capacidades de la SIC.
</v>
      </c>
      <c r="H259" s="198" t="str">
        <f>VLOOKUP($A259,'Plan de acci�n consolidado 2025'!$A$3:$V$507,H$1,0)</f>
        <v xml:space="preserve">Cumplimiento de productos del PAI asociados a Generar sinergias con agentes nacionales e internacionales que permitan potenciar las capacidades de la SIC.
</v>
      </c>
      <c r="I259" s="198" t="str">
        <f>VLOOKUP($A259,'Plan de acci�n consolidado 2025'!$A$3:$V$507,I$1,0)</f>
        <v>1-Generación de oportunidades de cooperación y fortalecimiento de existentes con grupos de interés y de valor.-5-Direccionamiento de la oferta institucional con productos y/o servicios con enfoque preventivo, diferencial y territorial.</v>
      </c>
      <c r="J259" t="e">
        <f>VLOOKUP(E259,'Plantilla publicacion'!$A$3:$Q$490,17,0)</f>
        <v>#N/A</v>
      </c>
      <c r="K259" s="198" t="str">
        <f>VLOOKUP($A259,'Plan de acci�n consolidado 2025'!$A$3:$V$507,K$1,0)</f>
        <v>Si</v>
      </c>
      <c r="L259" s="198" t="str">
        <f>VLOOKUP($A259,'Plan de acci�n consolidado 2025'!$A$3:$V$507,L$1,0)</f>
        <v>C-3503-0200-0011-40401c</v>
      </c>
      <c r="M259" s="198" t="str">
        <f>VLOOKUP($A259,'Plan de acci�n consolidado 2025'!$A$3:$V$507,M$1,0)</f>
        <v>Política Participación Ciudadana en la Gestión Pública _DIMENSIÓN Gestión con Valores para Resultados</v>
      </c>
      <c r="N259" s="198" t="str">
        <f>VLOOKUP($A259,'Plan de acci�n consolidado 2025'!$A$3:$V$507,N$1,0)</f>
        <v>C_COMPETENCIA 2. Reducir la ineficiencia en el mercado por relaciones de consumo asimétricas PND_TRANSF_ Productiva, internacionalización y acción clímatica _ c. políticas de competencia, consumidor e infraestructura de la calidad modernas</v>
      </c>
      <c r="O259" s="198" t="str">
        <f>VLOOKUP($A259,'Plan de acci�n consolidado 2025'!$A$3:$V$507,O$1,0)</f>
        <v>II Congreso de autoridades administrativas investidas con funciones jurisdiccionales en materia de competencia desleal y propiedad industrial, realizado.   (fotografías del evento realizado /único entregable).</v>
      </c>
      <c r="P259" s="198">
        <f>VLOOKUP($A259,'Plan de acci�n consolidado 2025'!$A$3:$V$507,P$1,0)</f>
        <v>12</v>
      </c>
      <c r="Q259" s="198">
        <f>VLOOKUP($A259,'Plan de acci�n consolidado 2025'!$A$3:$V$507,Q$1,0)</f>
        <v>1</v>
      </c>
      <c r="R259" s="198" t="str">
        <f>VLOOKUP($A259,'Plan de acci�n consolidado 2025'!$A$3:$V$507,R$1,0)</f>
        <v>Númerica</v>
      </c>
      <c r="S259" s="198" t="str">
        <f>VLOOKUP($A259,'Plan de acci�n consolidado 2025'!$A$3:$V$507,S$1,0)</f>
        <v># de encuentro de autoridades realizado / 1 Encuentro de autoridades a realizar</v>
      </c>
      <c r="T259" s="199" t="str">
        <f>VLOOKUP($A259,'Plan de acci�n consolidado 2025'!$A$3:$V$507,T$1,0)</f>
        <v>2025-02-03</v>
      </c>
      <c r="U259" s="199" t="str">
        <f>VLOOKUP($A259,'Plan de acci�n consolidado 2025'!$A$3:$V$507,U$1,0)</f>
        <v>2025-12-05</v>
      </c>
      <c r="V259" s="198" t="str">
        <f>VLOOKUP($A259,'Plan de acci�n consolidado 2025'!$A$3:$V$507,V$1,0)</f>
        <v>20-OFICINA DE TECNOLOGÍA E INFORMÁTICA;
4000-DESPACHO DEL SUPERINTENDENTE DELEGADO PARA ASUNTOS JURISDICCIONALES;
73-GRUPO DE TRABAJO DE COMUNICACION</v>
      </c>
      <c r="W259"/>
      <c r="X259"/>
    </row>
    <row r="260" spans="1:24" x14ac:dyDescent="0.25">
      <c r="A260" s="197" t="s">
        <v>1060</v>
      </c>
      <c r="B260" s="198" t="str">
        <f>VLOOKUP($A260,'Plan de acci�n consolidado 2025'!$A$3:$V$507,B$1,0)</f>
        <v>4000-DESPACHO DEL SUPERINTENDENTE DELEGADO PARA ASUNTOS JURISDICCIONALES</v>
      </c>
      <c r="C260" s="198">
        <f>VLOOKUP($A260,'Plan de acci�n consolidado 2025'!$A$3:$V$507,C$1,0)</f>
        <v>5</v>
      </c>
      <c r="D260" s="198" t="str">
        <f>VLOOKUP($A260,'Plan de acci�n consolidado 2025'!$A$3:$V$507,D$1,0)</f>
        <v>Actividad propia Eliminada</v>
      </c>
      <c r="E260" s="198" t="str">
        <f>VLOOKUP($A260,'Plan de acci�n consolidado 2025'!$A$3:$V$507,E$1,0)</f>
        <v>4000.7.1</v>
      </c>
      <c r="F260" s="198" t="str">
        <f>VLOOKUP($A260,'Plan de acci�n consolidado 2025'!$A$3:$V$507,F$1,0)</f>
        <v>N/A</v>
      </c>
      <c r="G260" s="198" t="str">
        <f>VLOOKUP($A260,'Plan de acci�n consolidado 2025'!$A$3:$V$507,G$1,0)</f>
        <v>N/A</v>
      </c>
      <c r="H260" s="198" t="str">
        <f>VLOOKUP($A260,'Plan de acci�n consolidado 2025'!$A$3:$V$507,H$1,0)</f>
        <v>N/A</v>
      </c>
      <c r="I260" s="198" t="str">
        <f>VLOOKUP($A260,'Plan de acci�n consolidado 2025'!$A$3:$V$507,I$1,0)</f>
        <v>N/A</v>
      </c>
      <c r="J260" t="e">
        <f>VLOOKUP(E260,'Plantilla publicacion'!$A$3:$Q$490,17,0)</f>
        <v>#N/A</v>
      </c>
      <c r="K260" s="198" t="str">
        <f>VLOOKUP($A260,'Plan de acci�n consolidado 2025'!$A$3:$V$507,K$1,0)</f>
        <v>N/A</v>
      </c>
      <c r="L260" s="198" t="str">
        <f>VLOOKUP($A260,'Plan de acci�n consolidado 2025'!$A$3:$V$507,L$1,0)</f>
        <v>N/A</v>
      </c>
      <c r="M260" s="198" t="str">
        <f>VLOOKUP($A260,'Plan de acci�n consolidado 2025'!$A$3:$V$507,M$1,0)</f>
        <v>N/A</v>
      </c>
      <c r="N260" s="198" t="str">
        <f>VLOOKUP($A260,'Plan de acci�n consolidado 2025'!$A$3:$V$507,N$1,0)</f>
        <v>N/A</v>
      </c>
      <c r="O260" s="198" t="str">
        <f>VLOOKUP($A260,'Plan de acci�n consolidado 2025'!$A$3:$V$507,O$1,0)</f>
        <v>Solicitar publicación de la fecha del evento en el calendario de eventos de la entidad  al Grupo de trabajo de Comunicaciones   (correo electrónico enviado con la fecha del evento/único entregable)</v>
      </c>
      <c r="P260" s="198">
        <f>VLOOKUP($A260,'Plan de acci�n consolidado 2025'!$A$3:$V$507,P$1,0)</f>
        <v>25</v>
      </c>
      <c r="Q260" s="198">
        <f>VLOOKUP($A260,'Plan de acci�n consolidado 2025'!$A$3:$V$507,Q$1,0)</f>
        <v>1</v>
      </c>
      <c r="R260" s="198" t="str">
        <f>VLOOKUP($A260,'Plan de acci�n consolidado 2025'!$A$3:$V$507,R$1,0)</f>
        <v>Númerica</v>
      </c>
      <c r="S260" s="198" t="str">
        <f>VLOOKUP($A260,'Plan de acci�n consolidado 2025'!$A$3:$V$507,S$1,0)</f>
        <v># de publicaciones solicitadas / 1 publicaciones a solicitar</v>
      </c>
      <c r="T260" s="199" t="str">
        <f>VLOOKUP($A260,'Plan de acci�n consolidado 2025'!$A$3:$V$507,T$1,0)</f>
        <v>2025-02-03</v>
      </c>
      <c r="U260" s="199" t="str">
        <f>VLOOKUP($A260,'Plan de acci�n consolidado 2025'!$A$3:$V$507,U$1,0)</f>
        <v>2025-05-30</v>
      </c>
      <c r="V260" s="198" t="str">
        <f>VLOOKUP($A260,'Plan de acci�n consolidado 2025'!$A$3:$V$507,V$1,0)</f>
        <v>4000-DESPACHO DEL SUPERINTENDENTE DELEGADO PARA ASUNTOS JURISDICCIONALES</v>
      </c>
      <c r="W260"/>
      <c r="X260"/>
    </row>
    <row r="261" spans="1:24" x14ac:dyDescent="0.25">
      <c r="A261" s="197" t="s">
        <v>1061</v>
      </c>
      <c r="B261" s="198" t="str">
        <f>VLOOKUP($A261,'Plan de acci�n consolidado 2025'!$A$3:$V$507,B$1,0)</f>
        <v>4000-DESPACHO DEL SUPERINTENDENTE DELEGADO PARA ASUNTOS JURISDICCIONALES</v>
      </c>
      <c r="C261" s="198">
        <f>VLOOKUP($A261,'Plan de acci�n consolidado 2025'!$A$3:$V$507,C$1,0)</f>
        <v>5</v>
      </c>
      <c r="D261" s="198" t="str">
        <f>VLOOKUP($A261,'Plan de acci�n consolidado 2025'!$A$3:$V$507,D$1,0)</f>
        <v>Actividad sin participación Eliminada</v>
      </c>
      <c r="E261" s="198" t="str">
        <f>VLOOKUP($A261,'Plan de acci�n consolidado 2025'!$A$3:$V$507,E$1,0)</f>
        <v>4000.7.2</v>
      </c>
      <c r="F261" s="198" t="str">
        <f>VLOOKUP($A261,'Plan de acci�n consolidado 2025'!$A$3:$V$507,F$1,0)</f>
        <v>N/A</v>
      </c>
      <c r="G261" s="198" t="str">
        <f>VLOOKUP($A261,'Plan de acci�n consolidado 2025'!$A$3:$V$507,G$1,0)</f>
        <v>N/A</v>
      </c>
      <c r="H261" s="198" t="str">
        <f>VLOOKUP($A261,'Plan de acci�n consolidado 2025'!$A$3:$V$507,H$1,0)</f>
        <v>N/A</v>
      </c>
      <c r="I261" s="198" t="str">
        <f>VLOOKUP($A261,'Plan de acci�n consolidado 2025'!$A$3:$V$507,I$1,0)</f>
        <v>N/A</v>
      </c>
      <c r="J261" t="e">
        <f>VLOOKUP(E261,'Plantilla publicacion'!$A$3:$Q$490,17,0)</f>
        <v>#N/A</v>
      </c>
      <c r="K261" s="198" t="str">
        <f>VLOOKUP($A261,'Plan de acci�n consolidado 2025'!$A$3:$V$507,K$1,0)</f>
        <v>N/A</v>
      </c>
      <c r="L261" s="198" t="str">
        <f>VLOOKUP($A261,'Plan de acci�n consolidado 2025'!$A$3:$V$507,L$1,0)</f>
        <v>N/A</v>
      </c>
      <c r="M261" s="198" t="str">
        <f>VLOOKUP($A261,'Plan de acci�n consolidado 2025'!$A$3:$V$507,M$1,0)</f>
        <v>N/A</v>
      </c>
      <c r="N261" s="198" t="str">
        <f>VLOOKUP($A261,'Plan de acci�n consolidado 2025'!$A$3:$V$507,N$1,0)</f>
        <v>N/A</v>
      </c>
      <c r="O261" s="198" t="str">
        <f>VLOOKUP($A261,'Plan de acci�n consolidado 2025'!$A$3:$V$507,O$1,0)</f>
        <v>Publicar fecha del evento en calendario de la entidad (captura de pantalla de la publicación de la fecha del evento / único entregable)</v>
      </c>
      <c r="P261" s="198">
        <f>VLOOKUP($A261,'Plan de acci�n consolidado 2025'!$A$3:$V$507,P$1,0)</f>
        <v>0</v>
      </c>
      <c r="Q261" s="198">
        <f>VLOOKUP($A261,'Plan de acci�n consolidado 2025'!$A$3:$V$507,Q$1,0)</f>
        <v>1</v>
      </c>
      <c r="R261" s="198" t="str">
        <f>VLOOKUP($A261,'Plan de acci�n consolidado 2025'!$A$3:$V$507,R$1,0)</f>
        <v>Númerica</v>
      </c>
      <c r="S261" s="198" t="str">
        <f>VLOOKUP($A261,'Plan de acci�n consolidado 2025'!$A$3:$V$507,S$1,0)</f>
        <v># de publicaciones realizadas / 1 publicaciones a realizar</v>
      </c>
      <c r="T261" s="199" t="str">
        <f>VLOOKUP($A261,'Plan de acci�n consolidado 2025'!$A$3:$V$507,T$1,0)</f>
        <v>2025-06-03</v>
      </c>
      <c r="U261" s="199" t="str">
        <f>VLOOKUP($A261,'Plan de acci�n consolidado 2025'!$A$3:$V$507,U$1,0)</f>
        <v>2025-09-05</v>
      </c>
      <c r="V261" s="198" t="str">
        <f>VLOOKUP($A261,'Plan de acci�n consolidado 2025'!$A$3:$V$507,V$1,0)</f>
        <v>73-GRUPO DE TRABAJO DE COMUNICACION</v>
      </c>
      <c r="W261"/>
      <c r="X261"/>
    </row>
    <row r="262" spans="1:24" x14ac:dyDescent="0.25">
      <c r="A262" s="197" t="s">
        <v>1062</v>
      </c>
      <c r="B262" s="198" t="str">
        <f>VLOOKUP($A262,'Plan de acci�n consolidado 2025'!$A$3:$V$507,B$1,0)</f>
        <v>4000-DESPACHO DEL SUPERINTENDENTE DELEGADO PARA ASUNTOS JURISDICCIONALES</v>
      </c>
      <c r="C262" s="198">
        <f>VLOOKUP($A262,'Plan de acci�n consolidado 2025'!$A$3:$V$507,C$1,0)</f>
        <v>5</v>
      </c>
      <c r="D262" s="198" t="str">
        <f>VLOOKUP($A262,'Plan de acci�n consolidado 2025'!$A$3:$V$507,D$1,0)</f>
        <v>Actividad propia Eliminada</v>
      </c>
      <c r="E262" s="198" t="str">
        <f>VLOOKUP($A262,'Plan de acci�n consolidado 2025'!$A$3:$V$507,E$1,0)</f>
        <v>4000.7.3</v>
      </c>
      <c r="F262" s="198" t="str">
        <f>VLOOKUP($A262,'Plan de acci�n consolidado 2025'!$A$3:$V$507,F$1,0)</f>
        <v>N/A</v>
      </c>
      <c r="G262" s="198" t="str">
        <f>VLOOKUP($A262,'Plan de acci�n consolidado 2025'!$A$3:$V$507,G$1,0)</f>
        <v>N/A</v>
      </c>
      <c r="H262" s="198" t="str">
        <f>VLOOKUP($A262,'Plan de acci�n consolidado 2025'!$A$3:$V$507,H$1,0)</f>
        <v>N/A</v>
      </c>
      <c r="I262" s="198" t="str">
        <f>VLOOKUP($A262,'Plan de acci�n consolidado 2025'!$A$3:$V$507,I$1,0)</f>
        <v>N/A</v>
      </c>
      <c r="J262" t="e">
        <f>VLOOKUP(E262,'Plantilla publicacion'!$A$3:$Q$490,17,0)</f>
        <v>#N/A</v>
      </c>
      <c r="K262" s="198" t="str">
        <f>VLOOKUP($A262,'Plan de acci�n consolidado 2025'!$A$3:$V$507,K$1,0)</f>
        <v>N/A</v>
      </c>
      <c r="L262" s="198" t="str">
        <f>VLOOKUP($A262,'Plan de acci�n consolidado 2025'!$A$3:$V$507,L$1,0)</f>
        <v>N/A</v>
      </c>
      <c r="M262" s="198" t="str">
        <f>VLOOKUP($A262,'Plan de acci�n consolidado 2025'!$A$3:$V$507,M$1,0)</f>
        <v>N/A</v>
      </c>
      <c r="N262" s="198" t="str">
        <f>VLOOKUP($A262,'Plan de acci�n consolidado 2025'!$A$3:$V$507,N$1,0)</f>
        <v>N/A</v>
      </c>
      <c r="O262" s="198" t="str">
        <f>VLOOKUP($A262,'Plan de acci�n consolidado 2025'!$A$3:$V$507,O$1,0)</f>
        <v>Diligenciar check list del evento con la fecha definitiva igual a la publicada en el  calendario de eventos (documento de check list para la realización del evento / único entregable)</v>
      </c>
      <c r="P262" s="198">
        <f>VLOOKUP($A262,'Plan de acci�n consolidado 2025'!$A$3:$V$507,P$1,0)</f>
        <v>25</v>
      </c>
      <c r="Q262" s="198">
        <f>VLOOKUP($A262,'Plan de acci�n consolidado 2025'!$A$3:$V$507,Q$1,0)</f>
        <v>1</v>
      </c>
      <c r="R262" s="198" t="str">
        <f>VLOOKUP($A262,'Plan de acci�n consolidado 2025'!$A$3:$V$507,R$1,0)</f>
        <v>Númerica</v>
      </c>
      <c r="S262" s="198" t="str">
        <f>VLOOKUP($A262,'Plan de acci�n consolidado 2025'!$A$3:$V$507,S$1,0)</f>
        <v># de check lista diligenciados / 1 check lista a diligenciar</v>
      </c>
      <c r="T262" s="199" t="str">
        <f>VLOOKUP($A262,'Plan de acci�n consolidado 2025'!$A$3:$V$507,T$1,0)</f>
        <v>2025-09-08</v>
      </c>
      <c r="U262" s="199" t="str">
        <f>VLOOKUP($A262,'Plan de acci�n consolidado 2025'!$A$3:$V$507,U$1,0)</f>
        <v>2025-10-17</v>
      </c>
      <c r="V262" s="198" t="str">
        <f>VLOOKUP($A262,'Plan de acci�n consolidado 2025'!$A$3:$V$507,V$1,0)</f>
        <v>4000-DESPACHO DEL SUPERINTENDENTE DELEGADO PARA ASUNTOS JURISDICCIONALES</v>
      </c>
      <c r="W262"/>
      <c r="X262"/>
    </row>
    <row r="263" spans="1:24" x14ac:dyDescent="0.25">
      <c r="A263" s="197" t="s">
        <v>1063</v>
      </c>
      <c r="B263" s="198" t="str">
        <f>VLOOKUP($A263,'Plan de acci�n consolidado 2025'!$A$3:$V$507,B$1,0)</f>
        <v>4000-DESPACHO DEL SUPERINTENDENTE DELEGADO PARA ASUNTOS JURISDICCIONALES</v>
      </c>
      <c r="C263" s="198">
        <f>VLOOKUP($A263,'Plan de acci�n consolidado 2025'!$A$3:$V$507,C$1,0)</f>
        <v>5</v>
      </c>
      <c r="D263" s="198" t="str">
        <f>VLOOKUP($A263,'Plan de acci�n consolidado 2025'!$A$3:$V$507,D$1,0)</f>
        <v>Actividad propia Eliminada</v>
      </c>
      <c r="E263" s="198" t="str">
        <f>VLOOKUP($A263,'Plan de acci�n consolidado 2025'!$A$3:$V$507,E$1,0)</f>
        <v>4000.7.4</v>
      </c>
      <c r="F263" s="198" t="str">
        <f>VLOOKUP($A263,'Plan de acci�n consolidado 2025'!$A$3:$V$507,F$1,0)</f>
        <v>N/A</v>
      </c>
      <c r="G263" s="198" t="str">
        <f>VLOOKUP($A263,'Plan de acci�n consolidado 2025'!$A$3:$V$507,G$1,0)</f>
        <v>N/A</v>
      </c>
      <c r="H263" s="198" t="str">
        <f>VLOOKUP($A263,'Plan de acci�n consolidado 2025'!$A$3:$V$507,H$1,0)</f>
        <v>N/A</v>
      </c>
      <c r="I263" s="198" t="str">
        <f>VLOOKUP($A263,'Plan de acci�n consolidado 2025'!$A$3:$V$507,I$1,0)</f>
        <v>N/A</v>
      </c>
      <c r="J263" t="e">
        <f>VLOOKUP(E263,'Plantilla publicacion'!$A$3:$Q$490,17,0)</f>
        <v>#N/A</v>
      </c>
      <c r="K263" s="198" t="str">
        <f>VLOOKUP($A263,'Plan de acci�n consolidado 2025'!$A$3:$V$507,K$1,0)</f>
        <v>N/A</v>
      </c>
      <c r="L263" s="198" t="str">
        <f>VLOOKUP($A263,'Plan de acci�n consolidado 2025'!$A$3:$V$507,L$1,0)</f>
        <v>N/A</v>
      </c>
      <c r="M263" s="198" t="str">
        <f>VLOOKUP($A263,'Plan de acci�n consolidado 2025'!$A$3:$V$507,M$1,0)</f>
        <v>N/A</v>
      </c>
      <c r="N263" s="198" t="str">
        <f>VLOOKUP($A263,'Plan de acci�n consolidado 2025'!$A$3:$V$507,N$1,0)</f>
        <v>N/A</v>
      </c>
      <c r="O263" s="198" t="str">
        <f>VLOOKUP($A263,'Plan de acci�n consolidado 2025'!$A$3:$V$507,O$1,0)</f>
        <v>Elaborar y enviar agenda definitiva para ser publicada (correo electrónico con agenda definitiva / único entregable)</v>
      </c>
      <c r="P263" s="198">
        <f>VLOOKUP($A263,'Plan de acci�n consolidado 2025'!$A$3:$V$507,P$1,0)</f>
        <v>25</v>
      </c>
      <c r="Q263" s="198">
        <f>VLOOKUP($A263,'Plan de acci�n consolidado 2025'!$A$3:$V$507,Q$1,0)</f>
        <v>1</v>
      </c>
      <c r="R263" s="198" t="str">
        <f>VLOOKUP($A263,'Plan de acci�n consolidado 2025'!$A$3:$V$507,R$1,0)</f>
        <v>Númerica</v>
      </c>
      <c r="S263" s="198" t="str">
        <f>VLOOKUP($A263,'Plan de acci�n consolidado 2025'!$A$3:$V$507,S$1,0)</f>
        <v># de agendas definitivas elaboradas y enviadas / 1 agendas a elaborar y enviar</v>
      </c>
      <c r="T263" s="199" t="str">
        <f>VLOOKUP($A263,'Plan de acci�n consolidado 2025'!$A$3:$V$507,T$1,0)</f>
        <v>2025-10-20</v>
      </c>
      <c r="U263" s="199" t="str">
        <f>VLOOKUP($A263,'Plan de acci�n consolidado 2025'!$A$3:$V$507,U$1,0)</f>
        <v>2025-11-07</v>
      </c>
      <c r="V263" s="198" t="str">
        <f>VLOOKUP($A263,'Plan de acci�n consolidado 2025'!$A$3:$V$507,V$1,0)</f>
        <v>4000-DESPACHO DEL SUPERINTENDENTE DELEGADO PARA ASUNTOS JURISDICCIONALES</v>
      </c>
      <c r="W263"/>
      <c r="X263"/>
    </row>
    <row r="264" spans="1:24" x14ac:dyDescent="0.25">
      <c r="A264" s="197" t="s">
        <v>1064</v>
      </c>
      <c r="B264" s="198" t="str">
        <f>VLOOKUP($A264,'Plan de acci�n consolidado 2025'!$A$3:$V$507,B$1,0)</f>
        <v>4000-DESPACHO DEL SUPERINTENDENTE DELEGADO PARA ASUNTOS JURISDICCIONALES</v>
      </c>
      <c r="C264" s="198">
        <f>VLOOKUP($A264,'Plan de acci�n consolidado 2025'!$A$3:$V$507,C$1,0)</f>
        <v>5</v>
      </c>
      <c r="D264" s="198" t="str">
        <f>VLOOKUP($A264,'Plan de acci�n consolidado 2025'!$A$3:$V$507,D$1,0)</f>
        <v>Actividad sin participación Eliminada</v>
      </c>
      <c r="E264" s="198" t="str">
        <f>VLOOKUP($A264,'Plan de acci�n consolidado 2025'!$A$3:$V$507,E$1,0)</f>
        <v>4000.7.5</v>
      </c>
      <c r="F264" s="198" t="str">
        <f>VLOOKUP($A264,'Plan de acci�n consolidado 2025'!$A$3:$V$507,F$1,0)</f>
        <v>N/A</v>
      </c>
      <c r="G264" s="198" t="str">
        <f>VLOOKUP($A264,'Plan de acci�n consolidado 2025'!$A$3:$V$507,G$1,0)</f>
        <v>N/A</v>
      </c>
      <c r="H264" s="198" t="str">
        <f>VLOOKUP($A264,'Plan de acci�n consolidado 2025'!$A$3:$V$507,H$1,0)</f>
        <v>N/A</v>
      </c>
      <c r="I264" s="198" t="str">
        <f>VLOOKUP($A264,'Plan de acci�n consolidado 2025'!$A$3:$V$507,I$1,0)</f>
        <v>N/A</v>
      </c>
      <c r="J264" t="e">
        <f>VLOOKUP(E264,'Plantilla publicacion'!$A$3:$Q$490,17,0)</f>
        <v>#N/A</v>
      </c>
      <c r="K264" s="198" t="str">
        <f>VLOOKUP($A264,'Plan de acci�n consolidado 2025'!$A$3:$V$507,K$1,0)</f>
        <v>N/A</v>
      </c>
      <c r="L264" s="198" t="str">
        <f>VLOOKUP($A264,'Plan de acci�n consolidado 2025'!$A$3:$V$507,L$1,0)</f>
        <v>N/A</v>
      </c>
      <c r="M264" s="198" t="str">
        <f>VLOOKUP($A264,'Plan de acci�n consolidado 2025'!$A$3:$V$507,M$1,0)</f>
        <v>N/A</v>
      </c>
      <c r="N264" s="198" t="str">
        <f>VLOOKUP($A264,'Plan de acci�n consolidado 2025'!$A$3:$V$507,N$1,0)</f>
        <v>N/A</v>
      </c>
      <c r="O264" s="198" t="str">
        <f>VLOOKUP($A264,'Plan de acci�n consolidado 2025'!$A$3:$V$507,O$1,0)</f>
        <v>Publicar Agenda definitiva (Captura de pantalla de la publicación/ único entregable)</v>
      </c>
      <c r="P264" s="198">
        <f>VLOOKUP($A264,'Plan de acci�n consolidado 2025'!$A$3:$V$507,P$1,0)</f>
        <v>0</v>
      </c>
      <c r="Q264" s="198">
        <f>VLOOKUP($A264,'Plan de acci�n consolidado 2025'!$A$3:$V$507,Q$1,0)</f>
        <v>1</v>
      </c>
      <c r="R264" s="198" t="str">
        <f>VLOOKUP($A264,'Plan de acci�n consolidado 2025'!$A$3:$V$507,R$1,0)</f>
        <v>Númerica</v>
      </c>
      <c r="S264" s="198" t="str">
        <f>VLOOKUP($A264,'Plan de acci�n consolidado 2025'!$A$3:$V$507,S$1,0)</f>
        <v># de agendas publicadas / 1 agendas a publicar</v>
      </c>
      <c r="T264" s="199" t="str">
        <f>VLOOKUP($A264,'Plan de acci�n consolidado 2025'!$A$3:$V$507,T$1,0)</f>
        <v>2025-11-10</v>
      </c>
      <c r="U264" s="199" t="str">
        <f>VLOOKUP($A264,'Plan de acci�n consolidado 2025'!$A$3:$V$507,U$1,0)</f>
        <v>2025-11-14</v>
      </c>
      <c r="V264" s="198" t="str">
        <f>VLOOKUP($A264,'Plan de acci�n consolidado 2025'!$A$3:$V$507,V$1,0)</f>
        <v>20-OFICINA DE TECNOLOGÍA E INFORMÁTICA</v>
      </c>
      <c r="W264"/>
      <c r="X264"/>
    </row>
    <row r="265" spans="1:24" x14ac:dyDescent="0.25">
      <c r="A265" s="197" t="s">
        <v>1065</v>
      </c>
      <c r="B265" s="198" t="str">
        <f>VLOOKUP($A265,'Plan de acci�n consolidado 2025'!$A$3:$V$507,B$1,0)</f>
        <v>4000-DESPACHO DEL SUPERINTENDENTE DELEGADO PARA ASUNTOS JURISDICCIONALES</v>
      </c>
      <c r="C265" s="198">
        <f>VLOOKUP($A265,'Plan de acci�n consolidado 2025'!$A$3:$V$507,C$1,0)</f>
        <v>5</v>
      </c>
      <c r="D265" s="198" t="str">
        <f>VLOOKUP($A265,'Plan de acci�n consolidado 2025'!$A$3:$V$507,D$1,0)</f>
        <v>Actividad propia Eliminada</v>
      </c>
      <c r="E265" s="198" t="str">
        <f>VLOOKUP($A265,'Plan de acci�n consolidado 2025'!$A$3:$V$507,E$1,0)</f>
        <v>4000.7.6</v>
      </c>
      <c r="F265" s="198" t="str">
        <f>VLOOKUP($A265,'Plan de acci�n consolidado 2025'!$A$3:$V$507,F$1,0)</f>
        <v>N/A</v>
      </c>
      <c r="G265" s="198" t="str">
        <f>VLOOKUP($A265,'Plan de acci�n consolidado 2025'!$A$3:$V$507,G$1,0)</f>
        <v>N/A</v>
      </c>
      <c r="H265" s="198" t="str">
        <f>VLOOKUP($A265,'Plan de acci�n consolidado 2025'!$A$3:$V$507,H$1,0)</f>
        <v>N/A</v>
      </c>
      <c r="I265" s="198" t="str">
        <f>VLOOKUP($A265,'Plan de acci�n consolidado 2025'!$A$3:$V$507,I$1,0)</f>
        <v>N/A</v>
      </c>
      <c r="J265" t="e">
        <f>VLOOKUP(E265,'Plantilla publicacion'!$A$3:$Q$490,17,0)</f>
        <v>#N/A</v>
      </c>
      <c r="K265" s="198" t="str">
        <f>VLOOKUP($A265,'Plan de acci�n consolidado 2025'!$A$3:$V$507,K$1,0)</f>
        <v>N/A</v>
      </c>
      <c r="L265" s="198" t="str">
        <f>VLOOKUP($A265,'Plan de acci�n consolidado 2025'!$A$3:$V$507,L$1,0)</f>
        <v>N/A</v>
      </c>
      <c r="M265" s="198" t="str">
        <f>VLOOKUP($A265,'Plan de acci�n consolidado 2025'!$A$3:$V$507,M$1,0)</f>
        <v>N/A</v>
      </c>
      <c r="N265" s="198" t="str">
        <f>VLOOKUP($A265,'Plan de acci�n consolidado 2025'!$A$3:$V$507,N$1,0)</f>
        <v>N/A</v>
      </c>
      <c r="O265" s="198" t="str">
        <f>VLOOKUP($A265,'Plan de acci�n consolidado 2025'!$A$3:$V$507,O$1,0)</f>
        <v>Realizar el evento (fotografías del evento realizado / único entregable)</v>
      </c>
      <c r="P265" s="198">
        <f>VLOOKUP($A265,'Plan de acci�n consolidado 2025'!$A$3:$V$507,P$1,0)</f>
        <v>25</v>
      </c>
      <c r="Q265" s="198">
        <f>VLOOKUP($A265,'Plan de acci�n consolidado 2025'!$A$3:$V$507,Q$1,0)</f>
        <v>1</v>
      </c>
      <c r="R265" s="198" t="str">
        <f>VLOOKUP($A265,'Plan de acci�n consolidado 2025'!$A$3:$V$507,R$1,0)</f>
        <v>Númerica</v>
      </c>
      <c r="S265" s="198" t="str">
        <f>VLOOKUP($A265,'Plan de acci�n consolidado 2025'!$A$3:$V$507,S$1,0)</f>
        <v># de eventos realizados / 1 evento a realizar</v>
      </c>
      <c r="T265" s="199" t="str">
        <f>VLOOKUP($A265,'Plan de acci�n consolidado 2025'!$A$3:$V$507,T$1,0)</f>
        <v>2025-11-18</v>
      </c>
      <c r="U265" s="199" t="str">
        <f>VLOOKUP($A265,'Plan de acci�n consolidado 2025'!$A$3:$V$507,U$1,0)</f>
        <v>2025-12-05</v>
      </c>
      <c r="V265" s="198" t="str">
        <f>VLOOKUP($A265,'Plan de acci�n consolidado 2025'!$A$3:$V$507,V$1,0)</f>
        <v>4000-DESPACHO DEL SUPERINTENDENTE DELEGADO PARA ASUNTOS JURISDICCIONALES;
73-GRUPO DE TRABAJO DE COMUNICACION</v>
      </c>
      <c r="W265"/>
      <c r="X265"/>
    </row>
    <row r="266" spans="1:24" x14ac:dyDescent="0.25">
      <c r="A266" s="31" t="s">
        <v>1066</v>
      </c>
      <c r="B266" t="str">
        <f>VLOOKUP($A266,'Plan de acci�n consolidado 2025'!$A$3:$V$507,B$1,0)</f>
        <v>4000-DESPACHO DEL SUPERINTENDENTE DELEGADO PARA ASUNTOS JURISDICCIONALES</v>
      </c>
      <c r="C266">
        <f>VLOOKUP($A266,'Plan de acci�n consolidado 2025'!$A$3:$V$507,C$1,0)</f>
        <v>5</v>
      </c>
      <c r="D266" t="str">
        <f>VLOOKUP($A266,'Plan de acci�n consolidado 2025'!$A$3:$V$507,D$1,0)</f>
        <v>Producto</v>
      </c>
      <c r="E266" t="str">
        <f>VLOOKUP($A266,'Plan de acci�n consolidado 2025'!$A$3:$V$507,E$1,0)</f>
        <v>4000.8</v>
      </c>
      <c r="F266" t="str">
        <f>VLOOKUP($A266,'Plan de acci�n consolidado 2025'!$A$3:$V$507,F$1,0)</f>
        <v>Innovador</v>
      </c>
      <c r="G266" t="str">
        <f>VLOOKUP($A266,'Plan de acci�n consolidado 2025'!$A$3:$V$507,G$1,0)</f>
        <v xml:space="preserve">Fortalecer la gestión de la información, el conocimiento y la innovación para optimizar la capacidad institucional 
</v>
      </c>
      <c r="H266" t="str">
        <f>VLOOKUP($A266,'Plan de acci�n consolidado 2025'!$A$3:$V$507,H$1,0)</f>
        <v xml:space="preserve">Cumplimiento de productos del PAI asociados a Fortalecer la gestión de la información, el conocimiento y la innovación para optimizar la capacidad institucional 
</v>
      </c>
      <c r="I266" t="str">
        <f>VLOOKUP($A266,'Plan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66" t="str">
        <f>VLOOKUP(E266,'Plantilla publicacion'!$A$3:$Q$490,17,0)</f>
        <v>PND - 5-31-5-b- Convergencia regional - Entidades públicas territoriales y nacionales fortalecidas / PES - Transformación Institucional</v>
      </c>
      <c r="K266" t="str">
        <f>VLOOKUP($A266,'Plan de acci�n consolidado 2025'!$A$3:$V$507,K$1,0)</f>
        <v>No</v>
      </c>
      <c r="L266" t="str">
        <f>VLOOKUP($A266,'Plan de acci�n consolidado 2025'!$A$3:$V$507,L$1,0)</f>
        <v>C-3503-0200-0011-40401c</v>
      </c>
      <c r="M266" t="str">
        <f>VLOOKUP($A266,'Plan de acci�n consolidado 2025'!$A$3:$V$507,M$1,0)</f>
        <v>Política Servicio al Ciudadano_DIMENSIÓN Gestión con Valores para Resultados</v>
      </c>
      <c r="N266" t="str">
        <f>VLOOKUP($A266,'Plan de acci�n consolidado 2025'!$A$3:$V$507,N$1,0)</f>
        <v>N/A</v>
      </c>
      <c r="O266" t="str">
        <f>VLOOKUP($A266,'Plan de acci�n consolidado 2025'!$A$3:$V$507,O$1,0)</f>
        <v>Documento diagnóstico para determinar la viabilidad de creación del primer  Centro de Arbitraje, Mediación y Conciliación e en materia de consumo, competencia desleal y propiedad industrial), elaborado y presentado a la Superintendente (Documento diagnóstico y memorando/ correo / presentación único entregable).</v>
      </c>
      <c r="P266">
        <f>VLOOKUP($A266,'Plan de acci�n consolidado 2025'!$A$3:$V$507,P$1,0)</f>
        <v>5</v>
      </c>
      <c r="Q266">
        <f>VLOOKUP($A266,'Plan de acci�n consolidado 2025'!$A$3:$V$507,Q$1,0)</f>
        <v>1</v>
      </c>
      <c r="R266" t="str">
        <f>VLOOKUP($A266,'Plan de acci�n consolidado 2025'!$A$3:$V$507,R$1,0)</f>
        <v>Númerica</v>
      </c>
      <c r="S266" t="str">
        <f>VLOOKUP($A266,'Plan de acci�n consolidado 2025'!$A$3:$V$507,S$1,0)</f>
        <v># de Evidencias entregadas / 1 Evidencias programadas</v>
      </c>
      <c r="T266" s="196" t="str">
        <f>VLOOKUP($A266,'Plan de acci�n consolidado 2025'!$A$3:$V$507,T$1,0)</f>
        <v>2025-02-03</v>
      </c>
      <c r="U266" s="196" t="str">
        <f>VLOOKUP($A266,'Plan de acci�n consolidado 2025'!$A$3:$V$507,U$1,0)</f>
        <v>2025-12-12</v>
      </c>
      <c r="V266" t="str">
        <f>VLOOKUP($A266,'Plan de acci�n consolidado 2025'!$A$3:$V$507,V$1,0)</f>
        <v>4000-DESPACHO DEL SUPERINTENDENTE DELEGADO PARA ASUNTOS JURISDICCIONALES</v>
      </c>
      <c r="W266"/>
      <c r="X266"/>
    </row>
    <row r="267" spans="1:24" x14ac:dyDescent="0.25">
      <c r="A267" s="31" t="s">
        <v>1068</v>
      </c>
      <c r="B267" t="str">
        <f>VLOOKUP($A267,'Plan de acci�n consolidado 2025'!$A$3:$V$507,B$1,0)</f>
        <v>4000-DESPACHO DEL SUPERINTENDENTE DELEGADO PARA ASUNTOS JURISDICCIONALES</v>
      </c>
      <c r="C267">
        <f>VLOOKUP($A267,'Plan de acci�n consolidado 2025'!$A$3:$V$507,C$1,0)</f>
        <v>5</v>
      </c>
      <c r="D267" t="str">
        <f>VLOOKUP($A267,'Plan de acci�n consolidado 2025'!$A$3:$V$507,D$1,0)</f>
        <v>Actividad propia</v>
      </c>
      <c r="E267" t="str">
        <f>VLOOKUP($A267,'Plan de acci�n consolidado 2025'!$A$3:$V$507,E$1,0)</f>
        <v>4000.8.1</v>
      </c>
      <c r="F267" t="str">
        <f>VLOOKUP($A267,'Plan de acci�n consolidado 2025'!$A$3:$V$507,F$1,0)</f>
        <v>N/A</v>
      </c>
      <c r="G267" t="str">
        <f>VLOOKUP($A267,'Plan de acci�n consolidado 2025'!$A$3:$V$507,G$1,0)</f>
        <v>N/A</v>
      </c>
      <c r="H267" t="str">
        <f>VLOOKUP($A267,'Plan de acci�n consolidado 2025'!$A$3:$V$507,H$1,0)</f>
        <v>N/A</v>
      </c>
      <c r="I267" t="str">
        <f>VLOOKUP($A267,'Plan de acci�n consolidado 2025'!$A$3:$V$507,I$1,0)</f>
        <v>N/A</v>
      </c>
      <c r="J267">
        <f>VLOOKUP(E267,'Plantilla publicacion'!$A$3:$Q$490,17,0)</f>
        <v>0</v>
      </c>
      <c r="K267" t="str">
        <f>VLOOKUP($A267,'Plan de acci�n consolidado 2025'!$A$3:$V$507,K$1,0)</f>
        <v>N/A</v>
      </c>
      <c r="L267" t="str">
        <f>VLOOKUP($A267,'Plan de acci�n consolidado 2025'!$A$3:$V$507,L$1,0)</f>
        <v>N/A</v>
      </c>
      <c r="M267" t="str">
        <f>VLOOKUP($A267,'Plan de acci�n consolidado 2025'!$A$3:$V$507,M$1,0)</f>
        <v>N/A</v>
      </c>
      <c r="N267" t="str">
        <f>VLOOKUP($A267,'Plan de acci�n consolidado 2025'!$A$3:$V$507,N$1,0)</f>
        <v>N/A</v>
      </c>
      <c r="O267" t="str">
        <f>VLOOKUP($A267,'Plan de acci�n consolidado 2025'!$A$3:$V$507,O$1,0)</f>
        <v>Realizar y presentar a la Superintendente, el documento diagnóstico para determinar la viabilidad de creación del primer  Centro de Arbitraje, Mediación y Conciliación e en materia de consumo, competencia desleal y propiedad industrial) (Documento diagnóstico y memorando/ correo / presentación único entregable).</v>
      </c>
      <c r="P267">
        <f>VLOOKUP($A267,'Plan de acci�n consolidado 2025'!$A$3:$V$507,P$1,0)</f>
        <v>100</v>
      </c>
      <c r="Q267">
        <f>VLOOKUP($A267,'Plan de acci�n consolidado 2025'!$A$3:$V$507,Q$1,0)</f>
        <v>1</v>
      </c>
      <c r="R267" t="str">
        <f>VLOOKUP($A267,'Plan de acci�n consolidado 2025'!$A$3:$V$507,R$1,0)</f>
        <v>Númerica</v>
      </c>
      <c r="S267" t="str">
        <f>VLOOKUP($A267,'Plan de acci�n consolidado 2025'!$A$3:$V$507,S$1,0)</f>
        <v># de Evidencias entregadas / 1 Evidencias programadas</v>
      </c>
      <c r="T267" s="196" t="str">
        <f>VLOOKUP($A267,'Plan de acci�n consolidado 2025'!$A$3:$V$507,T$1,0)</f>
        <v>2025-02-03</v>
      </c>
      <c r="U267" s="196" t="str">
        <f>VLOOKUP($A267,'Plan de acci�n consolidado 2025'!$A$3:$V$507,U$1,0)</f>
        <v>2025-12-12</v>
      </c>
      <c r="V267" t="str">
        <f>VLOOKUP($A267,'Plan de acci�n consolidado 2025'!$A$3:$V$507,V$1,0)</f>
        <v>4000-DESPACHO DEL SUPERINTENDENTE DELEGADO PARA ASUNTOS JURISDICCIONALES</v>
      </c>
      <c r="W267"/>
      <c r="X267"/>
    </row>
    <row r="268" spans="1:24" x14ac:dyDescent="0.25">
      <c r="A268" s="31" t="s">
        <v>1310</v>
      </c>
      <c r="B268" t="str">
        <f>VLOOKUP($A268,'Plan de acci�n consolidado 2025'!$A$3:$V$507,B$1,0)</f>
        <v>3000-DESPACHO DEL SUPERINTENDENTE DELEGADO PARA LA PROTECCIÓN DEL CONSUMIDOR</v>
      </c>
      <c r="C268">
        <f>VLOOKUP($A268,'Plan de acci�n consolidado 2025'!$A$3:$V$507,C$1,0)</f>
        <v>5</v>
      </c>
      <c r="D268" t="str">
        <f>VLOOKUP($A268,'Plan de acci�n consolidado 2025'!$A$3:$V$507,D$1,0)</f>
        <v>Producto</v>
      </c>
      <c r="E268" t="str">
        <f>VLOOKUP($A268,'Plan de acci�n consolidado 2025'!$A$3:$V$507,E$1,0)</f>
        <v>3000.1</v>
      </c>
      <c r="F268" t="str">
        <f>VLOOKUP($A268,'Plan de acci�n consolidado 2025'!$A$3:$V$507,F$1,0)</f>
        <v>Operativo</v>
      </c>
      <c r="G268" t="str">
        <f>VLOOKUP($A268,'Plan de acci�n consolidado 2025'!$A$3:$V$507,G$1,0)</f>
        <v xml:space="preserve">Promover el enfoque preventivo, diferencial y territorial en el que hacer misional de la entidad 
</v>
      </c>
      <c r="H268" t="str">
        <f>VLOOKUP($A268,'Plan de acci�n consolidado 2025'!$A$3:$V$507,H$1,0)</f>
        <v xml:space="preserve">Cumplimiento de productos del PAI asociados a Promover el enfoque preventivo, diferencial y territorial en el que hacer misional de la entidad 
</v>
      </c>
      <c r="I268" t="str">
        <f>VLOOKUP($A268,'Plan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68" t="str">
        <f>VLOOKUP(E268,'Plantilla publicacion'!$A$3:$Q$490,17,0)</f>
        <v>PND - 5-31-5-b- Convergencia regional - Entidades públicas territoriales y nacionales fortalecidas / PES - Cierre de brechas territoriales</v>
      </c>
      <c r="K268" t="str">
        <f>VLOOKUP($A268,'Plan de acci�n consolidado 2025'!$A$3:$V$507,K$1,0)</f>
        <v>Si</v>
      </c>
      <c r="L268" t="str">
        <f>VLOOKUP($A268,'Plan de acci�n consolidado 2025'!$A$3:$V$507,L$1,0)</f>
        <v>N/A</v>
      </c>
      <c r="M268" t="str">
        <f>VLOOKUP($A268,'Plan de acci�n consolidado 2025'!$A$3:$V$507,M$1,0)</f>
        <v>Política Servicio al Ciudadano_DIMENSIÓN Gestión con Valores para Resultados</v>
      </c>
      <c r="N268" t="str">
        <f>VLOOKUP($A268,'Plan de acci�n consolidado 2025'!$A$3:$V$507,N$1,0)</f>
        <v>C_COMPETENCIA  11. Ampliar los mecanismos de inspección, vigilancia y control de la Superintendencia PND_TRANSF_ Productiva, internacionalización y acción clímatica _ c. políticas de competencia, consumidor e infraestructura de la calidad modernas</v>
      </c>
      <c r="O268" t="str">
        <f>VLOOKUP($A268,'Plan de acci�n consolidado 2025'!$A$3:$V$507,O$1,0)</f>
        <v>Plan de difusión para que el consumidor conozca sus derechos "ABC  de atención a los usuarios SIC / Supersolidaria, ejecutado Imágenes (fotografía o captura de pantalla) de la difusión realizada</v>
      </c>
      <c r="P268">
        <f>VLOOKUP($A268,'Plan de acci�n consolidado 2025'!$A$3:$V$507,P$1,0)</f>
        <v>20</v>
      </c>
      <c r="Q268">
        <f>VLOOKUP($A268,'Plan de acci�n consolidado 2025'!$A$3:$V$507,Q$1,0)</f>
        <v>1</v>
      </c>
      <c r="R268" t="str">
        <f>VLOOKUP($A268,'Plan de acci�n consolidado 2025'!$A$3:$V$507,R$1,0)</f>
        <v>Númerica</v>
      </c>
      <c r="S268" t="str">
        <f>VLOOKUP($A268,'Plan de acci�n consolidado 2025'!$A$3:$V$507,S$1,0)</f>
        <v># de documento difundido / 1 documento a difundir</v>
      </c>
      <c r="T268" s="196" t="str">
        <f>VLOOKUP($A268,'Plan de acci�n consolidado 2025'!$A$3:$V$507,T$1,0)</f>
        <v>2025-01-15</v>
      </c>
      <c r="U268" s="196" t="str">
        <f>VLOOKUP($A268,'Plan de acci�n consolidado 2025'!$A$3:$V$507,U$1,0)</f>
        <v>2025-12-30</v>
      </c>
      <c r="V268" t="str">
        <f>VLOOKUP($A268,'Plan de acci�n consolidado 2025'!$A$3:$V$507,V$1,0)</f>
        <v>3000-DESPACHO DEL SUPERINTENDENTE DELEGADO PARA LA PROTECCIÓN DEL CONSUMIDOR;
73-GRUPO DE TRABAJO DE COMUNICACION</v>
      </c>
      <c r="W268"/>
      <c r="X268"/>
    </row>
    <row r="269" spans="1:24" x14ac:dyDescent="0.25">
      <c r="A269" s="31" t="s">
        <v>1313</v>
      </c>
      <c r="B269" t="str">
        <f>VLOOKUP($A269,'Plan de acci�n consolidado 2025'!$A$3:$V$507,B$1,0)</f>
        <v>3000-DESPACHO DEL SUPERINTENDENTE DELEGADO PARA LA PROTECCIÓN DEL CONSUMIDOR</v>
      </c>
      <c r="C269">
        <f>VLOOKUP($A269,'Plan de acci�n consolidado 2025'!$A$3:$V$507,C$1,0)</f>
        <v>5</v>
      </c>
      <c r="D269" t="str">
        <f>VLOOKUP($A269,'Plan de acci�n consolidado 2025'!$A$3:$V$507,D$1,0)</f>
        <v>Actividad propia</v>
      </c>
      <c r="E269" t="str">
        <f>VLOOKUP($A269,'Plan de acci�n consolidado 2025'!$A$3:$V$507,E$1,0)</f>
        <v>3000.1.1</v>
      </c>
      <c r="F269" t="str">
        <f>VLOOKUP($A269,'Plan de acci�n consolidado 2025'!$A$3:$V$507,F$1,0)</f>
        <v>N/A</v>
      </c>
      <c r="G269" t="str">
        <f>VLOOKUP($A269,'Plan de acci�n consolidado 2025'!$A$3:$V$507,G$1,0)</f>
        <v>N/A</v>
      </c>
      <c r="H269" t="str">
        <f>VLOOKUP($A269,'Plan de acci�n consolidado 2025'!$A$3:$V$507,H$1,0)</f>
        <v>N/A</v>
      </c>
      <c r="I269" t="str">
        <f>VLOOKUP($A269,'Plan de acci�n consolidado 2025'!$A$3:$V$507,I$1,0)</f>
        <v>N/A</v>
      </c>
      <c r="J269">
        <f>VLOOKUP(E269,'Plantilla publicacion'!$A$3:$Q$490,17,0)</f>
        <v>0</v>
      </c>
      <c r="K269" t="str">
        <f>VLOOKUP($A269,'Plan de acci�n consolidado 2025'!$A$3:$V$507,K$1,0)</f>
        <v>N/A</v>
      </c>
      <c r="L269" t="str">
        <f>VLOOKUP($A269,'Plan de acci�n consolidado 2025'!$A$3:$V$507,L$1,0)</f>
        <v>N/A</v>
      </c>
      <c r="M269" t="str">
        <f>VLOOKUP($A269,'Plan de acci�n consolidado 2025'!$A$3:$V$507,M$1,0)</f>
        <v>N/A</v>
      </c>
      <c r="N269" t="str">
        <f>VLOOKUP($A269,'Plan de acci�n consolidado 2025'!$A$3:$V$507,N$1,0)</f>
        <v>N/A</v>
      </c>
      <c r="O269" t="str">
        <f>VLOOKUP($A269,'Plan de acci�n consolidado 2025'!$A$3:$V$507,O$1,0)</f>
        <v>Aprobar el documento final que se va a difundir a los consumidores (Documento final aprobado)</v>
      </c>
      <c r="P269">
        <f>VLOOKUP($A269,'Plan de acci�n consolidado 2025'!$A$3:$V$507,P$1,0)</f>
        <v>100</v>
      </c>
      <c r="Q269">
        <f>VLOOKUP($A269,'Plan de acci�n consolidado 2025'!$A$3:$V$507,Q$1,0)</f>
        <v>1</v>
      </c>
      <c r="R269" t="str">
        <f>VLOOKUP($A269,'Plan de acci�n consolidado 2025'!$A$3:$V$507,R$1,0)</f>
        <v>Númerica</v>
      </c>
      <c r="S269" t="str">
        <f>VLOOKUP($A269,'Plan de acci�n consolidado 2025'!$A$3:$V$507,S$1,0)</f>
        <v># de documento aprobados / 1 documentos a aprobar</v>
      </c>
      <c r="T269" s="196" t="str">
        <f>VLOOKUP($A269,'Plan de acci�n consolidado 2025'!$A$3:$V$507,T$1,0)</f>
        <v>2025-01-15</v>
      </c>
      <c r="U269" s="196" t="str">
        <f>VLOOKUP($A269,'Plan de acci�n consolidado 2025'!$A$3:$V$507,U$1,0)</f>
        <v>2025-07-01</v>
      </c>
      <c r="V269" t="str">
        <f>VLOOKUP($A269,'Plan de acci�n consolidado 2025'!$A$3:$V$507,V$1,0)</f>
        <v>3000-DESPACHO DEL SUPERINTENDENTE DELEGADO PARA LA PROTECCIÓN DEL CONSUMIDOR</v>
      </c>
      <c r="W269"/>
      <c r="X269"/>
    </row>
    <row r="270" spans="1:24" x14ac:dyDescent="0.25">
      <c r="A270" s="31" t="s">
        <v>1315</v>
      </c>
      <c r="B270" t="str">
        <f>VLOOKUP($A270,'Plan de acci�n consolidado 2025'!$A$3:$V$507,B$1,0)</f>
        <v>3000-DESPACHO DEL SUPERINTENDENTE DELEGADO PARA LA PROTECCIÓN DEL CONSUMIDOR</v>
      </c>
      <c r="C270">
        <f>VLOOKUP($A270,'Plan de acci�n consolidado 2025'!$A$3:$V$507,C$1,0)</f>
        <v>5</v>
      </c>
      <c r="D270" t="str">
        <f>VLOOKUP($A270,'Plan de acci�n consolidado 2025'!$A$3:$V$507,D$1,0)</f>
        <v>Actividad sin participación</v>
      </c>
      <c r="E270" t="str">
        <f>VLOOKUP($A270,'Plan de acci�n consolidado 2025'!$A$3:$V$507,E$1,0)</f>
        <v>3000.1.2</v>
      </c>
      <c r="F270" t="str">
        <f>VLOOKUP($A270,'Plan de acci�n consolidado 2025'!$A$3:$V$507,F$1,0)</f>
        <v>N/A</v>
      </c>
      <c r="G270" t="str">
        <f>VLOOKUP($A270,'Plan de acci�n consolidado 2025'!$A$3:$V$507,G$1,0)</f>
        <v>N/A</v>
      </c>
      <c r="H270" t="str">
        <f>VLOOKUP($A270,'Plan de acci�n consolidado 2025'!$A$3:$V$507,H$1,0)</f>
        <v>N/A</v>
      </c>
      <c r="I270" t="str">
        <f>VLOOKUP($A270,'Plan de acci�n consolidado 2025'!$A$3:$V$507,I$1,0)</f>
        <v>N/A</v>
      </c>
      <c r="J270">
        <f>VLOOKUP(E270,'Plantilla publicacion'!$A$3:$Q$490,17,0)</f>
        <v>0</v>
      </c>
      <c r="K270" t="str">
        <f>VLOOKUP($A270,'Plan de acci�n consolidado 2025'!$A$3:$V$507,K$1,0)</f>
        <v>N/A</v>
      </c>
      <c r="L270" t="str">
        <f>VLOOKUP($A270,'Plan de acci�n consolidado 2025'!$A$3:$V$507,L$1,0)</f>
        <v>N/A</v>
      </c>
      <c r="M270" t="str">
        <f>VLOOKUP($A270,'Plan de acci�n consolidado 2025'!$A$3:$V$507,M$1,0)</f>
        <v>N/A</v>
      </c>
      <c r="N270" t="str">
        <f>VLOOKUP($A270,'Plan de acci�n consolidado 2025'!$A$3:$V$507,N$1,0)</f>
        <v>N/A</v>
      </c>
      <c r="O270" t="str">
        <f>VLOOKUP($A270,'Plan de acci�n consolidado 2025'!$A$3:$V$507,O$1,0)</f>
        <v>Publicar el documento final en la pagina web de la entidad (Captura de pantalla con la publicación del documento).</v>
      </c>
      <c r="P270">
        <f>VLOOKUP($A270,'Plan de acci�n consolidado 2025'!$A$3:$V$507,P$1,0)</f>
        <v>0</v>
      </c>
      <c r="Q270">
        <f>VLOOKUP($A270,'Plan de acci�n consolidado 2025'!$A$3:$V$507,Q$1,0)</f>
        <v>1</v>
      </c>
      <c r="R270" t="str">
        <f>VLOOKUP($A270,'Plan de acci�n consolidado 2025'!$A$3:$V$507,R$1,0)</f>
        <v>Númerica</v>
      </c>
      <c r="S270" t="str">
        <f>VLOOKUP($A270,'Plan de acci�n consolidado 2025'!$A$3:$V$507,S$1,0)</f>
        <v># de documento publicado / 1 documento a publicar</v>
      </c>
      <c r="T270" s="196" t="str">
        <f>VLOOKUP($A270,'Plan de acci�n consolidado 2025'!$A$3:$V$507,T$1,0)</f>
        <v>2025-07-02</v>
      </c>
      <c r="U270" s="196" t="str">
        <f>VLOOKUP($A270,'Plan de acci�n consolidado 2025'!$A$3:$V$507,U$1,0)</f>
        <v>2025-07-31</v>
      </c>
      <c r="V270" t="str">
        <f>VLOOKUP($A270,'Plan de acci�n consolidado 2025'!$A$3:$V$507,V$1,0)</f>
        <v>73-GRUPO DE TRABAJO DE COMUNICACION</v>
      </c>
      <c r="W270"/>
      <c r="X270"/>
    </row>
    <row r="271" spans="1:24" x14ac:dyDescent="0.25">
      <c r="A271" s="31" t="s">
        <v>1317</v>
      </c>
      <c r="B271" t="str">
        <f>VLOOKUP($A271,'Plan de acci�n consolidado 2025'!$A$3:$V$507,B$1,0)</f>
        <v>3000-DESPACHO DEL SUPERINTENDENTE DELEGADO PARA LA PROTECCIÓN DEL CONSUMIDOR</v>
      </c>
      <c r="C271">
        <f>VLOOKUP($A271,'Plan de acci�n consolidado 2025'!$A$3:$V$507,C$1,0)</f>
        <v>5</v>
      </c>
      <c r="D271" t="str">
        <f>VLOOKUP($A271,'Plan de acci�n consolidado 2025'!$A$3:$V$507,D$1,0)</f>
        <v>Actividad sin participación</v>
      </c>
      <c r="E271" t="str">
        <f>VLOOKUP($A271,'Plan de acci�n consolidado 2025'!$A$3:$V$507,E$1,0)</f>
        <v>3000.1.3</v>
      </c>
      <c r="F271" t="str">
        <f>VLOOKUP($A271,'Plan de acci�n consolidado 2025'!$A$3:$V$507,F$1,0)</f>
        <v>N/A</v>
      </c>
      <c r="G271" t="str">
        <f>VLOOKUP($A271,'Plan de acci�n consolidado 2025'!$A$3:$V$507,G$1,0)</f>
        <v>N/A</v>
      </c>
      <c r="H271" t="str">
        <f>VLOOKUP($A271,'Plan de acci�n consolidado 2025'!$A$3:$V$507,H$1,0)</f>
        <v>N/A</v>
      </c>
      <c r="I271" t="str">
        <f>VLOOKUP($A271,'Plan de acci�n consolidado 2025'!$A$3:$V$507,I$1,0)</f>
        <v>N/A</v>
      </c>
      <c r="J271">
        <f>VLOOKUP(E271,'Plantilla publicacion'!$A$3:$Q$490,17,0)</f>
        <v>0</v>
      </c>
      <c r="K271" t="str">
        <f>VLOOKUP($A271,'Plan de acci�n consolidado 2025'!$A$3:$V$507,K$1,0)</f>
        <v>N/A</v>
      </c>
      <c r="L271" t="str">
        <f>VLOOKUP($A271,'Plan de acci�n consolidado 2025'!$A$3:$V$507,L$1,0)</f>
        <v>N/A</v>
      </c>
      <c r="M271" t="str">
        <f>VLOOKUP($A271,'Plan de acci�n consolidado 2025'!$A$3:$V$507,M$1,0)</f>
        <v>N/A</v>
      </c>
      <c r="N271" t="str">
        <f>VLOOKUP($A271,'Plan de acci�n consolidado 2025'!$A$3:$V$507,N$1,0)</f>
        <v>N/A</v>
      </c>
      <c r="O271" t="str">
        <f>VLOOKUP($A271,'Plan de acci�n consolidado 2025'!$A$3:$V$507,O$1,0)</f>
        <v>Realizar la difusión del ABC de atención a los usuarios SIC / Super Solidaria. - Imágenes (fotografía o captura de pantalla) de la difusión realizada</v>
      </c>
      <c r="P271">
        <f>VLOOKUP($A271,'Plan de acci�n consolidado 2025'!$A$3:$V$507,P$1,0)</f>
        <v>0</v>
      </c>
      <c r="Q271">
        <f>VLOOKUP($A271,'Plan de acci�n consolidado 2025'!$A$3:$V$507,Q$1,0)</f>
        <v>1</v>
      </c>
      <c r="R271" t="str">
        <f>VLOOKUP($A271,'Plan de acci�n consolidado 2025'!$A$3:$V$507,R$1,0)</f>
        <v>Númerica</v>
      </c>
      <c r="S271" t="str">
        <f>VLOOKUP($A271,'Plan de acci�n consolidado 2025'!$A$3:$V$507,S$1,0)</f>
        <v># de documento difundido / 1 documento a difundir</v>
      </c>
      <c r="T271" s="196" t="str">
        <f>VLOOKUP($A271,'Plan de acci�n consolidado 2025'!$A$3:$V$507,T$1,0)</f>
        <v>2025-08-01</v>
      </c>
      <c r="U271" s="196" t="str">
        <f>VLOOKUP($A271,'Plan de acci�n consolidado 2025'!$A$3:$V$507,U$1,0)</f>
        <v>2025-12-30</v>
      </c>
      <c r="V271" t="str">
        <f>VLOOKUP($A271,'Plan de acci�n consolidado 2025'!$A$3:$V$507,V$1,0)</f>
        <v>73-GRUPO DE TRABAJO DE COMUNICACION</v>
      </c>
      <c r="W271"/>
      <c r="X271"/>
    </row>
    <row r="272" spans="1:24" x14ac:dyDescent="0.25">
      <c r="A272" s="31" t="s">
        <v>1318</v>
      </c>
      <c r="B272" t="str">
        <f>VLOOKUP($A272,'Plan de acci�n consolidado 2025'!$A$3:$V$507,B$1,0)</f>
        <v>3000-DESPACHO DEL SUPERINTENDENTE DELEGADO PARA LA PROTECCIÓN DEL CONSUMIDOR</v>
      </c>
      <c r="C272">
        <f>VLOOKUP($A272,'Plan de acci�n consolidado 2025'!$A$3:$V$507,C$1,0)</f>
        <v>5</v>
      </c>
      <c r="D272" t="str">
        <f>VLOOKUP($A272,'Plan de acci�n consolidado 2025'!$A$3:$V$507,D$1,0)</f>
        <v>Producto</v>
      </c>
      <c r="E272" t="str">
        <f>VLOOKUP($A272,'Plan de acci�n consolidado 2025'!$A$3:$V$507,E$1,0)</f>
        <v>3000.2</v>
      </c>
      <c r="F272" t="str">
        <f>VLOOKUP($A272,'Plan de acci�n consolidado 2025'!$A$3:$V$507,F$1,0)</f>
        <v>Operativo</v>
      </c>
      <c r="G272" t="str">
        <f>VLOOKUP($A272,'Plan de acci�n consolidado 2025'!$A$3:$V$507,G$1,0)</f>
        <v xml:space="preserve">Promover el enfoque preventivo, diferencial y territorial en el que hacer misional de la entidad 
</v>
      </c>
      <c r="H272" t="str">
        <f>VLOOKUP($A272,'Plan de acci�n consolidado 2025'!$A$3:$V$507,H$1,0)</f>
        <v xml:space="preserve">Cumplimiento de productos del PAI asociados a Promover el enfoque preventivo, diferencial y territorial en el que hacer misional de la entidad 
</v>
      </c>
      <c r="I272" t="str">
        <f>VLOOKUP($A272,'Plan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72" t="str">
        <f>VLOOKUP(E272,'Plantilla publicacion'!$A$3:$Q$490,17,0)</f>
        <v>PND - 5-31-5-b- Convergencia regional - Entidades públicas territoriales y nacionales fortalecidas / PES - Cierre de brechas territoriales</v>
      </c>
      <c r="K272" t="str">
        <f>VLOOKUP($A272,'Plan de acci�n consolidado 2025'!$A$3:$V$507,K$1,0)</f>
        <v>Si</v>
      </c>
      <c r="L272" t="str">
        <f>VLOOKUP($A272,'Plan de acci�n consolidado 2025'!$A$3:$V$507,L$1,0)</f>
        <v>N/A</v>
      </c>
      <c r="M272" t="str">
        <f>VLOOKUP($A272,'Plan de acci�n consolidado 2025'!$A$3:$V$507,M$1,0)</f>
        <v>Política Servicio al Ciudadano_DIMENSIÓN Gestión con Valores para Resultados</v>
      </c>
      <c r="N272" t="str">
        <f>VLOOKUP($A272,'Plan de acci�n consolidado 2025'!$A$3:$V$507,N$1,0)</f>
        <v>C_COMPETENCIA  11. Ampliar los mecanismos de inspección, vigilancia y control de la Superintendencia PND_TRANSF_ Productiva, internacionalización y acción clímatica _ c. políticas de competencia, consumidor e infraestructura de la calidad modernas</v>
      </c>
      <c r="O272" t="str">
        <f>VLOOKUP($A272,'Plan de acci�n consolidado 2025'!$A$3:$V$507,O$1,0)</f>
        <v>Cursos virtuales en materia de protección al consumidor dirigidos a la ciudadanía interesada, publicados en campus virtual y difundidos (Capturas de pantalla de los cursos en el campus virtual y capturas de pantalla de la difusión).</v>
      </c>
      <c r="P272">
        <f>VLOOKUP($A272,'Plan de acci�n consolidado 2025'!$A$3:$V$507,P$1,0)</f>
        <v>20</v>
      </c>
      <c r="Q272">
        <f>VLOOKUP($A272,'Plan de acci�n consolidado 2025'!$A$3:$V$507,Q$1,0)</f>
        <v>2</v>
      </c>
      <c r="R272" t="str">
        <f>VLOOKUP($A272,'Plan de acci�n consolidado 2025'!$A$3:$V$507,R$1,0)</f>
        <v>Númerica</v>
      </c>
      <c r="S272" t="str">
        <f>VLOOKUP($A272,'Plan de acci�n consolidado 2025'!$A$3:$V$507,S$1,0)</f>
        <v># de curso publicado / 2 curso a publicar</v>
      </c>
      <c r="T272" s="196" t="str">
        <f>VLOOKUP($A272,'Plan de acci�n consolidado 2025'!$A$3:$V$507,T$1,0)</f>
        <v>2025-01-15</v>
      </c>
      <c r="U272" s="196" t="str">
        <f>VLOOKUP($A272,'Plan de acci�n consolidado 2025'!$A$3:$V$507,U$1,0)</f>
        <v>2025-12-15</v>
      </c>
      <c r="V272" t="str">
        <f>VLOOKUP($A272,'Plan de acci�n consolidado 2025'!$A$3:$V$507,V$1,0)</f>
        <v>3000-DESPACHO DEL SUPERINTENDENTE DELEGADO PARA LA PROTECCIÓN DEL CONSUMIDOR;
71-GRUPO DE TRABAJO DE FORMACION;
73-GRUPO DE TRABAJO DE COMUNICACION</v>
      </c>
      <c r="W272"/>
      <c r="X272"/>
    </row>
    <row r="273" spans="1:24" x14ac:dyDescent="0.25">
      <c r="A273" s="31" t="s">
        <v>1321</v>
      </c>
      <c r="B273" t="str">
        <f>VLOOKUP($A273,'Plan de acci�n consolidado 2025'!$A$3:$V$507,B$1,0)</f>
        <v>3000-DESPACHO DEL SUPERINTENDENTE DELEGADO PARA LA PROTECCIÓN DEL CONSUMIDOR</v>
      </c>
      <c r="C273">
        <f>VLOOKUP($A273,'Plan de acci�n consolidado 2025'!$A$3:$V$507,C$1,0)</f>
        <v>5</v>
      </c>
      <c r="D273" t="str">
        <f>VLOOKUP($A273,'Plan de acci�n consolidado 2025'!$A$3:$V$507,D$1,0)</f>
        <v>Actividad propia</v>
      </c>
      <c r="E273" t="str">
        <f>VLOOKUP($A273,'Plan de acci�n consolidado 2025'!$A$3:$V$507,E$1,0)</f>
        <v>3000.2.1</v>
      </c>
      <c r="F273" t="str">
        <f>VLOOKUP($A273,'Plan de acci�n consolidado 2025'!$A$3:$V$507,F$1,0)</f>
        <v>N/A</v>
      </c>
      <c r="G273" t="str">
        <f>VLOOKUP($A273,'Plan de acci�n consolidado 2025'!$A$3:$V$507,G$1,0)</f>
        <v>N/A</v>
      </c>
      <c r="H273" t="str">
        <f>VLOOKUP($A273,'Plan de acci�n consolidado 2025'!$A$3:$V$507,H$1,0)</f>
        <v>N/A</v>
      </c>
      <c r="I273" t="str">
        <f>VLOOKUP($A273,'Plan de acci�n consolidado 2025'!$A$3:$V$507,I$1,0)</f>
        <v>N/A</v>
      </c>
      <c r="J273">
        <f>VLOOKUP(E273,'Plantilla publicacion'!$A$3:$Q$490,17,0)</f>
        <v>0</v>
      </c>
      <c r="K273" t="str">
        <f>VLOOKUP($A273,'Plan de acci�n consolidado 2025'!$A$3:$V$507,K$1,0)</f>
        <v>N/A</v>
      </c>
      <c r="L273" t="str">
        <f>VLOOKUP($A273,'Plan de acci�n consolidado 2025'!$A$3:$V$507,L$1,0)</f>
        <v>N/A</v>
      </c>
      <c r="M273" t="str">
        <f>VLOOKUP($A273,'Plan de acci�n consolidado 2025'!$A$3:$V$507,M$1,0)</f>
        <v>N/A</v>
      </c>
      <c r="N273" t="str">
        <f>VLOOKUP($A273,'Plan de acci�n consolidado 2025'!$A$3:$V$507,N$1,0)</f>
        <v>N/A</v>
      </c>
      <c r="O273" t="str">
        <f>VLOOKUP($A273,'Plan de acci�n consolidado 2025'!$A$3:$V$507,O$1,0)</f>
        <v>Enviar a OSCAE las plantillas diligenciadas con el contenido para cursos virtuales (Responsable Delegatura) (Correo electrónico con  las plantillas diligenciadas)</v>
      </c>
      <c r="P273">
        <f>VLOOKUP($A273,'Plan de acci�n consolidado 2025'!$A$3:$V$507,P$1,0)</f>
        <v>30</v>
      </c>
      <c r="Q273">
        <f>VLOOKUP($A273,'Plan de acci�n consolidado 2025'!$A$3:$V$507,Q$1,0)</f>
        <v>2</v>
      </c>
      <c r="R273" t="str">
        <f>VLOOKUP($A273,'Plan de acci�n consolidado 2025'!$A$3:$V$507,R$1,0)</f>
        <v>Númerica</v>
      </c>
      <c r="S273" t="str">
        <f>VLOOKUP($A273,'Plan de acci�n consolidado 2025'!$A$3:$V$507,S$1,0)</f>
        <v># de documentos enviados / 2 documento a enviar</v>
      </c>
      <c r="T273" s="196" t="str">
        <f>VLOOKUP($A273,'Plan de acci�n consolidado 2025'!$A$3:$V$507,T$1,0)</f>
        <v>2025-01-15</v>
      </c>
      <c r="U273" s="196" t="str">
        <f>VLOOKUP($A273,'Plan de acci�n consolidado 2025'!$A$3:$V$507,U$1,0)</f>
        <v>2025-03-28</v>
      </c>
      <c r="V273" t="str">
        <f>VLOOKUP($A273,'Plan de acci�n consolidado 2025'!$A$3:$V$507,V$1,0)</f>
        <v>3000-DESPACHO DEL SUPERINTENDENTE DELEGADO PARA LA PROTECCIÓN DEL CONSUMIDOR</v>
      </c>
      <c r="W273"/>
      <c r="X273"/>
    </row>
    <row r="274" spans="1:24" x14ac:dyDescent="0.25">
      <c r="A274" s="31" t="s">
        <v>1323</v>
      </c>
      <c r="B274" t="str">
        <f>VLOOKUP($A274,'Plan de acci�n consolidado 2025'!$A$3:$V$507,B$1,0)</f>
        <v>3000-DESPACHO DEL SUPERINTENDENTE DELEGADO PARA LA PROTECCIÓN DEL CONSUMIDOR</v>
      </c>
      <c r="C274">
        <f>VLOOKUP($A274,'Plan de acci�n consolidado 2025'!$A$3:$V$507,C$1,0)</f>
        <v>5</v>
      </c>
      <c r="D274" t="str">
        <f>VLOOKUP($A274,'Plan de acci�n consolidado 2025'!$A$3:$V$507,D$1,0)</f>
        <v>Actividad sin participación</v>
      </c>
      <c r="E274" t="str">
        <f>VLOOKUP($A274,'Plan de acci�n consolidado 2025'!$A$3:$V$507,E$1,0)</f>
        <v>3000.2.2</v>
      </c>
      <c r="F274" t="str">
        <f>VLOOKUP($A274,'Plan de acci�n consolidado 2025'!$A$3:$V$507,F$1,0)</f>
        <v>N/A</v>
      </c>
      <c r="G274" t="str">
        <f>VLOOKUP($A274,'Plan de acci�n consolidado 2025'!$A$3:$V$507,G$1,0)</f>
        <v>N/A</v>
      </c>
      <c r="H274" t="str">
        <f>VLOOKUP($A274,'Plan de acci�n consolidado 2025'!$A$3:$V$507,H$1,0)</f>
        <v>N/A</v>
      </c>
      <c r="I274" t="str">
        <f>VLOOKUP($A274,'Plan de acci�n consolidado 2025'!$A$3:$V$507,I$1,0)</f>
        <v>N/A</v>
      </c>
      <c r="J274">
        <f>VLOOKUP(E274,'Plantilla publicacion'!$A$3:$Q$490,17,0)</f>
        <v>0</v>
      </c>
      <c r="K274" t="str">
        <f>VLOOKUP($A274,'Plan de acci�n consolidado 2025'!$A$3:$V$507,K$1,0)</f>
        <v>N/A</v>
      </c>
      <c r="L274" t="str">
        <f>VLOOKUP($A274,'Plan de acci�n consolidado 2025'!$A$3:$V$507,L$1,0)</f>
        <v>N/A</v>
      </c>
      <c r="M274" t="str">
        <f>VLOOKUP($A274,'Plan de acci�n consolidado 2025'!$A$3:$V$507,M$1,0)</f>
        <v>N/A</v>
      </c>
      <c r="N274" t="str">
        <f>VLOOKUP($A274,'Plan de acci�n consolidado 2025'!$A$3:$V$507,N$1,0)</f>
        <v>N/A</v>
      </c>
      <c r="O274" t="str">
        <f>VLOOKUP($A274,'Plan de acci�n consolidado 2025'!$A$3:$V$507,O$1,0)</f>
        <v>Diseñar y presentar propuesta pedagógica de los contenidos presentados por la delegatura para cada uno de los cursos (Responsable OSCAE) (Documento con la propuesta)</v>
      </c>
      <c r="P274">
        <f>VLOOKUP($A274,'Plan de acci�n consolidado 2025'!$A$3:$V$507,P$1,0)</f>
        <v>0</v>
      </c>
      <c r="Q274">
        <f>VLOOKUP($A274,'Plan de acci�n consolidado 2025'!$A$3:$V$507,Q$1,0)</f>
        <v>2</v>
      </c>
      <c r="R274" t="str">
        <f>VLOOKUP($A274,'Plan de acci�n consolidado 2025'!$A$3:$V$507,R$1,0)</f>
        <v>Númerica</v>
      </c>
      <c r="S274" t="str">
        <f>VLOOKUP($A274,'Plan de acci�n consolidado 2025'!$A$3:$V$507,S$1,0)</f>
        <v># de documentos enviados / 2 documento a enviar</v>
      </c>
      <c r="T274" s="196" t="str">
        <f>VLOOKUP($A274,'Plan de acci�n consolidado 2025'!$A$3:$V$507,T$1,0)</f>
        <v>2025-03-03</v>
      </c>
      <c r="U274" s="196" t="str">
        <f>VLOOKUP($A274,'Plan de acci�n consolidado 2025'!$A$3:$V$507,U$1,0)</f>
        <v>2025-05-30</v>
      </c>
      <c r="V274" t="str">
        <f>VLOOKUP($A274,'Plan de acci�n consolidado 2025'!$A$3:$V$507,V$1,0)</f>
        <v>71-GRUPO DE TRABAJO DE FORMACION</v>
      </c>
      <c r="W274"/>
      <c r="X274"/>
    </row>
    <row r="275" spans="1:24" x14ac:dyDescent="0.25">
      <c r="A275" s="31" t="s">
        <v>1325</v>
      </c>
      <c r="B275" t="str">
        <f>VLOOKUP($A275,'Plan de acci�n consolidado 2025'!$A$3:$V$507,B$1,0)</f>
        <v>3000-DESPACHO DEL SUPERINTENDENTE DELEGADO PARA LA PROTECCIÓN DEL CONSUMIDOR</v>
      </c>
      <c r="C275">
        <f>VLOOKUP($A275,'Plan de acci�n consolidado 2025'!$A$3:$V$507,C$1,0)</f>
        <v>5</v>
      </c>
      <c r="D275" t="str">
        <f>VLOOKUP($A275,'Plan de acci�n consolidado 2025'!$A$3:$V$507,D$1,0)</f>
        <v>Actividad propia</v>
      </c>
      <c r="E275" t="str">
        <f>VLOOKUP($A275,'Plan de acci�n consolidado 2025'!$A$3:$V$507,E$1,0)</f>
        <v>3000.2.3</v>
      </c>
      <c r="F275" t="str">
        <f>VLOOKUP($A275,'Plan de acci�n consolidado 2025'!$A$3:$V$507,F$1,0)</f>
        <v>N/A</v>
      </c>
      <c r="G275" t="str">
        <f>VLOOKUP($A275,'Plan de acci�n consolidado 2025'!$A$3:$V$507,G$1,0)</f>
        <v>N/A</v>
      </c>
      <c r="H275" t="str">
        <f>VLOOKUP($A275,'Plan de acci�n consolidado 2025'!$A$3:$V$507,H$1,0)</f>
        <v>N/A</v>
      </c>
      <c r="I275" t="str">
        <f>VLOOKUP($A275,'Plan de acci�n consolidado 2025'!$A$3:$V$507,I$1,0)</f>
        <v>N/A</v>
      </c>
      <c r="J275">
        <f>VLOOKUP(E275,'Plantilla publicacion'!$A$3:$Q$490,17,0)</f>
        <v>0</v>
      </c>
      <c r="K275" t="str">
        <f>VLOOKUP($A275,'Plan de acci�n consolidado 2025'!$A$3:$V$507,K$1,0)</f>
        <v>N/A</v>
      </c>
      <c r="L275" t="str">
        <f>VLOOKUP($A275,'Plan de acci�n consolidado 2025'!$A$3:$V$507,L$1,0)</f>
        <v>N/A</v>
      </c>
      <c r="M275" t="str">
        <f>VLOOKUP($A275,'Plan de acci�n consolidado 2025'!$A$3:$V$507,M$1,0)</f>
        <v>N/A</v>
      </c>
      <c r="N275" t="str">
        <f>VLOOKUP($A275,'Plan de acci�n consolidado 2025'!$A$3:$V$507,N$1,0)</f>
        <v>N/A</v>
      </c>
      <c r="O275" t="str">
        <f>VLOOKUP($A275,'Plan de acci�n consolidado 2025'!$A$3:$V$507,O$1,0)</f>
        <v>Revisar y aprobar los contenidos propuestos por el equipo pedagógico de OSCAE (Responsable Delegatura) (Correo de aprobación de los contenidos propuestos por OSCAE)</v>
      </c>
      <c r="P275">
        <f>VLOOKUP($A275,'Plan de acci�n consolidado 2025'!$A$3:$V$507,P$1,0)</f>
        <v>30</v>
      </c>
      <c r="Q275">
        <f>VLOOKUP($A275,'Plan de acci�n consolidado 2025'!$A$3:$V$507,Q$1,0)</f>
        <v>2</v>
      </c>
      <c r="R275" t="str">
        <f>VLOOKUP($A275,'Plan de acci�n consolidado 2025'!$A$3:$V$507,R$1,0)</f>
        <v>Númerica</v>
      </c>
      <c r="S275" t="str">
        <f>VLOOKUP($A275,'Plan de acci�n consolidado 2025'!$A$3:$V$507,S$1,0)</f>
        <v># de documento revisado / 2 documento a revisar</v>
      </c>
      <c r="T275" s="196" t="str">
        <f>VLOOKUP($A275,'Plan de acci�n consolidado 2025'!$A$3:$V$507,T$1,0)</f>
        <v>2025-04-01</v>
      </c>
      <c r="U275" s="196" t="str">
        <f>VLOOKUP($A275,'Plan de acci�n consolidado 2025'!$A$3:$V$507,U$1,0)</f>
        <v>2025-06-20</v>
      </c>
      <c r="V275" t="str">
        <f>VLOOKUP($A275,'Plan de acci�n consolidado 2025'!$A$3:$V$507,V$1,0)</f>
        <v>3000-DESPACHO DEL SUPERINTENDENTE DELEGADO PARA LA PROTECCIÓN DEL CONSUMIDOR</v>
      </c>
      <c r="W275"/>
      <c r="X275"/>
    </row>
    <row r="276" spans="1:24" x14ac:dyDescent="0.25">
      <c r="A276" s="31" t="s">
        <v>1327</v>
      </c>
      <c r="B276" t="str">
        <f>VLOOKUP($A276,'Plan de acci�n consolidado 2025'!$A$3:$V$507,B$1,0)</f>
        <v>3000-DESPACHO DEL SUPERINTENDENTE DELEGADO PARA LA PROTECCIÓN DEL CONSUMIDOR</v>
      </c>
      <c r="C276">
        <f>VLOOKUP($A276,'Plan de acci�n consolidado 2025'!$A$3:$V$507,C$1,0)</f>
        <v>5</v>
      </c>
      <c r="D276" t="str">
        <f>VLOOKUP($A276,'Plan de acci�n consolidado 2025'!$A$3:$V$507,D$1,0)</f>
        <v>Actividad sin participación</v>
      </c>
      <c r="E276" t="str">
        <f>VLOOKUP($A276,'Plan de acci�n consolidado 2025'!$A$3:$V$507,E$1,0)</f>
        <v>3000.2.4</v>
      </c>
      <c r="F276" t="str">
        <f>VLOOKUP($A276,'Plan de acci�n consolidado 2025'!$A$3:$V$507,F$1,0)</f>
        <v>N/A</v>
      </c>
      <c r="G276" t="str">
        <f>VLOOKUP($A276,'Plan de acci�n consolidado 2025'!$A$3:$V$507,G$1,0)</f>
        <v>N/A</v>
      </c>
      <c r="H276" t="str">
        <f>VLOOKUP($A276,'Plan de acci�n consolidado 2025'!$A$3:$V$507,H$1,0)</f>
        <v>N/A</v>
      </c>
      <c r="I276" t="str">
        <f>VLOOKUP($A276,'Plan de acci�n consolidado 2025'!$A$3:$V$507,I$1,0)</f>
        <v>N/A</v>
      </c>
      <c r="J276">
        <f>VLOOKUP(E276,'Plantilla publicacion'!$A$3:$Q$490,17,0)</f>
        <v>0</v>
      </c>
      <c r="K276" t="str">
        <f>VLOOKUP($A276,'Plan de acci�n consolidado 2025'!$A$3:$V$507,K$1,0)</f>
        <v>N/A</v>
      </c>
      <c r="L276" t="str">
        <f>VLOOKUP($A276,'Plan de acci�n consolidado 2025'!$A$3:$V$507,L$1,0)</f>
        <v>N/A</v>
      </c>
      <c r="M276" t="str">
        <f>VLOOKUP($A276,'Plan de acci�n consolidado 2025'!$A$3:$V$507,M$1,0)</f>
        <v>N/A</v>
      </c>
      <c r="N276" t="str">
        <f>VLOOKUP($A276,'Plan de acci�n consolidado 2025'!$A$3:$V$507,N$1,0)</f>
        <v>N/A</v>
      </c>
      <c r="O276" t="str">
        <f>VLOOKUP($A276,'Plan de acci�n consolidado 2025'!$A$3:$V$507,O$1,0)</f>
        <v>Virtualizar los contenidos (Responsable OSCAE) (Captura de pantalla con los cursos virtualizados)</v>
      </c>
      <c r="P276">
        <f>VLOOKUP($A276,'Plan de acci�n consolidado 2025'!$A$3:$V$507,P$1,0)</f>
        <v>0</v>
      </c>
      <c r="Q276">
        <f>VLOOKUP($A276,'Plan de acci�n consolidado 2025'!$A$3:$V$507,Q$1,0)</f>
        <v>2</v>
      </c>
      <c r="R276" t="str">
        <f>VLOOKUP($A276,'Plan de acci�n consolidado 2025'!$A$3:$V$507,R$1,0)</f>
        <v>Númerica</v>
      </c>
      <c r="S276" t="str">
        <f>VLOOKUP($A276,'Plan de acci�n consolidado 2025'!$A$3:$V$507,S$1,0)</f>
        <v># de contenido virtualizado / 2 contenido a virtualizar</v>
      </c>
      <c r="T276" s="196" t="str">
        <f>VLOOKUP($A276,'Plan de acci�n consolidado 2025'!$A$3:$V$507,T$1,0)</f>
        <v>2025-06-03</v>
      </c>
      <c r="U276" s="196" t="str">
        <f>VLOOKUP($A276,'Plan de acci�n consolidado 2025'!$A$3:$V$507,U$1,0)</f>
        <v>2025-10-17</v>
      </c>
      <c r="V276" t="str">
        <f>VLOOKUP($A276,'Plan de acci�n consolidado 2025'!$A$3:$V$507,V$1,0)</f>
        <v>71-GRUPO DE TRABAJO DE FORMACION</v>
      </c>
      <c r="W276"/>
      <c r="X276"/>
    </row>
    <row r="277" spans="1:24" x14ac:dyDescent="0.25">
      <c r="A277" s="31" t="s">
        <v>1329</v>
      </c>
      <c r="B277" t="str">
        <f>VLOOKUP($A277,'Plan de acci�n consolidado 2025'!$A$3:$V$507,B$1,0)</f>
        <v>3000-DESPACHO DEL SUPERINTENDENTE DELEGADO PARA LA PROTECCIÓN DEL CONSUMIDOR</v>
      </c>
      <c r="C277">
        <f>VLOOKUP($A277,'Plan de acci�n consolidado 2025'!$A$3:$V$507,C$1,0)</f>
        <v>5</v>
      </c>
      <c r="D277" t="str">
        <f>VLOOKUP($A277,'Plan de acci�n consolidado 2025'!$A$3:$V$507,D$1,0)</f>
        <v>Actividad propia</v>
      </c>
      <c r="E277" t="str">
        <f>VLOOKUP($A277,'Plan de acci�n consolidado 2025'!$A$3:$V$507,E$1,0)</f>
        <v>3000.2.5</v>
      </c>
      <c r="F277" t="str">
        <f>VLOOKUP($A277,'Plan de acci�n consolidado 2025'!$A$3:$V$507,F$1,0)</f>
        <v>N/A</v>
      </c>
      <c r="G277" t="str">
        <f>VLOOKUP($A277,'Plan de acci�n consolidado 2025'!$A$3:$V$507,G$1,0)</f>
        <v>N/A</v>
      </c>
      <c r="H277" t="str">
        <f>VLOOKUP($A277,'Plan de acci�n consolidado 2025'!$A$3:$V$507,H$1,0)</f>
        <v>N/A</v>
      </c>
      <c r="I277" t="str">
        <f>VLOOKUP($A277,'Plan de acci�n consolidado 2025'!$A$3:$V$507,I$1,0)</f>
        <v>N/A</v>
      </c>
      <c r="J277">
        <f>VLOOKUP(E277,'Plantilla publicacion'!$A$3:$Q$490,17,0)</f>
        <v>0</v>
      </c>
      <c r="K277" t="str">
        <f>VLOOKUP($A277,'Plan de acci�n consolidado 2025'!$A$3:$V$507,K$1,0)</f>
        <v>N/A</v>
      </c>
      <c r="L277" t="str">
        <f>VLOOKUP($A277,'Plan de acci�n consolidado 2025'!$A$3:$V$507,L$1,0)</f>
        <v>N/A</v>
      </c>
      <c r="M277" t="str">
        <f>VLOOKUP($A277,'Plan de acci�n consolidado 2025'!$A$3:$V$507,M$1,0)</f>
        <v>N/A</v>
      </c>
      <c r="N277" t="str">
        <f>VLOOKUP($A277,'Plan de acci�n consolidado 2025'!$A$3:$V$507,N$1,0)</f>
        <v>N/A</v>
      </c>
      <c r="O277" t="str">
        <f>VLOOKUP($A277,'Plan de acci�n consolidado 2025'!$A$3:$V$507,O$1,0)</f>
        <v>Recibir y aprobar el curso virtualizado (Responsable Delegatura) (Correo electrónico con la aprobación de los cursos)</v>
      </c>
      <c r="P277">
        <f>VLOOKUP($A277,'Plan de acci�n consolidado 2025'!$A$3:$V$507,P$1,0)</f>
        <v>40</v>
      </c>
      <c r="Q277">
        <f>VLOOKUP($A277,'Plan de acci�n consolidado 2025'!$A$3:$V$507,Q$1,0)</f>
        <v>2</v>
      </c>
      <c r="R277" t="str">
        <f>VLOOKUP($A277,'Plan de acci�n consolidado 2025'!$A$3:$V$507,R$1,0)</f>
        <v>Númerica</v>
      </c>
      <c r="S277" t="str">
        <f>VLOOKUP($A277,'Plan de acci�n consolidado 2025'!$A$3:$V$507,S$1,0)</f>
        <v># de documentos aprobados / 2 documentos recibidos</v>
      </c>
      <c r="T277" s="196" t="str">
        <f>VLOOKUP($A277,'Plan de acci�n consolidado 2025'!$A$3:$V$507,T$1,0)</f>
        <v>2025-09-15</v>
      </c>
      <c r="U277" s="196" t="str">
        <f>VLOOKUP($A277,'Plan de acci�n consolidado 2025'!$A$3:$V$507,U$1,0)</f>
        <v>2025-11-07</v>
      </c>
      <c r="V277" t="str">
        <f>VLOOKUP($A277,'Plan de acci�n consolidado 2025'!$A$3:$V$507,V$1,0)</f>
        <v>3000-DESPACHO DEL SUPERINTENDENTE DELEGADO PARA LA PROTECCIÓN DEL CONSUMIDOR</v>
      </c>
      <c r="W277"/>
      <c r="X277"/>
    </row>
    <row r="278" spans="1:24" x14ac:dyDescent="0.25">
      <c r="A278" s="31" t="s">
        <v>1330</v>
      </c>
      <c r="B278" t="str">
        <f>VLOOKUP($A278,'Plan de acci�n consolidado 2025'!$A$3:$V$507,B$1,0)</f>
        <v>3000-DESPACHO DEL SUPERINTENDENTE DELEGADO PARA LA PROTECCIÓN DEL CONSUMIDOR</v>
      </c>
      <c r="C278">
        <f>VLOOKUP($A278,'Plan de acci�n consolidado 2025'!$A$3:$V$507,C$1,0)</f>
        <v>5</v>
      </c>
      <c r="D278" t="str">
        <f>VLOOKUP($A278,'Plan de acci�n consolidado 2025'!$A$3:$V$507,D$1,0)</f>
        <v>Actividad sin participación</v>
      </c>
      <c r="E278" t="str">
        <f>VLOOKUP($A278,'Plan de acci�n consolidado 2025'!$A$3:$V$507,E$1,0)</f>
        <v>3000.2.6</v>
      </c>
      <c r="F278" t="str">
        <f>VLOOKUP($A278,'Plan de acci�n consolidado 2025'!$A$3:$V$507,F$1,0)</f>
        <v>N/A</v>
      </c>
      <c r="G278" t="str">
        <f>VLOOKUP($A278,'Plan de acci�n consolidado 2025'!$A$3:$V$507,G$1,0)</f>
        <v>N/A</v>
      </c>
      <c r="H278" t="str">
        <f>VLOOKUP($A278,'Plan de acci�n consolidado 2025'!$A$3:$V$507,H$1,0)</f>
        <v>N/A</v>
      </c>
      <c r="I278" t="str">
        <f>VLOOKUP($A278,'Plan de acci�n consolidado 2025'!$A$3:$V$507,I$1,0)</f>
        <v>N/A</v>
      </c>
      <c r="J278">
        <f>VLOOKUP(E278,'Plantilla publicacion'!$A$3:$Q$490,17,0)</f>
        <v>0</v>
      </c>
      <c r="K278" t="str">
        <f>VLOOKUP($A278,'Plan de acci�n consolidado 2025'!$A$3:$V$507,K$1,0)</f>
        <v>N/A</v>
      </c>
      <c r="L278" t="str">
        <f>VLOOKUP($A278,'Plan de acci�n consolidado 2025'!$A$3:$V$507,L$1,0)</f>
        <v>N/A</v>
      </c>
      <c r="M278" t="str">
        <f>VLOOKUP($A278,'Plan de acci�n consolidado 2025'!$A$3:$V$507,M$1,0)</f>
        <v>N/A</v>
      </c>
      <c r="N278" t="str">
        <f>VLOOKUP($A278,'Plan de acci�n consolidado 2025'!$A$3:$V$507,N$1,0)</f>
        <v>N/A</v>
      </c>
      <c r="O278" t="str">
        <f>VLOOKUP($A278,'Plan de acci�n consolidado 2025'!$A$3:$V$507,O$1,0)</f>
        <v>Publicar los cursos virtuales en el campus virtual de la SIC y difundirlos (Capturas de pantalla de los cursos en el campus virtual y capturas de pantalla de la difusión).</v>
      </c>
      <c r="P278">
        <f>VLOOKUP($A278,'Plan de acci�n consolidado 2025'!$A$3:$V$507,P$1,0)</f>
        <v>0</v>
      </c>
      <c r="Q278">
        <f>VLOOKUP($A278,'Plan de acci�n consolidado 2025'!$A$3:$V$507,Q$1,0)</f>
        <v>2</v>
      </c>
      <c r="R278" t="str">
        <f>VLOOKUP($A278,'Plan de acci�n consolidado 2025'!$A$3:$V$507,R$1,0)</f>
        <v>Númerica</v>
      </c>
      <c r="S278" t="str">
        <f>VLOOKUP($A278,'Plan de acci�n consolidado 2025'!$A$3:$V$507,S$1,0)</f>
        <v># de actividades difundidas / 2 actividades a difundir</v>
      </c>
      <c r="T278" s="196" t="str">
        <f>VLOOKUP($A278,'Plan de acci�n consolidado 2025'!$A$3:$V$507,T$1,0)</f>
        <v>2025-11-14</v>
      </c>
      <c r="U278" s="196" t="str">
        <f>VLOOKUP($A278,'Plan de acci�n consolidado 2025'!$A$3:$V$507,U$1,0)</f>
        <v>2025-12-15</v>
      </c>
      <c r="V278" t="str">
        <f>VLOOKUP($A278,'Plan de acci�n consolidado 2025'!$A$3:$V$507,V$1,0)</f>
        <v>71-GRUPO DE TRABAJO DE FORMACION;
73-GRUPO DE TRABAJO DE COMUNICACION</v>
      </c>
      <c r="W278"/>
      <c r="X278"/>
    </row>
    <row r="279" spans="1:24" x14ac:dyDescent="0.25">
      <c r="A279" s="31" t="s">
        <v>1333</v>
      </c>
      <c r="B279" t="str">
        <f>VLOOKUP($A279,'Plan de acci�n consolidado 2025'!$A$3:$V$507,B$1,0)</f>
        <v>3000-DESPACHO DEL SUPERINTENDENTE DELEGADO PARA LA PROTECCIÓN DEL CONSUMIDOR</v>
      </c>
      <c r="C279">
        <f>VLOOKUP($A279,'Plan de acci�n consolidado 2025'!$A$3:$V$507,C$1,0)</f>
        <v>5</v>
      </c>
      <c r="D279" t="str">
        <f>VLOOKUP($A279,'Plan de acci�n consolidado 2025'!$A$3:$V$507,D$1,0)</f>
        <v>Producto</v>
      </c>
      <c r="E279" t="str">
        <f>VLOOKUP($A279,'Plan de acci�n consolidado 2025'!$A$3:$V$507,E$1,0)</f>
        <v>3000.3</v>
      </c>
      <c r="F279" t="str">
        <f>VLOOKUP($A279,'Plan de acci�n consolidado 2025'!$A$3:$V$507,F$1,0)</f>
        <v>Operativo</v>
      </c>
      <c r="G279" t="str">
        <f>VLOOKUP($A279,'Plan de acci�n consolidado 2025'!$A$3:$V$507,G$1,0)</f>
        <v xml:space="preserve">Promover el enfoque preventivo, diferencial y territorial en el que hacer misional de la entidad 
</v>
      </c>
      <c r="H279" t="str">
        <f>VLOOKUP($A279,'Plan de acci�n consolidado 2025'!$A$3:$V$507,H$1,0)</f>
        <v xml:space="preserve">Cumplimiento de productos del PAI asociados a Promover el enfoque preventivo, diferencial y territorial en el que hacer misional de la entidad 
</v>
      </c>
      <c r="I279" t="str">
        <f>VLOOKUP($A279,'Plan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79" t="str">
        <f>VLOOKUP(E279,'Plantilla publicacion'!$A$3:$Q$490,17,0)</f>
        <v>PND - 5-31-5-b- Convergencia regional - Entidades públicas territoriales y nacionales fortalecidas / PES - Cierre de brechas territoriales</v>
      </c>
      <c r="K279" t="str">
        <f>VLOOKUP($A279,'Plan de acci�n consolidado 2025'!$A$3:$V$507,K$1,0)</f>
        <v>No</v>
      </c>
      <c r="L279" t="str">
        <f>VLOOKUP($A279,'Plan de acci�n consolidado 2025'!$A$3:$V$507,L$1,0)</f>
        <v>N/A</v>
      </c>
      <c r="M279" t="str">
        <f>VLOOKUP($A279,'Plan de acci�n consolidado 2025'!$A$3:$V$507,M$1,0)</f>
        <v>Política Servicio al Ciudadano_DIMENSIÓN Gestión con Valores para Resultados</v>
      </c>
      <c r="N279" t="str">
        <f>VLOOKUP($A279,'Plan de acci�n consolidado 2025'!$A$3:$V$507,N$1,0)</f>
        <v>C_COMPETENCIA 2. Reducir la ineficiencia en el mercado por relaciones de consumo asimétricas PND_TRANSF_ Productiva, internacionalización y acción clímatica _ c. políticas de competencia, consumidor e infraestructura de la calidad modernas</v>
      </c>
      <c r="O279" t="str">
        <f>VLOOKUP($A279,'Plan de acci�n consolidado 2025'!$A$3:$V$507,O$1,0)</f>
        <v>Jornadas de capacitación "Me informo y cuido mi dinero" dirigidas a usuarios, consumidores y ciudadanía en general, realizadas - Imágenes (fotografía o captura de pantalla) de la difusión realizada</v>
      </c>
      <c r="P279">
        <f>VLOOKUP($A279,'Plan de acci�n consolidado 2025'!$A$3:$V$507,P$1,0)</f>
        <v>20</v>
      </c>
      <c r="Q279">
        <f>VLOOKUP($A279,'Plan de acci�n consolidado 2025'!$A$3:$V$507,Q$1,0)</f>
        <v>8</v>
      </c>
      <c r="R279" t="str">
        <f>VLOOKUP($A279,'Plan de acci�n consolidado 2025'!$A$3:$V$507,R$1,0)</f>
        <v>Númerica</v>
      </c>
      <c r="S279" t="str">
        <f>VLOOKUP($A279,'Plan de acci�n consolidado 2025'!$A$3:$V$507,S$1,0)</f>
        <v># de capacitaciones ejecutadas / 8 capacitaciones a ejecutar</v>
      </c>
      <c r="T279" s="196" t="str">
        <f>VLOOKUP($A279,'Plan de acci�n consolidado 2025'!$A$3:$V$507,T$1,0)</f>
        <v>2025-01-15</v>
      </c>
      <c r="U279" s="196" t="str">
        <f>VLOOKUP($A279,'Plan de acci�n consolidado 2025'!$A$3:$V$507,U$1,0)</f>
        <v>2025-12-30</v>
      </c>
      <c r="V279" t="str">
        <f>VLOOKUP($A279,'Plan de acci�n consolidado 2025'!$A$3:$V$507,V$1,0)</f>
        <v>3000-DESPACHO DEL SUPERINTENDENTE DELEGADO PARA LA PROTECCIÓN DEL CONSUMIDOR</v>
      </c>
      <c r="W279"/>
      <c r="X279"/>
    </row>
    <row r="280" spans="1:24" x14ac:dyDescent="0.25">
      <c r="A280" s="31" t="s">
        <v>1335</v>
      </c>
      <c r="B280" t="str">
        <f>VLOOKUP($A280,'Plan de acci�n consolidado 2025'!$A$3:$V$507,B$1,0)</f>
        <v>3000-DESPACHO DEL SUPERINTENDENTE DELEGADO PARA LA PROTECCIÓN DEL CONSUMIDOR</v>
      </c>
      <c r="C280">
        <f>VLOOKUP($A280,'Plan de acci�n consolidado 2025'!$A$3:$V$507,C$1,0)</f>
        <v>5</v>
      </c>
      <c r="D280" t="str">
        <f>VLOOKUP($A280,'Plan de acci�n consolidado 2025'!$A$3:$V$507,D$1,0)</f>
        <v>Actividad propia</v>
      </c>
      <c r="E280" t="str">
        <f>VLOOKUP($A280,'Plan de acci�n consolidado 2025'!$A$3:$V$507,E$1,0)</f>
        <v>3000.3.1</v>
      </c>
      <c r="F280" t="str">
        <f>VLOOKUP($A280,'Plan de acci�n consolidado 2025'!$A$3:$V$507,F$1,0)</f>
        <v>N/A</v>
      </c>
      <c r="G280" t="str">
        <f>VLOOKUP($A280,'Plan de acci�n consolidado 2025'!$A$3:$V$507,G$1,0)</f>
        <v>N/A</v>
      </c>
      <c r="H280" t="str">
        <f>VLOOKUP($A280,'Plan de acci�n consolidado 2025'!$A$3:$V$507,H$1,0)</f>
        <v>N/A</v>
      </c>
      <c r="I280" t="str">
        <f>VLOOKUP($A280,'Plan de acci�n consolidado 2025'!$A$3:$V$507,I$1,0)</f>
        <v>N/A</v>
      </c>
      <c r="J280">
        <f>VLOOKUP(E280,'Plantilla publicacion'!$A$3:$Q$490,17,0)</f>
        <v>0</v>
      </c>
      <c r="K280" t="str">
        <f>VLOOKUP($A280,'Plan de acci�n consolidado 2025'!$A$3:$V$507,K$1,0)</f>
        <v>N/A</v>
      </c>
      <c r="L280" t="str">
        <f>VLOOKUP($A280,'Plan de acci�n consolidado 2025'!$A$3:$V$507,L$1,0)</f>
        <v>N/A</v>
      </c>
      <c r="M280" t="str">
        <f>VLOOKUP($A280,'Plan de acci�n consolidado 2025'!$A$3:$V$507,M$1,0)</f>
        <v>N/A</v>
      </c>
      <c r="N280" t="str">
        <f>VLOOKUP($A280,'Plan de acci�n consolidado 2025'!$A$3:$V$507,N$1,0)</f>
        <v>N/A</v>
      </c>
      <c r="O280" t="str">
        <f>VLOOKUP($A280,'Plan de acci�n consolidado 2025'!$A$3:$V$507,O$1,0)</f>
        <v>Definir la estrategia que se utilizará para las jornadas de capacitación  (Listado de asistencia a reunión)</v>
      </c>
      <c r="P280">
        <f>VLOOKUP($A280,'Plan de acci�n consolidado 2025'!$A$3:$V$507,P$1,0)</f>
        <v>20</v>
      </c>
      <c r="Q280">
        <f>VLOOKUP($A280,'Plan de acci�n consolidado 2025'!$A$3:$V$507,Q$1,0)</f>
        <v>1</v>
      </c>
      <c r="R280" t="str">
        <f>VLOOKUP($A280,'Plan de acci�n consolidado 2025'!$A$3:$V$507,R$1,0)</f>
        <v>Númerica</v>
      </c>
      <c r="S280" t="str">
        <f>VLOOKUP($A280,'Plan de acci�n consolidado 2025'!$A$3:$V$507,S$1,0)</f>
        <v># de reuniones realizadas / 1 reuniones a realizar</v>
      </c>
      <c r="T280" s="196" t="str">
        <f>VLOOKUP($A280,'Plan de acci�n consolidado 2025'!$A$3:$V$507,T$1,0)</f>
        <v>2025-01-15</v>
      </c>
      <c r="U280" s="196" t="str">
        <f>VLOOKUP($A280,'Plan de acci�n consolidado 2025'!$A$3:$V$507,U$1,0)</f>
        <v>2025-02-28</v>
      </c>
      <c r="V280" t="str">
        <f>VLOOKUP($A280,'Plan de acci�n consolidado 2025'!$A$3:$V$507,V$1,0)</f>
        <v>3000-DESPACHO DEL SUPERINTENDENTE DELEGADO PARA LA PROTECCIÓN DEL CONSUMIDOR</v>
      </c>
      <c r="W280"/>
      <c r="X280"/>
    </row>
    <row r="281" spans="1:24" x14ac:dyDescent="0.25">
      <c r="A281" s="31" t="s">
        <v>1337</v>
      </c>
      <c r="B281" t="str">
        <f>VLOOKUP($A281,'Plan de acci�n consolidado 2025'!$A$3:$V$507,B$1,0)</f>
        <v>3000-DESPACHO DEL SUPERINTENDENTE DELEGADO PARA LA PROTECCIÓN DEL CONSUMIDOR</v>
      </c>
      <c r="C281">
        <f>VLOOKUP($A281,'Plan de acci�n consolidado 2025'!$A$3:$V$507,C$1,0)</f>
        <v>5</v>
      </c>
      <c r="D281" t="str">
        <f>VLOOKUP($A281,'Plan de acci�n consolidado 2025'!$A$3:$V$507,D$1,0)</f>
        <v>Actividad propia</v>
      </c>
      <c r="E281" t="str">
        <f>VLOOKUP($A281,'Plan de acci�n consolidado 2025'!$A$3:$V$507,E$1,0)</f>
        <v>3000.3.2</v>
      </c>
      <c r="F281" t="str">
        <f>VLOOKUP($A281,'Plan de acci�n consolidado 2025'!$A$3:$V$507,F$1,0)</f>
        <v>N/A</v>
      </c>
      <c r="G281" t="str">
        <f>VLOOKUP($A281,'Plan de acci�n consolidado 2025'!$A$3:$V$507,G$1,0)</f>
        <v>N/A</v>
      </c>
      <c r="H281" t="str">
        <f>VLOOKUP($A281,'Plan de acci�n consolidado 2025'!$A$3:$V$507,H$1,0)</f>
        <v>N/A</v>
      </c>
      <c r="I281" t="str">
        <f>VLOOKUP($A281,'Plan de acci�n consolidado 2025'!$A$3:$V$507,I$1,0)</f>
        <v>N/A</v>
      </c>
      <c r="J281">
        <f>VLOOKUP(E281,'Plantilla publicacion'!$A$3:$Q$490,17,0)</f>
        <v>0</v>
      </c>
      <c r="K281" t="str">
        <f>VLOOKUP($A281,'Plan de acci�n consolidado 2025'!$A$3:$V$507,K$1,0)</f>
        <v>N/A</v>
      </c>
      <c r="L281" t="str">
        <f>VLOOKUP($A281,'Plan de acci�n consolidado 2025'!$A$3:$V$507,L$1,0)</f>
        <v>N/A</v>
      </c>
      <c r="M281" t="str">
        <f>VLOOKUP($A281,'Plan de acci�n consolidado 2025'!$A$3:$V$507,M$1,0)</f>
        <v>N/A</v>
      </c>
      <c r="N281" t="str">
        <f>VLOOKUP($A281,'Plan de acci�n consolidado 2025'!$A$3:$V$507,N$1,0)</f>
        <v>N/A</v>
      </c>
      <c r="O281" t="str">
        <f>VLOOKUP($A281,'Plan de acci�n consolidado 2025'!$A$3:$V$507,O$1,0)</f>
        <v>Realizar las jornadas de capacitación - Imágenes (fotografía o captura de pantalla) de la difusión realizada</v>
      </c>
      <c r="P281">
        <f>VLOOKUP($A281,'Plan de acci�n consolidado 2025'!$A$3:$V$507,P$1,0)</f>
        <v>80</v>
      </c>
      <c r="Q281">
        <f>VLOOKUP($A281,'Plan de acci�n consolidado 2025'!$A$3:$V$507,Q$1,0)</f>
        <v>8</v>
      </c>
      <c r="R281" t="str">
        <f>VLOOKUP($A281,'Plan de acci�n consolidado 2025'!$A$3:$V$507,R$1,0)</f>
        <v>Númerica</v>
      </c>
      <c r="S281" t="str">
        <f>VLOOKUP($A281,'Plan de acci�n consolidado 2025'!$A$3:$V$507,S$1,0)</f>
        <v># de capacitaciones ejecutadas / 8 capacitaciones a ejecutar</v>
      </c>
      <c r="T281" s="196" t="str">
        <f>VLOOKUP($A281,'Plan de acci�n consolidado 2025'!$A$3:$V$507,T$1,0)</f>
        <v>2025-03-03</v>
      </c>
      <c r="U281" s="196" t="str">
        <f>VLOOKUP($A281,'Plan de acci�n consolidado 2025'!$A$3:$V$507,U$1,0)</f>
        <v>2025-12-30</v>
      </c>
      <c r="V281" t="str">
        <f>VLOOKUP($A281,'Plan de acci�n consolidado 2025'!$A$3:$V$507,V$1,0)</f>
        <v>3000-DESPACHO DEL SUPERINTENDENTE DELEGADO PARA LA PROTECCIÓN DEL CONSUMIDOR</v>
      </c>
      <c r="W281"/>
      <c r="X281"/>
    </row>
    <row r="282" spans="1:24" x14ac:dyDescent="0.25">
      <c r="A282" s="31" t="s">
        <v>1338</v>
      </c>
      <c r="B282" t="str">
        <f>VLOOKUP($A282,'Plan de acci�n consolidado 2025'!$A$3:$V$507,B$1,0)</f>
        <v>3000-DESPACHO DEL SUPERINTENDENTE DELEGADO PARA LA PROTECCIÓN DEL CONSUMIDOR</v>
      </c>
      <c r="C282">
        <f>VLOOKUP($A282,'Plan de acci�n consolidado 2025'!$A$3:$V$507,C$1,0)</f>
        <v>5</v>
      </c>
      <c r="D282" t="str">
        <f>VLOOKUP($A282,'Plan de acci�n consolidado 2025'!$A$3:$V$507,D$1,0)</f>
        <v>Producto</v>
      </c>
      <c r="E282" t="str">
        <f>VLOOKUP($A282,'Plan de acci�n consolidado 2025'!$A$3:$V$507,E$1,0)</f>
        <v>3000.4</v>
      </c>
      <c r="F282" t="str">
        <f>VLOOKUP($A282,'Plan de acci�n consolidado 2025'!$A$3:$V$507,F$1,0)</f>
        <v>Operativo</v>
      </c>
      <c r="G282" t="str">
        <f>VLOOKUP($A282,'Plan de acci�n consolidado 2025'!$A$3:$V$507,G$1,0)</f>
        <v xml:space="preserve">Promover el enfoque preventivo, diferencial y territorial en el que hacer misional de la entidad 
</v>
      </c>
      <c r="H282" t="str">
        <f>VLOOKUP($A282,'Plan de acci�n consolidado 2025'!$A$3:$V$507,H$1,0)</f>
        <v xml:space="preserve">Cumplimiento de productos del PAI asociados a Promover el enfoque preventivo, diferencial y territorial en el que hacer misional de la entidad 
</v>
      </c>
      <c r="I282" t="str">
        <f>VLOOKUP($A282,'Plan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82" t="str">
        <f>VLOOKUP(E282,'Plantilla publicacion'!$A$3:$Q$490,17,0)</f>
        <v>PND - 5-31-5-b- Convergencia regional - Entidades públicas territoriales y nacionales fortalecidas / PES - Cierre de brechas territoriales</v>
      </c>
      <c r="K282" t="str">
        <f>VLOOKUP($A282,'Plan de acci�n consolidado 2025'!$A$3:$V$507,K$1,0)</f>
        <v>Si</v>
      </c>
      <c r="L282" t="str">
        <f>VLOOKUP($A282,'Plan de acci�n consolidado 2025'!$A$3:$V$507,L$1,0)</f>
        <v>N/A</v>
      </c>
      <c r="M282" t="str">
        <f>VLOOKUP($A282,'Plan de acci�n consolidado 2025'!$A$3:$V$507,M$1,0)</f>
        <v>Política Servicio al Ciudadano_DIMENSIÓN Gestión con Valores para Resultados</v>
      </c>
      <c r="N282" t="str">
        <f>VLOOKUP($A282,'Plan de acci�n consolidado 2025'!$A$3:$V$507,N$1,0)</f>
        <v>C_COMPETENCIA 9. Sensibilizar a los empresarios que utilizan plataformas como nichos de mercado PND_TRANSF_ Productiva, internacionalización y acción clímatica _ c. políticas de competencia, consumidor e infraestructura de la calidad modernas</v>
      </c>
      <c r="O282" t="str">
        <f>VLOOKUP($A282,'Plan de acci�n consolidado 2025'!$A$3:$V$507,O$1,0)</f>
        <v>Campañas de difusión a nivel nacional, dirigidas a diversos grupos objetivo como herramienta de fortalecimiento del conocimiento, ejecutadas (Capturas de pantalla de las publicaciones de las campañas).</v>
      </c>
      <c r="P282">
        <f>VLOOKUP($A282,'Plan de acci�n consolidado 2025'!$A$3:$V$507,P$1,0)</f>
        <v>20</v>
      </c>
      <c r="Q282">
        <f>VLOOKUP($A282,'Plan de acci�n consolidado 2025'!$A$3:$V$507,Q$1,0)</f>
        <v>4</v>
      </c>
      <c r="R282" t="str">
        <f>VLOOKUP($A282,'Plan de acci�n consolidado 2025'!$A$3:$V$507,R$1,0)</f>
        <v>Númerica</v>
      </c>
      <c r="S282" t="str">
        <f>VLOOKUP($A282,'Plan de acci�n consolidado 2025'!$A$3:$V$507,S$1,0)</f>
        <v># de campañas ejecutas / 4 campañas a ejecutar</v>
      </c>
      <c r="T282" s="196" t="str">
        <f>VLOOKUP($A282,'Plan de acci�n consolidado 2025'!$A$3:$V$507,T$1,0)</f>
        <v>2025-01-15</v>
      </c>
      <c r="U282" s="196" t="str">
        <f>VLOOKUP($A282,'Plan de acci�n consolidado 2025'!$A$3:$V$507,U$1,0)</f>
        <v>2025-12-30</v>
      </c>
      <c r="V282" t="str">
        <f>VLOOKUP($A282,'Plan de acci�n consolidado 2025'!$A$3:$V$507,V$1,0)</f>
        <v>3000-DESPACHO DEL SUPERINTENDENTE DELEGADO PARA LA PROTECCIÓN DEL CONSUMIDOR;
3100-DIRECCION DE INVESTIGACIONES DE PROTECCION AL CONSUMIDOR;
3200-DIRECCIÓN DE INVESTIGACIONES DE PROTECCIÓN DE USUARIOS DE SERVICIOS DE COMUNICACIONES;
73-GRUPO DE TRABAJO DE COMUNICACION</v>
      </c>
      <c r="W282"/>
      <c r="X282"/>
    </row>
    <row r="283" spans="1:24" x14ac:dyDescent="0.25">
      <c r="A283" s="31" t="s">
        <v>1341</v>
      </c>
      <c r="B283" t="str">
        <f>VLOOKUP($A283,'Plan de acci�n consolidado 2025'!$A$3:$V$507,B$1,0)</f>
        <v>3000-DESPACHO DEL SUPERINTENDENTE DELEGADO PARA LA PROTECCIÓN DEL CONSUMIDOR</v>
      </c>
      <c r="C283">
        <f>VLOOKUP($A283,'Plan de acci�n consolidado 2025'!$A$3:$V$507,C$1,0)</f>
        <v>5</v>
      </c>
      <c r="D283" t="str">
        <f>VLOOKUP($A283,'Plan de acci�n consolidado 2025'!$A$3:$V$507,D$1,0)</f>
        <v>Actividad propia</v>
      </c>
      <c r="E283" t="str">
        <f>VLOOKUP($A283,'Plan de acci�n consolidado 2025'!$A$3:$V$507,E$1,0)</f>
        <v>3000.4.1</v>
      </c>
      <c r="F283" t="str">
        <f>VLOOKUP($A283,'Plan de acci�n consolidado 2025'!$A$3:$V$507,F$1,0)</f>
        <v>N/A</v>
      </c>
      <c r="G283" t="str">
        <f>VLOOKUP($A283,'Plan de acci�n consolidado 2025'!$A$3:$V$507,G$1,0)</f>
        <v>N/A</v>
      </c>
      <c r="H283" t="str">
        <f>VLOOKUP($A283,'Plan de acci�n consolidado 2025'!$A$3:$V$507,H$1,0)</f>
        <v>N/A</v>
      </c>
      <c r="I283" t="str">
        <f>VLOOKUP($A283,'Plan de acci�n consolidado 2025'!$A$3:$V$507,I$1,0)</f>
        <v>N/A</v>
      </c>
      <c r="J283">
        <f>VLOOKUP(E283,'Plantilla publicacion'!$A$3:$Q$490,17,0)</f>
        <v>0</v>
      </c>
      <c r="K283" t="str">
        <f>VLOOKUP($A283,'Plan de acci�n consolidado 2025'!$A$3:$V$507,K$1,0)</f>
        <v>N/A</v>
      </c>
      <c r="L283" t="str">
        <f>VLOOKUP($A283,'Plan de acci�n consolidado 2025'!$A$3:$V$507,L$1,0)</f>
        <v>N/A</v>
      </c>
      <c r="M283" t="str">
        <f>VLOOKUP($A283,'Plan de acci�n consolidado 2025'!$A$3:$V$507,M$1,0)</f>
        <v>N/A</v>
      </c>
      <c r="N283" t="str">
        <f>VLOOKUP($A283,'Plan de acci�n consolidado 2025'!$A$3:$V$507,N$1,0)</f>
        <v>N/A</v>
      </c>
      <c r="O283" t="str">
        <f>VLOOKUP($A283,'Plan de acci�n consolidado 2025'!$A$3:$V$507,O$1,0)</f>
        <v>Elaborar el plan de difusión, definiendo los  grupos objetivos a los que se dirigirá. (Documento con el plan de difusión)</v>
      </c>
      <c r="P283">
        <f>VLOOKUP($A283,'Plan de acci�n consolidado 2025'!$A$3:$V$507,P$1,0)</f>
        <v>50</v>
      </c>
      <c r="Q283">
        <f>VLOOKUP($A283,'Plan de acci�n consolidado 2025'!$A$3:$V$507,Q$1,0)</f>
        <v>1</v>
      </c>
      <c r="R283" t="str">
        <f>VLOOKUP($A283,'Plan de acci�n consolidado 2025'!$A$3:$V$507,R$1,0)</f>
        <v>Númerica</v>
      </c>
      <c r="S283" t="str">
        <f>VLOOKUP($A283,'Plan de acci�n consolidado 2025'!$A$3:$V$507,S$1,0)</f>
        <v># de plan de difusión elaborado / 1 plan de difusión a elaborar</v>
      </c>
      <c r="T283" s="196" t="str">
        <f>VLOOKUP($A283,'Plan de acci�n consolidado 2025'!$A$3:$V$507,T$1,0)</f>
        <v>2025-01-15</v>
      </c>
      <c r="U283" s="196" t="str">
        <f>VLOOKUP($A283,'Plan de acci�n consolidado 2025'!$A$3:$V$507,U$1,0)</f>
        <v>2025-02-28</v>
      </c>
      <c r="V283" t="str">
        <f>VLOOKUP($A283,'Plan de acci�n consolidado 2025'!$A$3:$V$507,V$1,0)</f>
        <v>3000-DESPACHO DEL SUPERINTENDENTE DELEGADO PARA LA PROTECCIÓN DEL CONSUMIDOR;
3100-DIRECCION DE INVESTIGACIONES DE PROTECCION AL CONSUMIDOR;
3200-DIRECCIÓN DE INVESTIGACIONES DE PROTECCIÓN DE USUARIOS DE SERVICIOS DE COMUNICACIONES</v>
      </c>
      <c r="W283"/>
      <c r="X283"/>
    </row>
    <row r="284" spans="1:24" x14ac:dyDescent="0.25">
      <c r="A284" s="31" t="s">
        <v>1344</v>
      </c>
      <c r="B284" t="str">
        <f>VLOOKUP($A284,'Plan de acci�n consolidado 2025'!$A$3:$V$507,B$1,0)</f>
        <v>3000-DESPACHO DEL SUPERINTENDENTE DELEGADO PARA LA PROTECCIÓN DEL CONSUMIDOR</v>
      </c>
      <c r="C284">
        <f>VLOOKUP($A284,'Plan de acci�n consolidado 2025'!$A$3:$V$507,C$1,0)</f>
        <v>5</v>
      </c>
      <c r="D284" t="str">
        <f>VLOOKUP($A284,'Plan de acci�n consolidado 2025'!$A$3:$V$507,D$1,0)</f>
        <v>Actividad sin participación</v>
      </c>
      <c r="E284" t="str">
        <f>VLOOKUP($A284,'Plan de acci�n consolidado 2025'!$A$3:$V$507,E$1,0)</f>
        <v>3000.4.2</v>
      </c>
      <c r="F284" t="str">
        <f>VLOOKUP($A284,'Plan de acci�n consolidado 2025'!$A$3:$V$507,F$1,0)</f>
        <v>N/A</v>
      </c>
      <c r="G284" t="str">
        <f>VLOOKUP($A284,'Plan de acci�n consolidado 2025'!$A$3:$V$507,G$1,0)</f>
        <v>N/A</v>
      </c>
      <c r="H284" t="str">
        <f>VLOOKUP($A284,'Plan de acci�n consolidado 2025'!$A$3:$V$507,H$1,0)</f>
        <v>N/A</v>
      </c>
      <c r="I284" t="str">
        <f>VLOOKUP($A284,'Plan de acci�n consolidado 2025'!$A$3:$V$507,I$1,0)</f>
        <v>N/A</v>
      </c>
      <c r="J284">
        <f>VLOOKUP(E284,'Plantilla publicacion'!$A$3:$Q$490,17,0)</f>
        <v>0</v>
      </c>
      <c r="K284" t="str">
        <f>VLOOKUP($A284,'Plan de acci�n consolidado 2025'!$A$3:$V$507,K$1,0)</f>
        <v>N/A</v>
      </c>
      <c r="L284" t="str">
        <f>VLOOKUP($A284,'Plan de acci�n consolidado 2025'!$A$3:$V$507,L$1,0)</f>
        <v>N/A</v>
      </c>
      <c r="M284" t="str">
        <f>VLOOKUP($A284,'Plan de acci�n consolidado 2025'!$A$3:$V$507,M$1,0)</f>
        <v>N/A</v>
      </c>
      <c r="N284" t="str">
        <f>VLOOKUP($A284,'Plan de acci�n consolidado 2025'!$A$3:$V$507,N$1,0)</f>
        <v>N/A</v>
      </c>
      <c r="O284" t="str">
        <f>VLOOKUP($A284,'Plan de acci�n consolidado 2025'!$A$3:$V$507,O$1,0)</f>
        <v>Elaborar y presentar el concepto grafico y racional de la campaña (Correo electrónico en que se observe el concepto gráfico y racional de la campaña)</v>
      </c>
      <c r="P284">
        <f>VLOOKUP($A284,'Plan de acci�n consolidado 2025'!$A$3:$V$507,P$1,0)</f>
        <v>0</v>
      </c>
      <c r="Q284">
        <f>VLOOKUP($A284,'Plan de acci�n consolidado 2025'!$A$3:$V$507,Q$1,0)</f>
        <v>4</v>
      </c>
      <c r="R284" t="str">
        <f>VLOOKUP($A284,'Plan de acci�n consolidado 2025'!$A$3:$V$507,R$1,0)</f>
        <v>Númerica</v>
      </c>
      <c r="S284" t="str">
        <f>VLOOKUP($A284,'Plan de acci�n consolidado 2025'!$A$3:$V$507,S$1,0)</f>
        <v># de concepto grafico elaborado / 4 concepto grafico a elaborar</v>
      </c>
      <c r="T284" s="196" t="str">
        <f>VLOOKUP($A284,'Plan de acci�n consolidado 2025'!$A$3:$V$507,T$1,0)</f>
        <v>2025-03-03</v>
      </c>
      <c r="U284" s="196" t="str">
        <f>VLOOKUP($A284,'Plan de acci�n consolidado 2025'!$A$3:$V$507,U$1,0)</f>
        <v>2025-11-28</v>
      </c>
      <c r="V284" t="str">
        <f>VLOOKUP($A284,'Plan de acci�n consolidado 2025'!$A$3:$V$507,V$1,0)</f>
        <v>73-GRUPO DE TRABAJO DE COMUNICACION</v>
      </c>
      <c r="W284"/>
      <c r="X284"/>
    </row>
    <row r="285" spans="1:24" x14ac:dyDescent="0.25">
      <c r="A285" s="31" t="s">
        <v>1345</v>
      </c>
      <c r="B285" t="str">
        <f>VLOOKUP($A285,'Plan de acci�n consolidado 2025'!$A$3:$V$507,B$1,0)</f>
        <v>3000-DESPACHO DEL SUPERINTENDENTE DELEGADO PARA LA PROTECCIÓN DEL CONSUMIDOR</v>
      </c>
      <c r="C285">
        <f>VLOOKUP($A285,'Plan de acci�n consolidado 2025'!$A$3:$V$507,C$1,0)</f>
        <v>5</v>
      </c>
      <c r="D285" t="str">
        <f>VLOOKUP($A285,'Plan de acci�n consolidado 2025'!$A$3:$V$507,D$1,0)</f>
        <v>Actividad propia</v>
      </c>
      <c r="E285" t="str">
        <f>VLOOKUP($A285,'Plan de acci�n consolidado 2025'!$A$3:$V$507,E$1,0)</f>
        <v>3000.4.3</v>
      </c>
      <c r="F285" t="str">
        <f>VLOOKUP($A285,'Plan de acci�n consolidado 2025'!$A$3:$V$507,F$1,0)</f>
        <v>N/A</v>
      </c>
      <c r="G285" t="str">
        <f>VLOOKUP($A285,'Plan de acci�n consolidado 2025'!$A$3:$V$507,G$1,0)</f>
        <v>N/A</v>
      </c>
      <c r="H285" t="str">
        <f>VLOOKUP($A285,'Plan de acci�n consolidado 2025'!$A$3:$V$507,H$1,0)</f>
        <v>N/A</v>
      </c>
      <c r="I285" t="str">
        <f>VLOOKUP($A285,'Plan de acci�n consolidado 2025'!$A$3:$V$507,I$1,0)</f>
        <v>N/A</v>
      </c>
      <c r="J285">
        <f>VLOOKUP(E285,'Plantilla publicacion'!$A$3:$Q$490,17,0)</f>
        <v>0</v>
      </c>
      <c r="K285" t="str">
        <f>VLOOKUP($A285,'Plan de acci�n consolidado 2025'!$A$3:$V$507,K$1,0)</f>
        <v>N/A</v>
      </c>
      <c r="L285" t="str">
        <f>VLOOKUP($A285,'Plan de acci�n consolidado 2025'!$A$3:$V$507,L$1,0)</f>
        <v>N/A</v>
      </c>
      <c r="M285" t="str">
        <f>VLOOKUP($A285,'Plan de acci�n consolidado 2025'!$A$3:$V$507,M$1,0)</f>
        <v>N/A</v>
      </c>
      <c r="N285" t="str">
        <f>VLOOKUP($A285,'Plan de acci�n consolidado 2025'!$A$3:$V$507,N$1,0)</f>
        <v>N/A</v>
      </c>
      <c r="O285" t="str">
        <f>VLOOKUP($A285,'Plan de acci�n consolidado 2025'!$A$3:$V$507,O$1,0)</f>
        <v>Revisar y aprobar la propuesta (Correo electrónico con la propuesta aprobada)</v>
      </c>
      <c r="P285">
        <f>VLOOKUP($A285,'Plan de acci�n consolidado 2025'!$A$3:$V$507,P$1,0)</f>
        <v>50</v>
      </c>
      <c r="Q285">
        <f>VLOOKUP($A285,'Plan de acci�n consolidado 2025'!$A$3:$V$507,Q$1,0)</f>
        <v>4</v>
      </c>
      <c r="R285" t="str">
        <f>VLOOKUP($A285,'Plan de acci�n consolidado 2025'!$A$3:$V$507,R$1,0)</f>
        <v>Númerica</v>
      </c>
      <c r="S285" t="str">
        <f>VLOOKUP($A285,'Plan de acci�n consolidado 2025'!$A$3:$V$507,S$1,0)</f>
        <v># de propuestas revisadas / 4 propuestas a revisar</v>
      </c>
      <c r="T285" s="196" t="str">
        <f>VLOOKUP($A285,'Plan de acci�n consolidado 2025'!$A$3:$V$507,T$1,0)</f>
        <v>2025-03-03</v>
      </c>
      <c r="U285" s="196" t="str">
        <f>VLOOKUP($A285,'Plan de acci�n consolidado 2025'!$A$3:$V$507,U$1,0)</f>
        <v>2025-11-28</v>
      </c>
      <c r="V285" t="str">
        <f>VLOOKUP($A285,'Plan de acci�n consolidado 2025'!$A$3:$V$507,V$1,0)</f>
        <v>3000-DESPACHO DEL SUPERINTENDENTE DELEGADO PARA LA PROTECCIÓN DEL CONSUMIDOR</v>
      </c>
      <c r="W285"/>
      <c r="X285"/>
    </row>
    <row r="286" spans="1:24" x14ac:dyDescent="0.25">
      <c r="A286" s="31" t="s">
        <v>1346</v>
      </c>
      <c r="B286" t="str">
        <f>VLOOKUP($A286,'Plan de acci�n consolidado 2025'!$A$3:$V$507,B$1,0)</f>
        <v>3000-DESPACHO DEL SUPERINTENDENTE DELEGADO PARA LA PROTECCIÓN DEL CONSUMIDOR</v>
      </c>
      <c r="C286">
        <f>VLOOKUP($A286,'Plan de acci�n consolidado 2025'!$A$3:$V$507,C$1,0)</f>
        <v>5</v>
      </c>
      <c r="D286" t="str">
        <f>VLOOKUP($A286,'Plan de acci�n consolidado 2025'!$A$3:$V$507,D$1,0)</f>
        <v>Actividad sin participación</v>
      </c>
      <c r="E286" t="str">
        <f>VLOOKUP($A286,'Plan de acci�n consolidado 2025'!$A$3:$V$507,E$1,0)</f>
        <v>3000.4.4</v>
      </c>
      <c r="F286" t="str">
        <f>VLOOKUP($A286,'Plan de acci�n consolidado 2025'!$A$3:$V$507,F$1,0)</f>
        <v>N/A</v>
      </c>
      <c r="G286" t="str">
        <f>VLOOKUP($A286,'Plan de acci�n consolidado 2025'!$A$3:$V$507,G$1,0)</f>
        <v>N/A</v>
      </c>
      <c r="H286" t="str">
        <f>VLOOKUP($A286,'Plan de acci�n consolidado 2025'!$A$3:$V$507,H$1,0)</f>
        <v>N/A</v>
      </c>
      <c r="I286" t="str">
        <f>VLOOKUP($A286,'Plan de acci�n consolidado 2025'!$A$3:$V$507,I$1,0)</f>
        <v>N/A</v>
      </c>
      <c r="J286">
        <f>VLOOKUP(E286,'Plantilla publicacion'!$A$3:$Q$490,17,0)</f>
        <v>0</v>
      </c>
      <c r="K286" t="str">
        <f>VLOOKUP($A286,'Plan de acci�n consolidado 2025'!$A$3:$V$507,K$1,0)</f>
        <v>N/A</v>
      </c>
      <c r="L286" t="str">
        <f>VLOOKUP($A286,'Plan de acci�n consolidado 2025'!$A$3:$V$507,L$1,0)</f>
        <v>N/A</v>
      </c>
      <c r="M286" t="str">
        <f>VLOOKUP($A286,'Plan de acci�n consolidado 2025'!$A$3:$V$507,M$1,0)</f>
        <v>N/A</v>
      </c>
      <c r="N286" t="str">
        <f>VLOOKUP($A286,'Plan de acci�n consolidado 2025'!$A$3:$V$507,N$1,0)</f>
        <v>N/A</v>
      </c>
      <c r="O286" t="str">
        <f>VLOOKUP($A286,'Plan de acci�n consolidado 2025'!$A$3:$V$507,O$1,0)</f>
        <v>Ejecutar las campañas (Captura de pantalla de publicación de las campañas)</v>
      </c>
      <c r="P286">
        <f>VLOOKUP($A286,'Plan de acci�n consolidado 2025'!$A$3:$V$507,P$1,0)</f>
        <v>0</v>
      </c>
      <c r="Q286">
        <f>VLOOKUP($A286,'Plan de acci�n consolidado 2025'!$A$3:$V$507,Q$1,0)</f>
        <v>4</v>
      </c>
      <c r="R286" t="str">
        <f>VLOOKUP($A286,'Plan de acci�n consolidado 2025'!$A$3:$V$507,R$1,0)</f>
        <v>Númerica</v>
      </c>
      <c r="S286" t="str">
        <f>VLOOKUP($A286,'Plan de acci�n consolidado 2025'!$A$3:$V$507,S$1,0)</f>
        <v># de campañas ejecutas / 4 campañas a ejecutar</v>
      </c>
      <c r="T286" s="196" t="str">
        <f>VLOOKUP($A286,'Plan de acci�n consolidado 2025'!$A$3:$V$507,T$1,0)</f>
        <v>2025-03-03</v>
      </c>
      <c r="U286" s="196" t="str">
        <f>VLOOKUP($A286,'Plan de acci�n consolidado 2025'!$A$3:$V$507,U$1,0)</f>
        <v>2025-12-30</v>
      </c>
      <c r="V286" t="str">
        <f>VLOOKUP($A286,'Plan de acci�n consolidado 2025'!$A$3:$V$507,V$1,0)</f>
        <v>73-GRUPO DE TRABAJO DE COMUNICACION</v>
      </c>
      <c r="W286"/>
      <c r="X286"/>
    </row>
    <row r="287" spans="1:24" x14ac:dyDescent="0.25">
      <c r="A287" s="31" t="s">
        <v>1347</v>
      </c>
      <c r="B287" t="str">
        <f>VLOOKUP($A287,'Plan de acci�n consolidado 2025'!$A$3:$V$507,B$1,0)</f>
        <v>3000-DESPACHO DEL SUPERINTENDENTE DELEGADO PARA LA PROTECCIÓN DEL CONSUMIDOR</v>
      </c>
      <c r="C287">
        <f>VLOOKUP($A287,'Plan de acci�n consolidado 2025'!$A$3:$V$507,C$1,0)</f>
        <v>5</v>
      </c>
      <c r="D287" t="str">
        <f>VLOOKUP($A287,'Plan de acci�n consolidado 2025'!$A$3:$V$507,D$1,0)</f>
        <v>Producto</v>
      </c>
      <c r="E287" t="str">
        <f>VLOOKUP($A287,'Plan de acci�n consolidado 2025'!$A$3:$V$507,E$1,0)</f>
        <v>3000.5</v>
      </c>
      <c r="F287" t="str">
        <f>VLOOKUP($A287,'Plan de acci�n consolidado 2025'!$A$3:$V$507,F$1,0)</f>
        <v>Operativo</v>
      </c>
      <c r="G287" t="str">
        <f>VLOOKUP($A287,'Plan de acci�n consolidado 2025'!$A$3:$V$507,G$1,0)</f>
        <v xml:space="preserve">Fortalecer la gestión de la información, el conocimiento y la innovación para optimizar la capacidad institucional 
</v>
      </c>
      <c r="H287" t="str">
        <f>VLOOKUP($A287,'Plan de acci�n consolidado 2025'!$A$3:$V$507,H$1,0)</f>
        <v xml:space="preserve">Cumplimiento de productos del PAI asociados a Fortalecer la gestión de la información, el conocimiento y la innovación para optimizar la capacidad institucional 
</v>
      </c>
      <c r="I287" t="str">
        <f>VLOOKUP($A287,'Plan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87" t="str">
        <f>VLOOKUP(E287,'Plantilla publicacion'!$A$3:$Q$490,17,0)</f>
        <v>PND - 5-31-5-b- Convergencia regional - Entidades públicas territoriales y nacionales fortalecidas / PES - Transformación Institucional</v>
      </c>
      <c r="K287" t="str">
        <f>VLOOKUP($A287,'Plan de acci�n consolidado 2025'!$A$3:$V$507,K$1,0)</f>
        <v>Si</v>
      </c>
      <c r="L287" t="str">
        <f>VLOOKUP($A287,'Plan de acci�n consolidado 2025'!$A$3:$V$507,L$1,0)</f>
        <v>N/A</v>
      </c>
      <c r="M287" t="str">
        <f>VLOOKUP($A287,'Plan de acci�n consolidado 2025'!$A$3:$V$507,M$1,0)</f>
        <v>Política Gestión del Conocimiento y la Innovación _DIMENSIÓN Gestión del conocimiento y la innovación</v>
      </c>
      <c r="N287" t="str">
        <f>VLOOKUP($A287,'Plan de acci�n consolidado 2025'!$A$3:$V$507,N$1,0)</f>
        <v>C_COMPETENCIA  11. Ampliar los mecanismos de inspección, vigilancia y control de la Superintendencia PND_TRANSF_ Productiva, internacionalización y acción clímatica _ c. políticas de competencia, consumidor e infraestructura de la calidad modernas</v>
      </c>
      <c r="O287" t="str">
        <f>VLOOKUP($A287,'Plan de acci�n consolidado 2025'!$A$3:$V$507,O$1,0)</f>
        <v>Capacitaciones internas al personal que atiende y oriente a los usuarios en las Casas del Consumidor, realizadas - Imágenes (fotografía o captura de pantalla) de la difusión realizada</v>
      </c>
      <c r="P287">
        <f>VLOOKUP($A287,'Plan de acci�n consolidado 2025'!$A$3:$V$507,P$1,0)</f>
        <v>20</v>
      </c>
      <c r="Q287">
        <f>VLOOKUP($A287,'Plan de acci�n consolidado 2025'!$A$3:$V$507,Q$1,0)</f>
        <v>8</v>
      </c>
      <c r="R287" t="str">
        <f>VLOOKUP($A287,'Plan de acci�n consolidado 2025'!$A$3:$V$507,R$1,0)</f>
        <v>Númerica</v>
      </c>
      <c r="S287" t="str">
        <f>VLOOKUP($A287,'Plan de acci�n consolidado 2025'!$A$3:$V$507,S$1,0)</f>
        <v># de capacitaciones ejecutadas / 8 capacitaciones a ejecutar</v>
      </c>
      <c r="T287" s="196" t="str">
        <f>VLOOKUP($A287,'Plan de acci�n consolidado 2025'!$A$3:$V$507,T$1,0)</f>
        <v>2025-01-15</v>
      </c>
      <c r="U287" s="196" t="str">
        <f>VLOOKUP($A287,'Plan de acci�n consolidado 2025'!$A$3:$V$507,U$1,0)</f>
        <v>2025-12-30</v>
      </c>
      <c r="V287" t="str">
        <f>VLOOKUP($A287,'Plan de acci�n consolidado 2025'!$A$3:$V$507,V$1,0)</f>
        <v>3000-DESPACHO DEL SUPERINTENDENTE DELEGADO PARA LA PROTECCIÓN DEL CONSUMIDOR;
3100-DIRECCION DE INVESTIGACIONES DE PROTECCION AL CONSUMIDOR;
3200-DIRECCIÓN DE INVESTIGACIONES DE PROTECCIÓN DE USUARIOS DE SERVICIOS DE COMUNICACIONES</v>
      </c>
      <c r="W287"/>
      <c r="X287"/>
    </row>
    <row r="288" spans="1:24" x14ac:dyDescent="0.25">
      <c r="A288" s="31" t="s">
        <v>1348</v>
      </c>
      <c r="B288" t="str">
        <f>VLOOKUP($A288,'Plan de acci�n consolidado 2025'!$A$3:$V$507,B$1,0)</f>
        <v>3000-DESPACHO DEL SUPERINTENDENTE DELEGADO PARA LA PROTECCIÓN DEL CONSUMIDOR</v>
      </c>
      <c r="C288">
        <f>VLOOKUP($A288,'Plan de acci�n consolidado 2025'!$A$3:$V$507,C$1,0)</f>
        <v>5</v>
      </c>
      <c r="D288" t="str">
        <f>VLOOKUP($A288,'Plan de acci�n consolidado 2025'!$A$3:$V$507,D$1,0)</f>
        <v>Actividad propia</v>
      </c>
      <c r="E288" t="str">
        <f>VLOOKUP($A288,'Plan de acci�n consolidado 2025'!$A$3:$V$507,E$1,0)</f>
        <v>3000.5.1</v>
      </c>
      <c r="F288" t="str">
        <f>VLOOKUP($A288,'Plan de acci�n consolidado 2025'!$A$3:$V$507,F$1,0)</f>
        <v>N/A</v>
      </c>
      <c r="G288" t="str">
        <f>VLOOKUP($A288,'Plan de acci�n consolidado 2025'!$A$3:$V$507,G$1,0)</f>
        <v>N/A</v>
      </c>
      <c r="H288" t="str">
        <f>VLOOKUP($A288,'Plan de acci�n consolidado 2025'!$A$3:$V$507,H$1,0)</f>
        <v>N/A</v>
      </c>
      <c r="I288" t="str">
        <f>VLOOKUP($A288,'Plan de acci�n consolidado 2025'!$A$3:$V$507,I$1,0)</f>
        <v>N/A</v>
      </c>
      <c r="J288">
        <f>VLOOKUP(E288,'Plantilla publicacion'!$A$3:$Q$490,17,0)</f>
        <v>0</v>
      </c>
      <c r="K288" t="str">
        <f>VLOOKUP($A288,'Plan de acci�n consolidado 2025'!$A$3:$V$507,K$1,0)</f>
        <v>N/A</v>
      </c>
      <c r="L288" t="str">
        <f>VLOOKUP($A288,'Plan de acci�n consolidado 2025'!$A$3:$V$507,L$1,0)</f>
        <v>N/A</v>
      </c>
      <c r="M288" t="str">
        <f>VLOOKUP($A288,'Plan de acci�n consolidado 2025'!$A$3:$V$507,M$1,0)</f>
        <v>N/A</v>
      </c>
      <c r="N288" t="str">
        <f>VLOOKUP($A288,'Plan de acci�n consolidado 2025'!$A$3:$V$507,N$1,0)</f>
        <v>N/A</v>
      </c>
      <c r="O288" t="str">
        <f>VLOOKUP($A288,'Plan de acci�n consolidado 2025'!$A$3:$V$507,O$1,0)</f>
        <v>Definir el plan de trabajo de las jornadas a realizar ( Listado de asistencia a reunión)</v>
      </c>
      <c r="P288">
        <f>VLOOKUP($A288,'Plan de acci�n consolidado 2025'!$A$3:$V$507,P$1,0)</f>
        <v>20</v>
      </c>
      <c r="Q288">
        <f>VLOOKUP($A288,'Plan de acci�n consolidado 2025'!$A$3:$V$507,Q$1,0)</f>
        <v>1</v>
      </c>
      <c r="R288" t="str">
        <f>VLOOKUP($A288,'Plan de acci�n consolidado 2025'!$A$3:$V$507,R$1,0)</f>
        <v>Númerica</v>
      </c>
      <c r="S288" t="str">
        <f>VLOOKUP($A288,'Plan de acci�n consolidado 2025'!$A$3:$V$507,S$1,0)</f>
        <v># de reuniones realizadas / 1 reuniones a realizar</v>
      </c>
      <c r="T288" s="196" t="str">
        <f>VLOOKUP($A288,'Plan de acci�n consolidado 2025'!$A$3:$V$507,T$1,0)</f>
        <v>2025-01-15</v>
      </c>
      <c r="U288" s="196" t="str">
        <f>VLOOKUP($A288,'Plan de acci�n consolidado 2025'!$A$3:$V$507,U$1,0)</f>
        <v>2025-02-28</v>
      </c>
      <c r="V288" t="str">
        <f>VLOOKUP($A288,'Plan de acci�n consolidado 2025'!$A$3:$V$507,V$1,0)</f>
        <v>3000-DESPACHO DEL SUPERINTENDENTE DELEGADO PARA LA PROTECCIÓN DEL CONSUMIDOR;
3100-DIRECCION DE INVESTIGACIONES DE PROTECCION AL CONSUMIDOR;
3200-DIRECCIÓN DE INVESTIGACIONES DE PROTECCIÓN DE USUARIOS DE SERVICIOS DE COMUNICACIONES</v>
      </c>
      <c r="W288"/>
      <c r="X288"/>
    </row>
    <row r="289" spans="1:24" x14ac:dyDescent="0.25">
      <c r="A289" s="31" t="s">
        <v>1349</v>
      </c>
      <c r="B289" t="str">
        <f>VLOOKUP($A289,'Plan de acci�n consolidado 2025'!$A$3:$V$507,B$1,0)</f>
        <v>3000-DESPACHO DEL SUPERINTENDENTE DELEGADO PARA LA PROTECCIÓN DEL CONSUMIDOR</v>
      </c>
      <c r="C289">
        <f>VLOOKUP($A289,'Plan de acci�n consolidado 2025'!$A$3:$V$507,C$1,0)</f>
        <v>5</v>
      </c>
      <c r="D289" t="str">
        <f>VLOOKUP($A289,'Plan de acci�n consolidado 2025'!$A$3:$V$507,D$1,0)</f>
        <v>Actividad propia</v>
      </c>
      <c r="E289" t="str">
        <f>VLOOKUP($A289,'Plan de acci�n consolidado 2025'!$A$3:$V$507,E$1,0)</f>
        <v>3000.5.2</v>
      </c>
      <c r="F289" t="str">
        <f>VLOOKUP($A289,'Plan de acci�n consolidado 2025'!$A$3:$V$507,F$1,0)</f>
        <v>N/A</v>
      </c>
      <c r="G289" t="str">
        <f>VLOOKUP($A289,'Plan de acci�n consolidado 2025'!$A$3:$V$507,G$1,0)</f>
        <v>N/A</v>
      </c>
      <c r="H289" t="str">
        <f>VLOOKUP($A289,'Plan de acci�n consolidado 2025'!$A$3:$V$507,H$1,0)</f>
        <v>N/A</v>
      </c>
      <c r="I289" t="str">
        <f>VLOOKUP($A289,'Plan de acci�n consolidado 2025'!$A$3:$V$507,I$1,0)</f>
        <v>N/A</v>
      </c>
      <c r="J289">
        <f>VLOOKUP(E289,'Plantilla publicacion'!$A$3:$Q$490,17,0)</f>
        <v>0</v>
      </c>
      <c r="K289" t="str">
        <f>VLOOKUP($A289,'Plan de acci�n consolidado 2025'!$A$3:$V$507,K$1,0)</f>
        <v>N/A</v>
      </c>
      <c r="L289" t="str">
        <f>VLOOKUP($A289,'Plan de acci�n consolidado 2025'!$A$3:$V$507,L$1,0)</f>
        <v>N/A</v>
      </c>
      <c r="M289" t="str">
        <f>VLOOKUP($A289,'Plan de acci�n consolidado 2025'!$A$3:$V$507,M$1,0)</f>
        <v>N/A</v>
      </c>
      <c r="N289" t="str">
        <f>VLOOKUP($A289,'Plan de acci�n consolidado 2025'!$A$3:$V$507,N$1,0)</f>
        <v>N/A</v>
      </c>
      <c r="O289" t="str">
        <f>VLOOKUP($A289,'Plan de acci�n consolidado 2025'!$A$3:$V$507,O$1,0)</f>
        <v>Desarrollar las jornadas de capacitación - Imágenes (fotografía o captura de pantalla) de la difusión realizada.</v>
      </c>
      <c r="P289">
        <f>VLOOKUP($A289,'Plan de acci�n consolidado 2025'!$A$3:$V$507,P$1,0)</f>
        <v>80</v>
      </c>
      <c r="Q289">
        <f>VLOOKUP($A289,'Plan de acci�n consolidado 2025'!$A$3:$V$507,Q$1,0)</f>
        <v>8</v>
      </c>
      <c r="R289" t="str">
        <f>VLOOKUP($A289,'Plan de acci�n consolidado 2025'!$A$3:$V$507,R$1,0)</f>
        <v>Númerica</v>
      </c>
      <c r="S289" t="str">
        <f>VLOOKUP($A289,'Plan de acci�n consolidado 2025'!$A$3:$V$507,S$1,0)</f>
        <v># de capacitaciones ejecutadas / 8 capacitaciones a ejecutar</v>
      </c>
      <c r="T289" s="196" t="str">
        <f>VLOOKUP($A289,'Plan de acci�n consolidado 2025'!$A$3:$V$507,T$1,0)</f>
        <v>2025-03-03</v>
      </c>
      <c r="U289" s="196" t="str">
        <f>VLOOKUP($A289,'Plan de acci�n consolidado 2025'!$A$3:$V$507,U$1,0)</f>
        <v>2025-12-30</v>
      </c>
      <c r="V289" t="str">
        <f>VLOOKUP($A289,'Plan de acci�n consolidado 2025'!$A$3:$V$507,V$1,0)</f>
        <v>3000-DESPACHO DEL SUPERINTENDENTE DELEGADO PARA LA PROTECCIÓN DEL CONSUMIDOR;
3100-DIRECCION DE INVESTIGACIONES DE PROTECCION AL CONSUMIDOR;
3200-DIRECCIÓN DE INVESTIGACIONES DE PROTECCIÓN DE USUARIOS DE SERVICIOS DE COMUNICACIONES</v>
      </c>
      <c r="W289"/>
      <c r="X289"/>
    </row>
    <row r="290" spans="1:24" x14ac:dyDescent="0.25">
      <c r="A290" s="31" t="s">
        <v>846</v>
      </c>
      <c r="B290" t="str">
        <f>VLOOKUP($A290,'Plan de acci�n consolidado 2025'!$A$3:$V$507,B$1,0)</f>
        <v>7000-DESPACHO DEL SUPERINTENDENTE DELEGADO PARA LA PROTECCIÓN DE DATOS PERSONALES</v>
      </c>
      <c r="C290">
        <f>VLOOKUP($A290,'Plan de acci�n consolidado 2025'!$A$3:$V$507,C$1,0)</f>
        <v>4</v>
      </c>
      <c r="D290" t="str">
        <f>VLOOKUP($A290,'Plan de acci�n consolidado 2025'!$A$3:$V$507,D$1,0)</f>
        <v>Producto</v>
      </c>
      <c r="E290" t="str">
        <f>VLOOKUP($A290,'Plan de acci�n consolidado 2025'!$A$3:$V$507,E$1,0)</f>
        <v>7000.1</v>
      </c>
      <c r="F290" t="str">
        <f>VLOOKUP($A290,'Plan de acci�n consolidado 2025'!$A$3:$V$507,F$1,0)</f>
        <v>Innovador</v>
      </c>
      <c r="G290" t="str">
        <f>VLOOKUP($A290,'Plan de acci�n consolidado 2025'!$A$3:$V$507,G$1,0)</f>
        <v xml:space="preserve">Fortalecer la gestión de la información, el conocimiento y la innovación para optimizar la capacidad institucional 
</v>
      </c>
      <c r="H290" t="str">
        <f>VLOOKUP($A290,'Plan de acci�n consolidado 2025'!$A$3:$V$507,H$1,0)</f>
        <v xml:space="preserve">Cumplimiento de productos del PAI asociados a Fortacer el Sistema Integral de Gestión Institucional para mejorar la prestación del servicio. 
</v>
      </c>
      <c r="I290" t="str">
        <f>VLOOKUP($A290,'Plan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90" t="str">
        <f>VLOOKUP(E290,'Plantilla publicacion'!$A$3:$Q$490,17,0)</f>
        <v>PND - 5-31-5-b- Convergencia regional - Entidades públicas territoriales y nacionales fortalecidas / PES - Transformación Institucional</v>
      </c>
      <c r="K290" t="str">
        <f>VLOOKUP($A290,'Plan de acci�n consolidado 2025'!$A$3:$V$507,K$1,0)</f>
        <v>No</v>
      </c>
      <c r="L290" t="str">
        <f>VLOOKUP($A290,'Plan de acci�n consolidado 2025'!$A$3:$V$507,L$1,0)</f>
        <v>FUNCIONAMIENTO</v>
      </c>
      <c r="M290" t="str">
        <f>VLOOKUP($A290,'Plan de acci�n consolidado 2025'!$A$3:$V$507,M$1,0)</f>
        <v>Política Mejora Normativa _DIMENSIÓN Gestión con Valores para Resultados</v>
      </c>
      <c r="N290" t="str">
        <f>VLOOKUP($A290,'Plan de acci�n consolidado 2025'!$A$3:$V$507,N$1,0)</f>
        <v>N/A</v>
      </c>
      <c r="O290" t="str">
        <f>VLOOKUP($A290,'Plan de acci�n consolidado 2025'!$A$3:$V$507,O$1,0)</f>
        <v>Documento diagnóstico y de recomendaciones para la adopción o adaptación de medidas en el marco regulatorio colombiano que permitan  la protección de datos personales de cara a los avances, usos e impactos no deseados de los sistemas de Inteligencia Artifical, elaborado y publicado (Documento diagnóstico y de recomendaciones)</v>
      </c>
      <c r="P290">
        <f>VLOOKUP($A290,'Plan de acci�n consolidado 2025'!$A$3:$V$507,P$1,0)</f>
        <v>10</v>
      </c>
      <c r="Q290">
        <f>VLOOKUP($A290,'Plan de acci�n consolidado 2025'!$A$3:$V$507,Q$1,0)</f>
        <v>1</v>
      </c>
      <c r="R290" t="str">
        <f>VLOOKUP($A290,'Plan de acci�n consolidado 2025'!$A$3:$V$507,R$1,0)</f>
        <v>Númerica</v>
      </c>
      <c r="S290" t="str">
        <f>VLOOKUP($A290,'Plan de acci�n consolidado 2025'!$A$3:$V$507,S$1,0)</f>
        <v># de Documento publicado / 1 Documento programado</v>
      </c>
      <c r="T290" s="196" t="str">
        <f>VLOOKUP($A290,'Plan de acci�n consolidado 2025'!$A$3:$V$507,T$1,0)</f>
        <v>2025-02-03</v>
      </c>
      <c r="U290" s="196" t="str">
        <f>VLOOKUP($A290,'Plan de acci�n consolidado 2025'!$A$3:$V$507,U$1,0)</f>
        <v>2025-11-26</v>
      </c>
      <c r="V290" t="str">
        <f>VLOOKUP($A290,'Plan de acci�n consolidado 2025'!$A$3:$V$507,V$1,0)</f>
        <v>7000-DESPACHO DEL SUPERINTENDENTE DELEGADO PARA LA PROTECCIÓN DE DATOS PERSONALES</v>
      </c>
      <c r="W290"/>
      <c r="X290"/>
    </row>
    <row r="291" spans="1:24" x14ac:dyDescent="0.25">
      <c r="A291" s="31" t="s">
        <v>848</v>
      </c>
      <c r="B291" t="str">
        <f>VLOOKUP($A291,'Plan de acci�n consolidado 2025'!$A$3:$V$507,B$1,0)</f>
        <v>7000-DESPACHO DEL SUPERINTENDENTE DELEGADO PARA LA PROTECCIÓN DE DATOS PERSONALES</v>
      </c>
      <c r="C291">
        <f>VLOOKUP($A291,'Plan de acci�n consolidado 2025'!$A$3:$V$507,C$1,0)</f>
        <v>4</v>
      </c>
      <c r="D291" t="str">
        <f>VLOOKUP($A291,'Plan de acci�n consolidado 2025'!$A$3:$V$507,D$1,0)</f>
        <v>Actividad propia</v>
      </c>
      <c r="E291" t="str">
        <f>VLOOKUP($A291,'Plan de acci�n consolidado 2025'!$A$3:$V$507,E$1,0)</f>
        <v>7000.1.1</v>
      </c>
      <c r="F291" t="str">
        <f>VLOOKUP($A291,'Plan de acci�n consolidado 2025'!$A$3:$V$507,F$1,0)</f>
        <v>N/A</v>
      </c>
      <c r="G291" t="str">
        <f>VLOOKUP($A291,'Plan de acci�n consolidado 2025'!$A$3:$V$507,G$1,0)</f>
        <v>N/A</v>
      </c>
      <c r="H291" t="str">
        <f>VLOOKUP($A291,'Plan de acci�n consolidado 2025'!$A$3:$V$507,H$1,0)</f>
        <v>N/A</v>
      </c>
      <c r="I291" t="str">
        <f>VLOOKUP($A291,'Plan de acci�n consolidado 2025'!$A$3:$V$507,I$1,0)</f>
        <v>N/A</v>
      </c>
      <c r="J291">
        <f>VLOOKUP(E291,'Plantilla publicacion'!$A$3:$Q$490,17,0)</f>
        <v>0</v>
      </c>
      <c r="K291" t="str">
        <f>VLOOKUP($A291,'Plan de acci�n consolidado 2025'!$A$3:$V$507,K$1,0)</f>
        <v>N/A</v>
      </c>
      <c r="L291" t="str">
        <f>VLOOKUP($A291,'Plan de acci�n consolidado 2025'!$A$3:$V$507,L$1,0)</f>
        <v>N/A</v>
      </c>
      <c r="M291" t="str">
        <f>VLOOKUP($A291,'Plan de acci�n consolidado 2025'!$A$3:$V$507,M$1,0)</f>
        <v>N/A</v>
      </c>
      <c r="N291" t="str">
        <f>VLOOKUP($A291,'Plan de acci�n consolidado 2025'!$A$3:$V$507,N$1,0)</f>
        <v>N/A</v>
      </c>
      <c r="O291" t="str">
        <f>VLOOKUP($A291,'Plan de acci�n consolidado 2025'!$A$3:$V$507,O$1,0)</f>
        <v>Recopilar insumos para la identificación de buenas prácticas internacionales, mecanismos institucionales y normativos y eventuales vacíos jurídicos en la legislación colombiana que limiten o impidan mantener actualizado el marco jurídico colombiano de protección de datos personales de cara a los avances, usos e impactos no deseados de los sistemas de IA. (Informe)</v>
      </c>
      <c r="P291">
        <f>VLOOKUP($A291,'Plan de acci�n consolidado 2025'!$A$3:$V$507,P$1,0)</f>
        <v>30</v>
      </c>
      <c r="Q291">
        <f>VLOOKUP($A291,'Plan de acci�n consolidado 2025'!$A$3:$V$507,Q$1,0)</f>
        <v>1</v>
      </c>
      <c r="R291" t="str">
        <f>VLOOKUP($A291,'Plan de acci�n consolidado 2025'!$A$3:$V$507,R$1,0)</f>
        <v>Númerica</v>
      </c>
      <c r="S291" t="str">
        <f>VLOOKUP($A291,'Plan de acci�n consolidado 2025'!$A$3:$V$507,S$1,0)</f>
        <v># de Informe realizado / 1 Informes a realizar</v>
      </c>
      <c r="T291" s="196" t="str">
        <f>VLOOKUP($A291,'Plan de acci�n consolidado 2025'!$A$3:$V$507,T$1,0)</f>
        <v>2025-02-03</v>
      </c>
      <c r="U291" s="196" t="str">
        <f>VLOOKUP($A291,'Plan de acci�n consolidado 2025'!$A$3:$V$507,U$1,0)</f>
        <v>2025-05-12</v>
      </c>
      <c r="V291" t="str">
        <f>VLOOKUP($A291,'Plan de acci�n consolidado 2025'!$A$3:$V$507,V$1,0)</f>
        <v>7000-DESPACHO DEL SUPERINTENDENTE DELEGADO PARA LA PROTECCIÓN DE DATOS PERSONALES</v>
      </c>
      <c r="W291"/>
      <c r="X291"/>
    </row>
    <row r="292" spans="1:24" x14ac:dyDescent="0.25">
      <c r="A292" s="31" t="s">
        <v>850</v>
      </c>
      <c r="B292" t="str">
        <f>VLOOKUP($A292,'Plan de acci�n consolidado 2025'!$A$3:$V$507,B$1,0)</f>
        <v>7000-DESPACHO DEL SUPERINTENDENTE DELEGADO PARA LA PROTECCIÓN DE DATOS PERSONALES</v>
      </c>
      <c r="C292">
        <f>VLOOKUP($A292,'Plan de acci�n consolidado 2025'!$A$3:$V$507,C$1,0)</f>
        <v>4</v>
      </c>
      <c r="D292" t="str">
        <f>VLOOKUP($A292,'Plan de acci�n consolidado 2025'!$A$3:$V$507,D$1,0)</f>
        <v>Actividad propia</v>
      </c>
      <c r="E292" t="str">
        <f>VLOOKUP($A292,'Plan de acci�n consolidado 2025'!$A$3:$V$507,E$1,0)</f>
        <v>7000.1.2</v>
      </c>
      <c r="F292" t="str">
        <f>VLOOKUP($A292,'Plan de acci�n consolidado 2025'!$A$3:$V$507,F$1,0)</f>
        <v>N/A</v>
      </c>
      <c r="G292" t="str">
        <f>VLOOKUP($A292,'Plan de acci�n consolidado 2025'!$A$3:$V$507,G$1,0)</f>
        <v>N/A</v>
      </c>
      <c r="H292" t="str">
        <f>VLOOKUP($A292,'Plan de acci�n consolidado 2025'!$A$3:$V$507,H$1,0)</f>
        <v>N/A</v>
      </c>
      <c r="I292" t="str">
        <f>VLOOKUP($A292,'Plan de acci�n consolidado 2025'!$A$3:$V$507,I$1,0)</f>
        <v>N/A</v>
      </c>
      <c r="J292">
        <f>VLOOKUP(E292,'Plantilla publicacion'!$A$3:$Q$490,17,0)</f>
        <v>0</v>
      </c>
      <c r="K292" t="str">
        <f>VLOOKUP($A292,'Plan de acci�n consolidado 2025'!$A$3:$V$507,K$1,0)</f>
        <v>N/A</v>
      </c>
      <c r="L292" t="str">
        <f>VLOOKUP($A292,'Plan de acci�n consolidado 2025'!$A$3:$V$507,L$1,0)</f>
        <v>N/A</v>
      </c>
      <c r="M292" t="str">
        <f>VLOOKUP($A292,'Plan de acci�n consolidado 2025'!$A$3:$V$507,M$1,0)</f>
        <v>N/A</v>
      </c>
      <c r="N292" t="str">
        <f>VLOOKUP($A292,'Plan de acci�n consolidado 2025'!$A$3:$V$507,N$1,0)</f>
        <v>N/A</v>
      </c>
      <c r="O292" t="str">
        <f>VLOOKUP($A292,'Plan de acci�n consolidado 2025'!$A$3:$V$507,O$1,0)</f>
        <v>Elaborar documento con el desarrollo del estudio comparativo y un apartado de recomendaciones para la adopción o adaptación de dichas medidas en el marco regulatorio colombiano (Documento)</v>
      </c>
      <c r="P292">
        <f>VLOOKUP($A292,'Plan de acci�n consolidado 2025'!$A$3:$V$507,P$1,0)</f>
        <v>60</v>
      </c>
      <c r="Q292">
        <f>VLOOKUP($A292,'Plan de acci�n consolidado 2025'!$A$3:$V$507,Q$1,0)</f>
        <v>1</v>
      </c>
      <c r="R292" t="str">
        <f>VLOOKUP($A292,'Plan de acci�n consolidado 2025'!$A$3:$V$507,R$1,0)</f>
        <v>Númerica</v>
      </c>
      <c r="S292" t="str">
        <f>VLOOKUP($A292,'Plan de acci�n consolidado 2025'!$A$3:$V$507,S$1,0)</f>
        <v># de Documento elaborado / 1 Documento programado</v>
      </c>
      <c r="T292" s="196" t="str">
        <f>VLOOKUP($A292,'Plan de acci�n consolidado 2025'!$A$3:$V$507,T$1,0)</f>
        <v>2025-05-13</v>
      </c>
      <c r="U292" s="196" t="str">
        <f>VLOOKUP($A292,'Plan de acci�n consolidado 2025'!$A$3:$V$507,U$1,0)</f>
        <v>2025-10-17</v>
      </c>
      <c r="V292" t="str">
        <f>VLOOKUP($A292,'Plan de acci�n consolidado 2025'!$A$3:$V$507,V$1,0)</f>
        <v>7000-DESPACHO DEL SUPERINTENDENTE DELEGADO PARA LA PROTECCIÓN DE DATOS PERSONALES</v>
      </c>
      <c r="W292"/>
      <c r="X292"/>
    </row>
    <row r="293" spans="1:24" x14ac:dyDescent="0.25">
      <c r="A293" s="31" t="s">
        <v>852</v>
      </c>
      <c r="B293" t="str">
        <f>VLOOKUP($A293,'Plan de acci�n consolidado 2025'!$A$3:$V$507,B$1,0)</f>
        <v>7000-DESPACHO DEL SUPERINTENDENTE DELEGADO PARA LA PROTECCIÓN DE DATOS PERSONALES</v>
      </c>
      <c r="C293">
        <f>VLOOKUP($A293,'Plan de acci�n consolidado 2025'!$A$3:$V$507,C$1,0)</f>
        <v>4</v>
      </c>
      <c r="D293" t="str">
        <f>VLOOKUP($A293,'Plan de acci�n consolidado 2025'!$A$3:$V$507,D$1,0)</f>
        <v>Actividad propia</v>
      </c>
      <c r="E293" t="str">
        <f>VLOOKUP($A293,'Plan de acci�n consolidado 2025'!$A$3:$V$507,E$1,0)</f>
        <v>7000.1.3</v>
      </c>
      <c r="F293" t="str">
        <f>VLOOKUP($A293,'Plan de acci�n consolidado 2025'!$A$3:$V$507,F$1,0)</f>
        <v>N/A</v>
      </c>
      <c r="G293" t="str">
        <f>VLOOKUP($A293,'Plan de acci�n consolidado 2025'!$A$3:$V$507,G$1,0)</f>
        <v>N/A</v>
      </c>
      <c r="H293" t="str">
        <f>VLOOKUP($A293,'Plan de acci�n consolidado 2025'!$A$3:$V$507,H$1,0)</f>
        <v>N/A</v>
      </c>
      <c r="I293" t="str">
        <f>VLOOKUP($A293,'Plan de acci�n consolidado 2025'!$A$3:$V$507,I$1,0)</f>
        <v>N/A</v>
      </c>
      <c r="J293">
        <f>VLOOKUP(E293,'Plantilla publicacion'!$A$3:$Q$490,17,0)</f>
        <v>0</v>
      </c>
      <c r="K293" t="str">
        <f>VLOOKUP($A293,'Plan de acci�n consolidado 2025'!$A$3:$V$507,K$1,0)</f>
        <v>N/A</v>
      </c>
      <c r="L293" t="str">
        <f>VLOOKUP($A293,'Plan de acci�n consolidado 2025'!$A$3:$V$507,L$1,0)</f>
        <v>N/A</v>
      </c>
      <c r="M293" t="str">
        <f>VLOOKUP($A293,'Plan de acci�n consolidado 2025'!$A$3:$V$507,M$1,0)</f>
        <v>N/A</v>
      </c>
      <c r="N293" t="str">
        <f>VLOOKUP($A293,'Plan de acci�n consolidado 2025'!$A$3:$V$507,N$1,0)</f>
        <v>N/A</v>
      </c>
      <c r="O293" t="str">
        <f>VLOOKUP($A293,'Plan de acci�n consolidado 2025'!$A$3:$V$507,O$1,0)</f>
        <v>Solicitar la publicación del documento con el propósito que entidades públicas y privadas conozcan los efectos de la Inteligencia Artificial (IA) al derecho en cuestión (Link de publicación)</v>
      </c>
      <c r="P293">
        <f>VLOOKUP($A293,'Plan de acci�n consolidado 2025'!$A$3:$V$507,P$1,0)</f>
        <v>10</v>
      </c>
      <c r="Q293">
        <f>VLOOKUP($A293,'Plan de acci�n consolidado 2025'!$A$3:$V$507,Q$1,0)</f>
        <v>1</v>
      </c>
      <c r="R293" t="str">
        <f>VLOOKUP($A293,'Plan de acci�n consolidado 2025'!$A$3:$V$507,R$1,0)</f>
        <v>Númerica</v>
      </c>
      <c r="S293" t="str">
        <f>VLOOKUP($A293,'Plan de acci�n consolidado 2025'!$A$3:$V$507,S$1,0)</f>
        <v># de Documento publicado / 1 Documento programado</v>
      </c>
      <c r="T293" s="196" t="str">
        <f>VLOOKUP($A293,'Plan de acci�n consolidado 2025'!$A$3:$V$507,T$1,0)</f>
        <v>2025-10-17</v>
      </c>
      <c r="U293" s="196" t="str">
        <f>VLOOKUP($A293,'Plan de acci�n consolidado 2025'!$A$3:$V$507,U$1,0)</f>
        <v>2025-11-26</v>
      </c>
      <c r="V293" t="str">
        <f>VLOOKUP($A293,'Plan de acci�n consolidado 2025'!$A$3:$V$507,V$1,0)</f>
        <v>7000-DESPACHO DEL SUPERINTENDENTE DELEGADO PARA LA PROTECCIÓN DE DATOS PERSONALES</v>
      </c>
      <c r="W293"/>
      <c r="X293"/>
    </row>
    <row r="294" spans="1:24" x14ac:dyDescent="0.25">
      <c r="A294" s="31" t="s">
        <v>853</v>
      </c>
      <c r="B294" t="str">
        <f>VLOOKUP($A294,'Plan de acci�n consolidado 2025'!$A$3:$V$507,B$1,0)</f>
        <v>7000-DESPACHO DEL SUPERINTENDENTE DELEGADO PARA LA PROTECCIÓN DE DATOS PERSONALES</v>
      </c>
      <c r="C294">
        <f>VLOOKUP($A294,'Plan de acci�n consolidado 2025'!$A$3:$V$507,C$1,0)</f>
        <v>4</v>
      </c>
      <c r="D294" t="str">
        <f>VLOOKUP($A294,'Plan de acci�n consolidado 2025'!$A$3:$V$507,D$1,0)</f>
        <v>Producto</v>
      </c>
      <c r="E294" t="str">
        <f>VLOOKUP($A294,'Plan de acci�n consolidado 2025'!$A$3:$V$507,E$1,0)</f>
        <v>7000.2</v>
      </c>
      <c r="F294" t="str">
        <f>VLOOKUP($A294,'Plan de acci�n consolidado 2025'!$A$3:$V$507,F$1,0)</f>
        <v>Innovador</v>
      </c>
      <c r="G294" t="str">
        <f>VLOOKUP($A294,'Plan de acci�n consolidado 2025'!$A$3:$V$507,G$1,0)</f>
        <v xml:space="preserve">Promover el enfoque preventivo, diferencial y territorial en el que hacer misional de la entidad 
</v>
      </c>
      <c r="H294" t="str">
        <f>VLOOKUP($A294,'Plan de acci�n consolidado 2025'!$A$3:$V$507,H$1,0)</f>
        <v xml:space="preserve">Cumplimiento de productos del PAI asociados a Promover el enfoque preventivo, diferencial y territorial en el que hacer misional de la entidad 
</v>
      </c>
      <c r="I294" t="str">
        <f>VLOOKUP($A294,'Plan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94" t="str">
        <f>VLOOKUP(E294,'Plantilla publicacion'!$A$3:$Q$490,17,0)</f>
        <v>PND - 2-01-4-c- Seguridad humana y justicia social - Portabilidad de datos para el empoderamiento ciudadano / PES - Reindustrialización</v>
      </c>
      <c r="K294" t="str">
        <f>VLOOKUP($A294,'Plan de acci�n consolidado 2025'!$A$3:$V$507,K$1,0)</f>
        <v>No</v>
      </c>
      <c r="L294" t="str">
        <f>VLOOKUP($A294,'Plan de acci�n consolidado 2025'!$A$3:$V$507,L$1,0)</f>
        <v>C-3503-0200-0012-20104c</v>
      </c>
      <c r="M294" t="str">
        <f>VLOOKUP($A294,'Plan de acci�n consolidado 2025'!$A$3:$V$507,M$1,0)</f>
        <v>Política Gestión del Conocimiento y la Innovación _DIMENSIÓN Gestión del conocimiento y la innovación</v>
      </c>
      <c r="N294" t="str">
        <f>VLOOKUP($A294,'Plan de acci�n consolidado 2025'!$A$3:$V$507,N$1,0)</f>
        <v>PEI_23;
PES_20230193</v>
      </c>
      <c r="O294" t="str">
        <f>VLOOKUP($A294,'Plan de acci�n consolidado 2025'!$A$3:$V$507,O$1,0)</f>
        <v>Lineamientos para generar conciencia sobre el debido tratamiento de datos personales en los procesos de transferencia de tecnología para salvaguardar el derecho en dichos procesos,  divulgado.  (informe de conclusiones/único entregable)</v>
      </c>
      <c r="P294">
        <f>VLOOKUP($A294,'Plan de acci�n consolidado 2025'!$A$3:$V$507,P$1,0)</f>
        <v>10</v>
      </c>
      <c r="Q294">
        <f>VLOOKUP($A294,'Plan de acci�n consolidado 2025'!$A$3:$V$507,Q$1,0)</f>
        <v>1</v>
      </c>
      <c r="R294" t="str">
        <f>VLOOKUP($A294,'Plan de acci�n consolidado 2025'!$A$3:$V$507,R$1,0)</f>
        <v>Númerica</v>
      </c>
      <c r="S294" t="str">
        <f>VLOOKUP($A294,'Plan de acci�n consolidado 2025'!$A$3:$V$507,S$1,0)</f>
        <v># de Sensibilización realizada / 1 Sensibilización programada</v>
      </c>
      <c r="T294" s="196" t="str">
        <f>VLOOKUP($A294,'Plan de acci�n consolidado 2025'!$A$3:$V$507,T$1,0)</f>
        <v>2025-03-04</v>
      </c>
      <c r="U294" s="196" t="str">
        <f>VLOOKUP($A294,'Plan de acci�n consolidado 2025'!$A$3:$V$507,U$1,0)</f>
        <v>2025-11-28</v>
      </c>
      <c r="V294" t="str">
        <f>VLOOKUP($A294,'Plan de acci�n consolidado 2025'!$A$3:$V$507,V$1,0)</f>
        <v>7000-DESPACHO DEL SUPERINTENDENTE DELEGADO PARA LA PROTECCIÓN DE DATOS PERSONALES</v>
      </c>
      <c r="W294"/>
      <c r="X294"/>
    </row>
    <row r="295" spans="1:24" x14ac:dyDescent="0.25">
      <c r="A295" s="31" t="s">
        <v>855</v>
      </c>
      <c r="B295" t="str">
        <f>VLOOKUP($A295,'Plan de acci�n consolidado 2025'!$A$3:$V$507,B$1,0)</f>
        <v>7000-DESPACHO DEL SUPERINTENDENTE DELEGADO PARA LA PROTECCIÓN DE DATOS PERSONALES</v>
      </c>
      <c r="C295">
        <f>VLOOKUP($A295,'Plan de acci�n consolidado 2025'!$A$3:$V$507,C$1,0)</f>
        <v>4</v>
      </c>
      <c r="D295" t="str">
        <f>VLOOKUP($A295,'Plan de acci�n consolidado 2025'!$A$3:$V$507,D$1,0)</f>
        <v>Actividad propia</v>
      </c>
      <c r="E295" t="str">
        <f>VLOOKUP($A295,'Plan de acci�n consolidado 2025'!$A$3:$V$507,E$1,0)</f>
        <v>7000.2.1</v>
      </c>
      <c r="F295" t="str">
        <f>VLOOKUP($A295,'Plan de acci�n consolidado 2025'!$A$3:$V$507,F$1,0)</f>
        <v>N/A</v>
      </c>
      <c r="G295" t="str">
        <f>VLOOKUP($A295,'Plan de acci�n consolidado 2025'!$A$3:$V$507,G$1,0)</f>
        <v>N/A</v>
      </c>
      <c r="H295" t="str">
        <f>VLOOKUP($A295,'Plan de acci�n consolidado 2025'!$A$3:$V$507,H$1,0)</f>
        <v>N/A</v>
      </c>
      <c r="I295" t="str">
        <f>VLOOKUP($A295,'Plan de acci�n consolidado 2025'!$A$3:$V$507,I$1,0)</f>
        <v>N/A</v>
      </c>
      <c r="J295">
        <f>VLOOKUP(E295,'Plantilla publicacion'!$A$3:$Q$490,17,0)</f>
        <v>0</v>
      </c>
      <c r="K295" t="str">
        <f>VLOOKUP($A295,'Plan de acci�n consolidado 2025'!$A$3:$V$507,K$1,0)</f>
        <v>N/A</v>
      </c>
      <c r="L295" t="str">
        <f>VLOOKUP($A295,'Plan de acci�n consolidado 2025'!$A$3:$V$507,L$1,0)</f>
        <v>N/A</v>
      </c>
      <c r="M295" t="str">
        <f>VLOOKUP($A295,'Plan de acci�n consolidado 2025'!$A$3:$V$507,M$1,0)</f>
        <v>N/A</v>
      </c>
      <c r="N295" t="str">
        <f>VLOOKUP($A295,'Plan de acci�n consolidado 2025'!$A$3:$V$507,N$1,0)</f>
        <v>N/A</v>
      </c>
      <c r="O295" t="str">
        <f>VLOOKUP($A295,'Plan de acci�n consolidado 2025'!$A$3:$V$507,O$1,0)</f>
        <v>Realizar sensibilización de los lineamientos sobre el tratamiento de datos personales en los procesos de transferencia de tecnología con los sectores instruidos. (Correo electrónico con la evidencia de la realización de la socialización/único entregable)</v>
      </c>
      <c r="P295">
        <f>VLOOKUP($A295,'Plan de acci�n consolidado 2025'!$A$3:$V$507,P$1,0)</f>
        <v>50</v>
      </c>
      <c r="Q295">
        <f>VLOOKUP($A295,'Plan de acci�n consolidado 2025'!$A$3:$V$507,Q$1,0)</f>
        <v>1</v>
      </c>
      <c r="R295" t="str">
        <f>VLOOKUP($A295,'Plan de acci�n consolidado 2025'!$A$3:$V$507,R$1,0)</f>
        <v>Númerica</v>
      </c>
      <c r="S295" t="str">
        <f>VLOOKUP($A295,'Plan de acci�n consolidado 2025'!$A$3:$V$507,S$1,0)</f>
        <v># de Sensibilización realizada / 1 Sensibilización programada</v>
      </c>
      <c r="T295" s="196" t="str">
        <f>VLOOKUP($A295,'Plan de acci�n consolidado 2025'!$A$3:$V$507,T$1,0)</f>
        <v>2025-03-04</v>
      </c>
      <c r="U295" s="196" t="str">
        <f>VLOOKUP($A295,'Plan de acci�n consolidado 2025'!$A$3:$V$507,U$1,0)</f>
        <v>2025-11-22</v>
      </c>
      <c r="V295" t="str">
        <f>VLOOKUP($A295,'Plan de acci�n consolidado 2025'!$A$3:$V$507,V$1,0)</f>
        <v>7000-DESPACHO DEL SUPERINTENDENTE DELEGADO PARA LA PROTECCIÓN DE DATOS PERSONALES</v>
      </c>
      <c r="W295"/>
      <c r="X295"/>
    </row>
    <row r="296" spans="1:24" x14ac:dyDescent="0.25">
      <c r="A296" s="31" t="s">
        <v>856</v>
      </c>
      <c r="B296" t="str">
        <f>VLOOKUP($A296,'Plan de acci�n consolidado 2025'!$A$3:$V$507,B$1,0)</f>
        <v>7000-DESPACHO DEL SUPERINTENDENTE DELEGADO PARA LA PROTECCIÓN DE DATOS PERSONALES</v>
      </c>
      <c r="C296">
        <f>VLOOKUP($A296,'Plan de acci�n consolidado 2025'!$A$3:$V$507,C$1,0)</f>
        <v>4</v>
      </c>
      <c r="D296" t="str">
        <f>VLOOKUP($A296,'Plan de acci�n consolidado 2025'!$A$3:$V$507,D$1,0)</f>
        <v>Actividad propia</v>
      </c>
      <c r="E296" t="str">
        <f>VLOOKUP($A296,'Plan de acci�n consolidado 2025'!$A$3:$V$507,E$1,0)</f>
        <v>7000.2.2</v>
      </c>
      <c r="F296" t="str">
        <f>VLOOKUP($A296,'Plan de acci�n consolidado 2025'!$A$3:$V$507,F$1,0)</f>
        <v>N/A</v>
      </c>
      <c r="G296" t="str">
        <f>VLOOKUP($A296,'Plan de acci�n consolidado 2025'!$A$3:$V$507,G$1,0)</f>
        <v>N/A</v>
      </c>
      <c r="H296" t="str">
        <f>VLOOKUP($A296,'Plan de acci�n consolidado 2025'!$A$3:$V$507,H$1,0)</f>
        <v>N/A</v>
      </c>
      <c r="I296" t="str">
        <f>VLOOKUP($A296,'Plan de acci�n consolidado 2025'!$A$3:$V$507,I$1,0)</f>
        <v>N/A</v>
      </c>
      <c r="J296">
        <f>VLOOKUP(E296,'Plantilla publicacion'!$A$3:$Q$490,17,0)</f>
        <v>0</v>
      </c>
      <c r="K296" t="str">
        <f>VLOOKUP($A296,'Plan de acci�n consolidado 2025'!$A$3:$V$507,K$1,0)</f>
        <v>N/A</v>
      </c>
      <c r="L296" t="str">
        <f>VLOOKUP($A296,'Plan de acci�n consolidado 2025'!$A$3:$V$507,L$1,0)</f>
        <v>N/A</v>
      </c>
      <c r="M296" t="str">
        <f>VLOOKUP($A296,'Plan de acci�n consolidado 2025'!$A$3:$V$507,M$1,0)</f>
        <v>N/A</v>
      </c>
      <c r="N296" t="str">
        <f>VLOOKUP($A296,'Plan de acci�n consolidado 2025'!$A$3:$V$507,N$1,0)</f>
        <v>N/A</v>
      </c>
      <c r="O296" t="str">
        <f>VLOOKUP($A296,'Plan de acci�n consolidado 2025'!$A$3:$V$507,O$1,0)</f>
        <v>Realizar un informe con las conclusiones y reflexiones sobre la sinergias entre las propiedad industrial y el debido de tratamiento datos personales. (Informe elaborado)</v>
      </c>
      <c r="P296">
        <f>VLOOKUP($A296,'Plan de acci�n consolidado 2025'!$A$3:$V$507,P$1,0)</f>
        <v>50</v>
      </c>
      <c r="Q296">
        <f>VLOOKUP($A296,'Plan de acci�n consolidado 2025'!$A$3:$V$507,Q$1,0)</f>
        <v>1</v>
      </c>
      <c r="R296" t="str">
        <f>VLOOKUP($A296,'Plan de acci�n consolidado 2025'!$A$3:$V$507,R$1,0)</f>
        <v>Númerica</v>
      </c>
      <c r="S296" t="str">
        <f>VLOOKUP($A296,'Plan de acci�n consolidado 2025'!$A$3:$V$507,S$1,0)</f>
        <v># de Informe realizado / 1 Informes a realizar</v>
      </c>
      <c r="T296" s="196" t="str">
        <f>VLOOKUP($A296,'Plan de acci�n consolidado 2025'!$A$3:$V$507,T$1,0)</f>
        <v>2025-07-01</v>
      </c>
      <c r="U296" s="196" t="str">
        <f>VLOOKUP($A296,'Plan de acci�n consolidado 2025'!$A$3:$V$507,U$1,0)</f>
        <v>2025-11-28</v>
      </c>
      <c r="V296" t="str">
        <f>VLOOKUP($A296,'Plan de acci�n consolidado 2025'!$A$3:$V$507,V$1,0)</f>
        <v>7000-DESPACHO DEL SUPERINTENDENTE DELEGADO PARA LA PROTECCIÓN DE DATOS PERSONALES</v>
      </c>
      <c r="W296"/>
      <c r="X296"/>
    </row>
    <row r="297" spans="1:24" x14ac:dyDescent="0.25">
      <c r="A297" s="31" t="s">
        <v>857</v>
      </c>
      <c r="B297" t="str">
        <f>VLOOKUP($A297,'Plan de acci�n consolidado 2025'!$A$3:$V$507,B$1,0)</f>
        <v>7000-DESPACHO DEL SUPERINTENDENTE DELEGADO PARA LA PROTECCIÓN DE DATOS PERSONALES</v>
      </c>
      <c r="C297">
        <f>VLOOKUP($A297,'Plan de acci�n consolidado 2025'!$A$3:$V$507,C$1,0)</f>
        <v>4</v>
      </c>
      <c r="D297" t="str">
        <f>VLOOKUP($A297,'Plan de acci�n consolidado 2025'!$A$3:$V$507,D$1,0)</f>
        <v>Producto</v>
      </c>
      <c r="E297" t="str">
        <f>VLOOKUP($A297,'Plan de acci�n consolidado 2025'!$A$3:$V$507,E$1,0)</f>
        <v>7000.3</v>
      </c>
      <c r="F297" t="str">
        <f>VLOOKUP($A297,'Plan de acci�n consolidado 2025'!$A$3:$V$507,F$1,0)</f>
        <v>Innovador</v>
      </c>
      <c r="G297" t="str">
        <f>VLOOKUP($A297,'Plan de acci�n consolidado 2025'!$A$3:$V$507,G$1,0)</f>
        <v xml:space="preserve">Generar sinergias con agentes nacionales e internacionales que permitan potenciar las capacidades de la SIC.
</v>
      </c>
      <c r="H297" t="str">
        <f>VLOOKUP($A297,'Plan de acci�n consolidado 2025'!$A$3:$V$507,H$1,0)</f>
        <v xml:space="preserve">Cumplimiento de productos del PAI asociados a Generar sinergias con agentes nacionales e internacionales que permitan potenciar las capacidades de la SIC.
</v>
      </c>
      <c r="I297" t="str">
        <f>VLOOKUP($A297,'Plan de acci�n consolidado 2025'!$A$3:$V$507,I$1,0)</f>
        <v>1-Generación de oportunidades de cooperación y fortalecimiento de existentes con grupos de interés y de valor.-5-Direccionamiento de la oferta institucional con productos y/o servicios con enfoque preventivo, diferencial y territorial.</v>
      </c>
      <c r="J297" t="str">
        <f>VLOOKUP(E297,'Plantilla publicacion'!$A$3:$Q$490,17,0)</f>
        <v>PND - 4-04-1-c- Transformación productiva, internacionalización y acción climática - Políticas de competencia, consumidor e infraestructura de la calidad modernas / PES - Internacionalización</v>
      </c>
      <c r="K297" t="str">
        <f>VLOOKUP($A297,'Plan de acci�n consolidado 2025'!$A$3:$V$507,K$1,0)</f>
        <v>No</v>
      </c>
      <c r="L297" t="str">
        <f>VLOOKUP($A297,'Plan de acci�n consolidado 2025'!$A$3:$V$507,L$1,0)</f>
        <v>FUNCIONAMIENTO</v>
      </c>
      <c r="M297" t="str">
        <f>VLOOKUP($A297,'Plan de acci�n consolidado 2025'!$A$3:$V$507,M$1,0)</f>
        <v>Política Participación Ciudadana en la Gestión Pública _DIMENSIÓN Gestión con Valores para Resultados</v>
      </c>
      <c r="N297" t="str">
        <f>VLOOKUP($A297,'Plan de acci�n consolidado 2025'!$A$3:$V$507,N$1,0)</f>
        <v>PEI_22;
PES_20230041</v>
      </c>
      <c r="O297" t="str">
        <f>VLOOKUP($A297,'Plan de acci�n consolidado 2025'!$A$3:$V$507,O$1,0)</f>
        <v>Actuaciones colaborativas con autoridades de protección de datos internacionales en busca de establecer buenas prácticas al momento de investigar compañías con presencia transfronteriza, realizada y documentada (Informe / único entregable)</v>
      </c>
      <c r="P297">
        <f>VLOOKUP($A297,'Plan de acci�n consolidado 2025'!$A$3:$V$507,P$1,0)</f>
        <v>10</v>
      </c>
      <c r="Q297">
        <f>VLOOKUP($A297,'Plan de acci�n consolidado 2025'!$A$3:$V$507,Q$1,0)</f>
        <v>1</v>
      </c>
      <c r="R297" t="str">
        <f>VLOOKUP($A297,'Plan de acci�n consolidado 2025'!$A$3:$V$507,R$1,0)</f>
        <v>Númerica</v>
      </c>
      <c r="S297" t="str">
        <f>VLOOKUP($A297,'Plan de acci�n consolidado 2025'!$A$3:$V$507,S$1,0)</f>
        <v># de Actuación colaborativa realizada y documentada / 1 Actuación colaborativa programada</v>
      </c>
      <c r="T297" s="196" t="str">
        <f>VLOOKUP($A297,'Plan de acci�n consolidado 2025'!$A$3:$V$507,T$1,0)</f>
        <v>2025-04-01</v>
      </c>
      <c r="U297" s="196" t="str">
        <f>VLOOKUP($A297,'Plan de acci�n consolidado 2025'!$A$3:$V$507,U$1,0)</f>
        <v>2025-08-28</v>
      </c>
      <c r="V297" t="str">
        <f>VLOOKUP($A297,'Plan de acci�n consolidado 2025'!$A$3:$V$507,V$1,0)</f>
        <v>7000-DESPACHO DEL SUPERINTENDENTE DELEGADO PARA LA PROTECCIÓN DE DATOS PERSONALES</v>
      </c>
      <c r="W297"/>
      <c r="X297"/>
    </row>
    <row r="298" spans="1:24" x14ac:dyDescent="0.25">
      <c r="A298" s="31" t="s">
        <v>859</v>
      </c>
      <c r="B298" t="str">
        <f>VLOOKUP($A298,'Plan de acci�n consolidado 2025'!$A$3:$V$507,B$1,0)</f>
        <v>7000-DESPACHO DEL SUPERINTENDENTE DELEGADO PARA LA PROTECCIÓN DE DATOS PERSONALES</v>
      </c>
      <c r="C298">
        <f>VLOOKUP($A298,'Plan de acci�n consolidado 2025'!$A$3:$V$507,C$1,0)</f>
        <v>4</v>
      </c>
      <c r="D298" t="str">
        <f>VLOOKUP($A298,'Plan de acci�n consolidado 2025'!$A$3:$V$507,D$1,0)</f>
        <v>Actividad propia</v>
      </c>
      <c r="E298" t="str">
        <f>VLOOKUP($A298,'Plan de acci�n consolidado 2025'!$A$3:$V$507,E$1,0)</f>
        <v>7000.3.1</v>
      </c>
      <c r="F298" t="str">
        <f>VLOOKUP($A298,'Plan de acci�n consolidado 2025'!$A$3:$V$507,F$1,0)</f>
        <v>N/A</v>
      </c>
      <c r="G298" t="str">
        <f>VLOOKUP($A298,'Plan de acci�n consolidado 2025'!$A$3:$V$507,G$1,0)</f>
        <v>N/A</v>
      </c>
      <c r="H298" t="str">
        <f>VLOOKUP($A298,'Plan de acci�n consolidado 2025'!$A$3:$V$507,H$1,0)</f>
        <v>N/A</v>
      </c>
      <c r="I298" t="str">
        <f>VLOOKUP($A298,'Plan de acci�n consolidado 2025'!$A$3:$V$507,I$1,0)</f>
        <v>N/A</v>
      </c>
      <c r="J298">
        <f>VLOOKUP(E298,'Plantilla publicacion'!$A$3:$Q$490,17,0)</f>
        <v>0</v>
      </c>
      <c r="K298" t="str">
        <f>VLOOKUP($A298,'Plan de acci�n consolidado 2025'!$A$3:$V$507,K$1,0)</f>
        <v>N/A</v>
      </c>
      <c r="L298" t="str">
        <f>VLOOKUP($A298,'Plan de acci�n consolidado 2025'!$A$3:$V$507,L$1,0)</f>
        <v>N/A</v>
      </c>
      <c r="M298" t="str">
        <f>VLOOKUP($A298,'Plan de acci�n consolidado 2025'!$A$3:$V$507,M$1,0)</f>
        <v>N/A</v>
      </c>
      <c r="N298" t="str">
        <f>VLOOKUP($A298,'Plan de acci�n consolidado 2025'!$A$3:$V$507,N$1,0)</f>
        <v>N/A</v>
      </c>
      <c r="O298" t="str">
        <f>VLOOKUP($A298,'Plan de acci�n consolidado 2025'!$A$3:$V$507,O$1,0)</f>
        <v>Exponer ante un foro internacional las lecciones aprendidas de una actuación administrativa frente a una compañía con presencia transfronteriza (Captura de pantalla o imágenes de la exposición realizada/único entregable)</v>
      </c>
      <c r="P298">
        <f>VLOOKUP($A298,'Plan de acci�n consolidado 2025'!$A$3:$V$507,P$1,0)</f>
        <v>50</v>
      </c>
      <c r="Q298">
        <f>VLOOKUP($A298,'Plan de acci�n consolidado 2025'!$A$3:$V$507,Q$1,0)</f>
        <v>1</v>
      </c>
      <c r="R298" t="str">
        <f>VLOOKUP($A298,'Plan de acci�n consolidado 2025'!$A$3:$V$507,R$1,0)</f>
        <v>Númerica</v>
      </c>
      <c r="S298" t="str">
        <f>VLOOKUP($A298,'Plan de acci�n consolidado 2025'!$A$3:$V$507,S$1,0)</f>
        <v># de Actuaciones colaborativas realizadas / 1 Actuaciones colaborativas programadas</v>
      </c>
      <c r="T298" s="196" t="str">
        <f>VLOOKUP($A298,'Plan de acci�n consolidado 2025'!$A$3:$V$507,T$1,0)</f>
        <v>2025-04-01</v>
      </c>
      <c r="U298" s="196" t="str">
        <f>VLOOKUP($A298,'Plan de acci�n consolidado 2025'!$A$3:$V$507,U$1,0)</f>
        <v>2025-06-27</v>
      </c>
      <c r="V298" t="str">
        <f>VLOOKUP($A298,'Plan de acci�n consolidado 2025'!$A$3:$V$507,V$1,0)</f>
        <v>7000-DESPACHO DEL SUPERINTENDENTE DELEGADO PARA LA PROTECCIÓN DE DATOS PERSONALES</v>
      </c>
      <c r="W298"/>
      <c r="X298"/>
    </row>
    <row r="299" spans="1:24" x14ac:dyDescent="0.25">
      <c r="A299" s="31" t="s">
        <v>861</v>
      </c>
      <c r="B299" t="str">
        <f>VLOOKUP($A299,'Plan de acci�n consolidado 2025'!$A$3:$V$507,B$1,0)</f>
        <v>7000-DESPACHO DEL SUPERINTENDENTE DELEGADO PARA LA PROTECCIÓN DE DATOS PERSONALES</v>
      </c>
      <c r="C299">
        <f>VLOOKUP($A299,'Plan de acci�n consolidado 2025'!$A$3:$V$507,C$1,0)</f>
        <v>4</v>
      </c>
      <c r="D299" t="str">
        <f>VLOOKUP($A299,'Plan de acci�n consolidado 2025'!$A$3:$V$507,D$1,0)</f>
        <v>Actividad propia</v>
      </c>
      <c r="E299" t="str">
        <f>VLOOKUP($A299,'Plan de acci�n consolidado 2025'!$A$3:$V$507,E$1,0)</f>
        <v>7000.3.2</v>
      </c>
      <c r="F299" t="str">
        <f>VLOOKUP($A299,'Plan de acci�n consolidado 2025'!$A$3:$V$507,F$1,0)</f>
        <v>N/A</v>
      </c>
      <c r="G299" t="str">
        <f>VLOOKUP($A299,'Plan de acci�n consolidado 2025'!$A$3:$V$507,G$1,0)</f>
        <v>N/A</v>
      </c>
      <c r="H299" t="str">
        <f>VLOOKUP($A299,'Plan de acci�n consolidado 2025'!$A$3:$V$507,H$1,0)</f>
        <v>N/A</v>
      </c>
      <c r="I299" t="str">
        <f>VLOOKUP($A299,'Plan de acci�n consolidado 2025'!$A$3:$V$507,I$1,0)</f>
        <v>N/A</v>
      </c>
      <c r="J299">
        <f>VLOOKUP(E299,'Plantilla publicacion'!$A$3:$Q$490,17,0)</f>
        <v>0</v>
      </c>
      <c r="K299" t="str">
        <f>VLOOKUP($A299,'Plan de acci�n consolidado 2025'!$A$3:$V$507,K$1,0)</f>
        <v>N/A</v>
      </c>
      <c r="L299" t="str">
        <f>VLOOKUP($A299,'Plan de acci�n consolidado 2025'!$A$3:$V$507,L$1,0)</f>
        <v>N/A</v>
      </c>
      <c r="M299" t="str">
        <f>VLOOKUP($A299,'Plan de acci�n consolidado 2025'!$A$3:$V$507,M$1,0)</f>
        <v>N/A</v>
      </c>
      <c r="N299" t="str">
        <f>VLOOKUP($A299,'Plan de acci�n consolidado 2025'!$A$3:$V$507,N$1,0)</f>
        <v>N/A</v>
      </c>
      <c r="O299" t="str">
        <f>VLOOKUP($A299,'Plan de acci�n consolidado 2025'!$A$3:$V$507,O$1,0)</f>
        <v>Elaborar informe que recopile las conclusiones con las autoridades de protección de datos internacionales de buenas prácticas al momento de investigar compañías con presencia transfronteriza. (Informe/único entregable)</v>
      </c>
      <c r="P299">
        <f>VLOOKUP($A299,'Plan de acci�n consolidado 2025'!$A$3:$V$507,P$1,0)</f>
        <v>50</v>
      </c>
      <c r="Q299">
        <f>VLOOKUP($A299,'Plan de acci�n consolidado 2025'!$A$3:$V$507,Q$1,0)</f>
        <v>1</v>
      </c>
      <c r="R299" t="str">
        <f>VLOOKUP($A299,'Plan de acci�n consolidado 2025'!$A$3:$V$507,R$1,0)</f>
        <v>Númerica</v>
      </c>
      <c r="S299" t="str">
        <f>VLOOKUP($A299,'Plan de acci�n consolidado 2025'!$A$3:$V$507,S$1,0)</f>
        <v># de Informe realizado / 1 Informes a realizar</v>
      </c>
      <c r="T299" s="196" t="str">
        <f>VLOOKUP($A299,'Plan de acci�n consolidado 2025'!$A$3:$V$507,T$1,0)</f>
        <v>2025-07-01</v>
      </c>
      <c r="U299" s="196" t="str">
        <f>VLOOKUP($A299,'Plan de acci�n consolidado 2025'!$A$3:$V$507,U$1,0)</f>
        <v>2025-08-28</v>
      </c>
      <c r="V299" t="str">
        <f>VLOOKUP($A299,'Plan de acci�n consolidado 2025'!$A$3:$V$507,V$1,0)</f>
        <v>7000-DESPACHO DEL SUPERINTENDENTE DELEGADO PARA LA PROTECCIÓN DE DATOS PERSONALES</v>
      </c>
      <c r="W299"/>
      <c r="X299"/>
    </row>
    <row r="300" spans="1:24" x14ac:dyDescent="0.25">
      <c r="A300" s="31" t="s">
        <v>862</v>
      </c>
      <c r="B300" t="str">
        <f>VLOOKUP($A300,'Plan de acci�n consolidado 2025'!$A$3:$V$507,B$1,0)</f>
        <v>7000-DESPACHO DEL SUPERINTENDENTE DELEGADO PARA LA PROTECCIÓN DE DATOS PERSONALES</v>
      </c>
      <c r="C300">
        <f>VLOOKUP($A300,'Plan de acci�n consolidado 2025'!$A$3:$V$507,C$1,0)</f>
        <v>4</v>
      </c>
      <c r="D300" t="str">
        <f>VLOOKUP($A300,'Plan de acci�n consolidado 2025'!$A$3:$V$507,D$1,0)</f>
        <v>Producto</v>
      </c>
      <c r="E300" t="str">
        <f>VLOOKUP($A300,'Plan de acci�n consolidado 2025'!$A$3:$V$507,E$1,0)</f>
        <v>7000.4</v>
      </c>
      <c r="F300" t="str">
        <f>VLOOKUP($A300,'Plan de acci�n consolidado 2025'!$A$3:$V$507,F$1,0)</f>
        <v>Operativo</v>
      </c>
      <c r="G300" t="str">
        <f>VLOOKUP($A300,'Plan de acci�n consolidado 2025'!$A$3:$V$507,G$1,0)</f>
        <v xml:space="preserve">Promover el enfoque preventivo, diferencial y territorial en el que hacer misional de la entidad 
</v>
      </c>
      <c r="H300" t="str">
        <f>VLOOKUP($A300,'Plan de acci�n consolidado 2025'!$A$3:$V$507,H$1,0)</f>
        <v xml:space="preserve">Cumplimiento de productos del PAI asociados a Promover el enfoque preventivo, diferencial y territorial en el que hacer misional de la entidad 
</v>
      </c>
      <c r="I300" t="str">
        <f>VLOOKUP($A300,'Plan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300" t="str">
        <f>VLOOKUP(E300,'Plantilla publicacion'!$A$3:$Q$490,17,0)</f>
        <v>PND - 2-01-4-c- Seguridad humana y justicia social - Portabilidad de datos para el empoderamiento ciudadano / PES - Reindustrialización</v>
      </c>
      <c r="K300" t="str">
        <f>VLOOKUP($A300,'Plan de acci�n consolidado 2025'!$A$3:$V$507,K$1,0)</f>
        <v>Si</v>
      </c>
      <c r="L300" t="str">
        <f>VLOOKUP($A300,'Plan de acci�n consolidado 2025'!$A$3:$V$507,L$1,0)</f>
        <v>C-3503-0200-0012-20104c</v>
      </c>
      <c r="M300" t="str">
        <f>VLOOKUP($A300,'Plan de acci�n consolidado 2025'!$A$3:$V$507,M$1,0)</f>
        <v>Política Participación Ciudadana en la Gestión Pública _DIMENSIÓN Gestión con Valores para Resultados</v>
      </c>
      <c r="N300" t="str">
        <f>VLOOKUP($A300,'Plan de acci�n consolidado 2025'!$A$3:$V$507,N$1,0)</f>
        <v>PND_1_Fortalecer el empoderamientoDe lasPersonas sobre susDatos</v>
      </c>
      <c r="O300" t="str">
        <f>VLOOKUP($A300,'Plan de acci�n consolidado 2025'!$A$3:$V$507,O$1,0)</f>
        <v>Eventos en temas relacionados con datos personales, realizados  (Pantallazos o captura de pantalla /único entregable)</v>
      </c>
      <c r="P300">
        <f>VLOOKUP($A300,'Plan de acci�n consolidado 2025'!$A$3:$V$507,P$1,0)</f>
        <v>40</v>
      </c>
      <c r="Q300">
        <f>VLOOKUP($A300,'Plan de acci�n consolidado 2025'!$A$3:$V$507,Q$1,0)</f>
        <v>2</v>
      </c>
      <c r="R300" t="str">
        <f>VLOOKUP($A300,'Plan de acci�n consolidado 2025'!$A$3:$V$507,R$1,0)</f>
        <v>Númerica</v>
      </c>
      <c r="S300" t="str">
        <f>VLOOKUP($A300,'Plan de acci�n consolidado 2025'!$A$3:$V$507,S$1,0)</f>
        <v># de eventos realizados / 2 eventos a realizar</v>
      </c>
      <c r="T300" s="196" t="str">
        <f>VLOOKUP($A300,'Plan de acci�n consolidado 2025'!$A$3:$V$507,T$1,0)</f>
        <v>2025-02-04</v>
      </c>
      <c r="U300" s="196" t="str">
        <f>VLOOKUP($A300,'Plan de acci�n consolidado 2025'!$A$3:$V$507,U$1,0)</f>
        <v>2025-11-28</v>
      </c>
      <c r="V300" t="str">
        <f>VLOOKUP($A300,'Plan de acci�n consolidado 2025'!$A$3:$V$507,V$1,0)</f>
        <v>7000-DESPACHO DEL SUPERINTENDENTE DELEGADO PARA LA PROTECCIÓN DE DATOS PERSONALES;
73-GRUPO DE TRABAJO DE COMUNICACION</v>
      </c>
      <c r="W300"/>
      <c r="X300"/>
    </row>
    <row r="301" spans="1:24" x14ac:dyDescent="0.25">
      <c r="A301" s="31" t="s">
        <v>865</v>
      </c>
      <c r="B301" t="str">
        <f>VLOOKUP($A301,'Plan de acci�n consolidado 2025'!$A$3:$V$507,B$1,0)</f>
        <v>7000-DESPACHO DEL SUPERINTENDENTE DELEGADO PARA LA PROTECCIÓN DE DATOS PERSONALES</v>
      </c>
      <c r="C301">
        <f>VLOOKUP($A301,'Plan de acci�n consolidado 2025'!$A$3:$V$507,C$1,0)</f>
        <v>4</v>
      </c>
      <c r="D301" t="str">
        <f>VLOOKUP($A301,'Plan de acci�n consolidado 2025'!$A$3:$V$507,D$1,0)</f>
        <v>Actividad propia</v>
      </c>
      <c r="E301" t="str">
        <f>VLOOKUP($A301,'Plan de acci�n consolidado 2025'!$A$3:$V$507,E$1,0)</f>
        <v>7000.4.1</v>
      </c>
      <c r="F301" t="str">
        <f>VLOOKUP($A301,'Plan de acci�n consolidado 2025'!$A$3:$V$507,F$1,0)</f>
        <v>N/A</v>
      </c>
      <c r="G301" t="str">
        <f>VLOOKUP($A301,'Plan de acci�n consolidado 2025'!$A$3:$V$507,G$1,0)</f>
        <v>N/A</v>
      </c>
      <c r="H301" t="str">
        <f>VLOOKUP($A301,'Plan de acci�n consolidado 2025'!$A$3:$V$507,H$1,0)</f>
        <v>N/A</v>
      </c>
      <c r="I301" t="str">
        <f>VLOOKUP($A301,'Plan de acci�n consolidado 2025'!$A$3:$V$507,I$1,0)</f>
        <v>N/A</v>
      </c>
      <c r="J301">
        <f>VLOOKUP(E301,'Plantilla publicacion'!$A$3:$Q$490,17,0)</f>
        <v>0</v>
      </c>
      <c r="K301" t="str">
        <f>VLOOKUP($A301,'Plan de acci�n consolidado 2025'!$A$3:$V$507,K$1,0)</f>
        <v>N/A</v>
      </c>
      <c r="L301" t="str">
        <f>VLOOKUP($A301,'Plan de acci�n consolidado 2025'!$A$3:$V$507,L$1,0)</f>
        <v>N/A</v>
      </c>
      <c r="M301" t="str">
        <f>VLOOKUP($A301,'Plan de acci�n consolidado 2025'!$A$3:$V$507,M$1,0)</f>
        <v>N/A</v>
      </c>
      <c r="N301" t="str">
        <f>VLOOKUP($A301,'Plan de acci�n consolidado 2025'!$A$3:$V$507,N$1,0)</f>
        <v>N/A</v>
      </c>
      <c r="O301" t="str">
        <f>VLOOKUP($A301,'Plan de acci�n consolidado 2025'!$A$3:$V$507,O$1,0)</f>
        <v>Solicitar publicación de la fecha del evento en el calendario de eventos de la entidad  al Grupo de Comunicaciones  (captura de pantalla de la publicación de la fecha del evento / único entregable)</v>
      </c>
      <c r="P301">
        <f>VLOOKUP($A301,'Plan de acci�n consolidado 2025'!$A$3:$V$507,P$1,0)</f>
        <v>5</v>
      </c>
      <c r="Q301">
        <f>VLOOKUP($A301,'Plan de acci�n consolidado 2025'!$A$3:$V$507,Q$1,0)</f>
        <v>2</v>
      </c>
      <c r="R301" t="str">
        <f>VLOOKUP($A301,'Plan de acci�n consolidado 2025'!$A$3:$V$507,R$1,0)</f>
        <v>Númerica</v>
      </c>
      <c r="S301" t="str">
        <f>VLOOKUP($A301,'Plan de acci�n consolidado 2025'!$A$3:$V$507,S$1,0)</f>
        <v># de correos electrónicos enviados / 2 correos electrónicos a enviar</v>
      </c>
      <c r="T301" s="196" t="str">
        <f>VLOOKUP($A301,'Plan de acci�n consolidado 2025'!$A$3:$V$507,T$1,0)</f>
        <v>2025-02-04</v>
      </c>
      <c r="U301" s="196" t="str">
        <f>VLOOKUP($A301,'Plan de acci�n consolidado 2025'!$A$3:$V$507,U$1,0)</f>
        <v>2025-10-03</v>
      </c>
      <c r="V301" t="str">
        <f>VLOOKUP($A301,'Plan de acci�n consolidado 2025'!$A$3:$V$507,V$1,0)</f>
        <v>7000-DESPACHO DEL SUPERINTENDENTE DELEGADO PARA LA PROTECCIÓN DE DATOS PERSONALES</v>
      </c>
      <c r="W301"/>
      <c r="X301"/>
    </row>
    <row r="302" spans="1:24" x14ac:dyDescent="0.25">
      <c r="A302" s="31" t="s">
        <v>867</v>
      </c>
      <c r="B302" t="str">
        <f>VLOOKUP($A302,'Plan de acci�n consolidado 2025'!$A$3:$V$507,B$1,0)</f>
        <v>7000-DESPACHO DEL SUPERINTENDENTE DELEGADO PARA LA PROTECCIÓN DE DATOS PERSONALES</v>
      </c>
      <c r="C302">
        <f>VLOOKUP($A302,'Plan de acci�n consolidado 2025'!$A$3:$V$507,C$1,0)</f>
        <v>4</v>
      </c>
      <c r="D302" t="str">
        <f>VLOOKUP($A302,'Plan de acci�n consolidado 2025'!$A$3:$V$507,D$1,0)</f>
        <v>Actividad propia</v>
      </c>
      <c r="E302" t="str">
        <f>VLOOKUP($A302,'Plan de acci�n consolidado 2025'!$A$3:$V$507,E$1,0)</f>
        <v>7000.4.2</v>
      </c>
      <c r="F302" t="str">
        <f>VLOOKUP($A302,'Plan de acci�n consolidado 2025'!$A$3:$V$507,F$1,0)</f>
        <v>N/A</v>
      </c>
      <c r="G302" t="str">
        <f>VLOOKUP($A302,'Plan de acci�n consolidado 2025'!$A$3:$V$507,G$1,0)</f>
        <v>N/A</v>
      </c>
      <c r="H302" t="str">
        <f>VLOOKUP($A302,'Plan de acci�n consolidado 2025'!$A$3:$V$507,H$1,0)</f>
        <v>N/A</v>
      </c>
      <c r="I302" t="str">
        <f>VLOOKUP($A302,'Plan de acci�n consolidado 2025'!$A$3:$V$507,I$1,0)</f>
        <v>N/A</v>
      </c>
      <c r="J302">
        <f>VLOOKUP(E302,'Plantilla publicacion'!$A$3:$Q$490,17,0)</f>
        <v>0</v>
      </c>
      <c r="K302" t="str">
        <f>VLOOKUP($A302,'Plan de acci�n consolidado 2025'!$A$3:$V$507,K$1,0)</f>
        <v>N/A</v>
      </c>
      <c r="L302" t="str">
        <f>VLOOKUP($A302,'Plan de acci�n consolidado 2025'!$A$3:$V$507,L$1,0)</f>
        <v>N/A</v>
      </c>
      <c r="M302" t="str">
        <f>VLOOKUP($A302,'Plan de acci�n consolidado 2025'!$A$3:$V$507,M$1,0)</f>
        <v>N/A</v>
      </c>
      <c r="N302" t="str">
        <f>VLOOKUP($A302,'Plan de acci�n consolidado 2025'!$A$3:$V$507,N$1,0)</f>
        <v>N/A</v>
      </c>
      <c r="O302" t="str">
        <f>VLOOKUP($A302,'Plan de acci�n consolidado 2025'!$A$3:$V$507,O$1,0)</f>
        <v>Diligenciar check list del evento con la fecha definitiva igual a la publicada en el  calendario de eventos  (documento de check list para la realización del evento / único entregable)</v>
      </c>
      <c r="P302">
        <f>VLOOKUP($A302,'Plan de acci�n consolidado 2025'!$A$3:$V$507,P$1,0)</f>
        <v>15</v>
      </c>
      <c r="Q302">
        <f>VLOOKUP($A302,'Plan de acci�n consolidado 2025'!$A$3:$V$507,Q$1,0)</f>
        <v>2</v>
      </c>
      <c r="R302" t="str">
        <f>VLOOKUP($A302,'Plan de acci�n consolidado 2025'!$A$3:$V$507,R$1,0)</f>
        <v>Númerica</v>
      </c>
      <c r="S302" t="str">
        <f>VLOOKUP($A302,'Plan de acci�n consolidado 2025'!$A$3:$V$507,S$1,0)</f>
        <v># de check list diligenciados / 2 check list a diligenciar</v>
      </c>
      <c r="T302" s="196" t="str">
        <f>VLOOKUP($A302,'Plan de acci�n consolidado 2025'!$A$3:$V$507,T$1,0)</f>
        <v>2025-06-03</v>
      </c>
      <c r="U302" s="196" t="str">
        <f>VLOOKUP($A302,'Plan de acci�n consolidado 2025'!$A$3:$V$507,U$1,0)</f>
        <v>2025-10-17</v>
      </c>
      <c r="V302" t="str">
        <f>VLOOKUP($A302,'Plan de acci�n consolidado 2025'!$A$3:$V$507,V$1,0)</f>
        <v>7000-DESPACHO DEL SUPERINTENDENTE DELEGADO PARA LA PROTECCIÓN DE DATOS PERSONALES</v>
      </c>
      <c r="W302"/>
      <c r="X302"/>
    </row>
    <row r="303" spans="1:24" x14ac:dyDescent="0.25">
      <c r="A303" s="31" t="s">
        <v>869</v>
      </c>
      <c r="B303" t="str">
        <f>VLOOKUP($A303,'Plan de acci�n consolidado 2025'!$A$3:$V$507,B$1,0)</f>
        <v>7000-DESPACHO DEL SUPERINTENDENTE DELEGADO PARA LA PROTECCIÓN DE DATOS PERSONALES</v>
      </c>
      <c r="C303">
        <f>VLOOKUP($A303,'Plan de acci�n consolidado 2025'!$A$3:$V$507,C$1,0)</f>
        <v>4</v>
      </c>
      <c r="D303" t="str">
        <f>VLOOKUP($A303,'Plan de acci�n consolidado 2025'!$A$3:$V$507,D$1,0)</f>
        <v>Actividad propia</v>
      </c>
      <c r="E303" t="str">
        <f>VLOOKUP($A303,'Plan de acci�n consolidado 2025'!$A$3:$V$507,E$1,0)</f>
        <v>7000.4.3</v>
      </c>
      <c r="F303" t="str">
        <f>VLOOKUP($A303,'Plan de acci�n consolidado 2025'!$A$3:$V$507,F$1,0)</f>
        <v>N/A</v>
      </c>
      <c r="G303" t="str">
        <f>VLOOKUP($A303,'Plan de acci�n consolidado 2025'!$A$3:$V$507,G$1,0)</f>
        <v>N/A</v>
      </c>
      <c r="H303" t="str">
        <f>VLOOKUP($A303,'Plan de acci�n consolidado 2025'!$A$3:$V$507,H$1,0)</f>
        <v>N/A</v>
      </c>
      <c r="I303" t="str">
        <f>VLOOKUP($A303,'Plan de acci�n consolidado 2025'!$A$3:$V$507,I$1,0)</f>
        <v>N/A</v>
      </c>
      <c r="J303">
        <f>VLOOKUP(E303,'Plantilla publicacion'!$A$3:$Q$490,17,0)</f>
        <v>0</v>
      </c>
      <c r="K303" t="str">
        <f>VLOOKUP($A303,'Plan de acci�n consolidado 2025'!$A$3:$V$507,K$1,0)</f>
        <v>N/A</v>
      </c>
      <c r="L303" t="str">
        <f>VLOOKUP($A303,'Plan de acci�n consolidado 2025'!$A$3:$V$507,L$1,0)</f>
        <v>N/A</v>
      </c>
      <c r="M303" t="str">
        <f>VLOOKUP($A303,'Plan de acci�n consolidado 2025'!$A$3:$V$507,M$1,0)</f>
        <v>N/A</v>
      </c>
      <c r="N303" t="str">
        <f>VLOOKUP($A303,'Plan de acci�n consolidado 2025'!$A$3:$V$507,N$1,0)</f>
        <v>N/A</v>
      </c>
      <c r="O303" t="str">
        <f>VLOOKUP($A303,'Plan de acci�n consolidado 2025'!$A$3:$V$507,O$1,0)</f>
        <v>Elaborar y enviar agenda definitiva para ser publicada  (correo electrónico con agenda definitiva / único entregable)</v>
      </c>
      <c r="P303">
        <f>VLOOKUP($A303,'Plan de acci�n consolidado 2025'!$A$3:$V$507,P$1,0)</f>
        <v>20</v>
      </c>
      <c r="Q303">
        <f>VLOOKUP($A303,'Plan de acci�n consolidado 2025'!$A$3:$V$507,Q$1,0)</f>
        <v>2</v>
      </c>
      <c r="R303" t="str">
        <f>VLOOKUP($A303,'Plan de acci�n consolidado 2025'!$A$3:$V$507,R$1,0)</f>
        <v>Númerica</v>
      </c>
      <c r="S303" t="str">
        <f>VLOOKUP($A303,'Plan de acci�n consolidado 2025'!$A$3:$V$507,S$1,0)</f>
        <v># de agendas definitivas elaboradas y enviadas / 2 agendas a elaborar y enviar</v>
      </c>
      <c r="T303" s="196" t="str">
        <f>VLOOKUP($A303,'Plan de acci�n consolidado 2025'!$A$3:$V$507,T$1,0)</f>
        <v>2025-06-03</v>
      </c>
      <c r="U303" s="196" t="str">
        <f>VLOOKUP($A303,'Plan de acci�n consolidado 2025'!$A$3:$V$507,U$1,0)</f>
        <v>2025-11-07</v>
      </c>
      <c r="V303" t="str">
        <f>VLOOKUP($A303,'Plan de acci�n consolidado 2025'!$A$3:$V$507,V$1,0)</f>
        <v>7000-DESPACHO DEL SUPERINTENDENTE DELEGADO PARA LA PROTECCIÓN DE DATOS PERSONALES</v>
      </c>
      <c r="W303"/>
      <c r="X303"/>
    </row>
    <row r="304" spans="1:24" x14ac:dyDescent="0.25">
      <c r="A304" s="31" t="s">
        <v>871</v>
      </c>
      <c r="B304" t="str">
        <f>VLOOKUP($A304,'Plan de acci�n consolidado 2025'!$A$3:$V$507,B$1,0)</f>
        <v>7000-DESPACHO DEL SUPERINTENDENTE DELEGADO PARA LA PROTECCIÓN DE DATOS PERSONALES</v>
      </c>
      <c r="C304">
        <f>VLOOKUP($A304,'Plan de acci�n consolidado 2025'!$A$3:$V$507,C$1,0)</f>
        <v>4</v>
      </c>
      <c r="D304" t="str">
        <f>VLOOKUP($A304,'Plan de acci�n consolidado 2025'!$A$3:$V$507,D$1,0)</f>
        <v>Actividad sin participación</v>
      </c>
      <c r="E304" t="str">
        <f>VLOOKUP($A304,'Plan de acci�n consolidado 2025'!$A$3:$V$507,E$1,0)</f>
        <v>7000.4.4</v>
      </c>
      <c r="F304" t="str">
        <f>VLOOKUP($A304,'Plan de acci�n consolidado 2025'!$A$3:$V$507,F$1,0)</f>
        <v>N/A</v>
      </c>
      <c r="G304" t="str">
        <f>VLOOKUP($A304,'Plan de acci�n consolidado 2025'!$A$3:$V$507,G$1,0)</f>
        <v>N/A</v>
      </c>
      <c r="H304" t="str">
        <f>VLOOKUP($A304,'Plan de acci�n consolidado 2025'!$A$3:$V$507,H$1,0)</f>
        <v>N/A</v>
      </c>
      <c r="I304" t="str">
        <f>VLOOKUP($A304,'Plan de acci�n consolidado 2025'!$A$3:$V$507,I$1,0)</f>
        <v>N/A</v>
      </c>
      <c r="J304">
        <f>VLOOKUP(E304,'Plantilla publicacion'!$A$3:$Q$490,17,0)</f>
        <v>0</v>
      </c>
      <c r="K304" t="str">
        <f>VLOOKUP($A304,'Plan de acci�n consolidado 2025'!$A$3:$V$507,K$1,0)</f>
        <v>N/A</v>
      </c>
      <c r="L304" t="str">
        <f>VLOOKUP($A304,'Plan de acci�n consolidado 2025'!$A$3:$V$507,L$1,0)</f>
        <v>N/A</v>
      </c>
      <c r="M304" t="str">
        <f>VLOOKUP($A304,'Plan de acci�n consolidado 2025'!$A$3:$V$507,M$1,0)</f>
        <v>N/A</v>
      </c>
      <c r="N304" t="str">
        <f>VLOOKUP($A304,'Plan de acci�n consolidado 2025'!$A$3:$V$507,N$1,0)</f>
        <v>N/A</v>
      </c>
      <c r="O304" t="str">
        <f>VLOOKUP($A304,'Plan de acci�n consolidado 2025'!$A$3:$V$507,O$1,0)</f>
        <v>Publicar Agenda definitiva  (Captura de pantalla de la publicación)</v>
      </c>
      <c r="P304">
        <f>VLOOKUP($A304,'Plan de acci�n consolidado 2025'!$A$3:$V$507,P$1,0)</f>
        <v>0</v>
      </c>
      <c r="Q304">
        <f>VLOOKUP($A304,'Plan de acci�n consolidado 2025'!$A$3:$V$507,Q$1,0)</f>
        <v>2</v>
      </c>
      <c r="R304" t="str">
        <f>VLOOKUP($A304,'Plan de acci�n consolidado 2025'!$A$3:$V$507,R$1,0)</f>
        <v>Númerica</v>
      </c>
      <c r="S304" t="str">
        <f>VLOOKUP($A304,'Plan de acci�n consolidado 2025'!$A$3:$V$507,S$1,0)</f>
        <v># de agendas publicadas / 2 agendas a publicar</v>
      </c>
      <c r="T304" s="196" t="str">
        <f>VLOOKUP($A304,'Plan de acci�n consolidado 2025'!$A$3:$V$507,T$1,0)</f>
        <v>2025-06-03</v>
      </c>
      <c r="U304" s="196" t="str">
        <f>VLOOKUP($A304,'Plan de acci�n consolidado 2025'!$A$3:$V$507,U$1,0)</f>
        <v>2025-11-21</v>
      </c>
      <c r="V304" t="str">
        <f>VLOOKUP($A304,'Plan de acci�n consolidado 2025'!$A$3:$V$507,V$1,0)</f>
        <v>73-GRUPO DE TRABAJO DE COMUNICACION</v>
      </c>
      <c r="W304"/>
      <c r="X304"/>
    </row>
    <row r="305" spans="1:24" x14ac:dyDescent="0.25">
      <c r="A305" s="31" t="s">
        <v>873</v>
      </c>
      <c r="B305" t="str">
        <f>VLOOKUP($A305,'Plan de acci�n consolidado 2025'!$A$3:$V$507,B$1,0)</f>
        <v>7000-DESPACHO DEL SUPERINTENDENTE DELEGADO PARA LA PROTECCIÓN DE DATOS PERSONALES</v>
      </c>
      <c r="C305">
        <f>VLOOKUP($A305,'Plan de acci�n consolidado 2025'!$A$3:$V$507,C$1,0)</f>
        <v>4</v>
      </c>
      <c r="D305" t="str">
        <f>VLOOKUP($A305,'Plan de acci�n consolidado 2025'!$A$3:$V$507,D$1,0)</f>
        <v>Actividad propia</v>
      </c>
      <c r="E305" t="str">
        <f>VLOOKUP($A305,'Plan de acci�n consolidado 2025'!$A$3:$V$507,E$1,0)</f>
        <v>7000.4.5</v>
      </c>
      <c r="F305" t="str">
        <f>VLOOKUP($A305,'Plan de acci�n consolidado 2025'!$A$3:$V$507,F$1,0)</f>
        <v>N/A</v>
      </c>
      <c r="G305" t="str">
        <f>VLOOKUP($A305,'Plan de acci�n consolidado 2025'!$A$3:$V$507,G$1,0)</f>
        <v>N/A</v>
      </c>
      <c r="H305" t="str">
        <f>VLOOKUP($A305,'Plan de acci�n consolidado 2025'!$A$3:$V$507,H$1,0)</f>
        <v>N/A</v>
      </c>
      <c r="I305" t="str">
        <f>VLOOKUP($A305,'Plan de acci�n consolidado 2025'!$A$3:$V$507,I$1,0)</f>
        <v>N/A</v>
      </c>
      <c r="J305">
        <f>VLOOKUP(E305,'Plantilla publicacion'!$A$3:$Q$490,17,0)</f>
        <v>0</v>
      </c>
      <c r="K305" t="str">
        <f>VLOOKUP($A305,'Plan de acci�n consolidado 2025'!$A$3:$V$507,K$1,0)</f>
        <v>N/A</v>
      </c>
      <c r="L305" t="str">
        <f>VLOOKUP($A305,'Plan de acci�n consolidado 2025'!$A$3:$V$507,L$1,0)</f>
        <v>N/A</v>
      </c>
      <c r="M305" t="str">
        <f>VLOOKUP($A305,'Plan de acci�n consolidado 2025'!$A$3:$V$507,M$1,0)</f>
        <v>N/A</v>
      </c>
      <c r="N305" t="str">
        <f>VLOOKUP($A305,'Plan de acci�n consolidado 2025'!$A$3:$V$507,N$1,0)</f>
        <v>N/A</v>
      </c>
      <c r="O305" t="str">
        <f>VLOOKUP($A305,'Plan de acci�n consolidado 2025'!$A$3:$V$507,O$1,0)</f>
        <v>Realizar el evento (fotografías del evento realizado / único entregable)()</v>
      </c>
      <c r="P305">
        <f>VLOOKUP($A305,'Plan de acci�n consolidado 2025'!$A$3:$V$507,P$1,0)</f>
        <v>60</v>
      </c>
      <c r="Q305">
        <f>VLOOKUP($A305,'Plan de acci�n consolidado 2025'!$A$3:$V$507,Q$1,0)</f>
        <v>2</v>
      </c>
      <c r="R305" t="str">
        <f>VLOOKUP($A305,'Plan de acci�n consolidado 2025'!$A$3:$V$507,R$1,0)</f>
        <v>Númerica</v>
      </c>
      <c r="S305" t="str">
        <f>VLOOKUP($A305,'Plan de acci�n consolidado 2025'!$A$3:$V$507,S$1,0)</f>
        <v># de eventos realizados / 2 evento a realizar</v>
      </c>
      <c r="T305" s="196" t="str">
        <f>VLOOKUP($A305,'Plan de acci�n consolidado 2025'!$A$3:$V$507,T$1,0)</f>
        <v>2025-06-03</v>
      </c>
      <c r="U305" s="196" t="str">
        <f>VLOOKUP($A305,'Plan de acci�n consolidado 2025'!$A$3:$V$507,U$1,0)</f>
        <v>2025-11-28</v>
      </c>
      <c r="V305" t="str">
        <f>VLOOKUP($A305,'Plan de acci�n consolidado 2025'!$A$3:$V$507,V$1,0)</f>
        <v>7000-DESPACHO DEL SUPERINTENDENTE DELEGADO PARA LA PROTECCIÓN DE DATOS PERSONALES;
73-GRUPO DE TRABAJO DE COMUNICACION</v>
      </c>
      <c r="W305"/>
      <c r="X305"/>
    </row>
    <row r="306" spans="1:24" x14ac:dyDescent="0.25">
      <c r="A306" s="31" t="s">
        <v>875</v>
      </c>
      <c r="B306" t="str">
        <f>VLOOKUP($A306,'Plan de acci�n consolidado 2025'!$A$3:$V$507,B$1,0)</f>
        <v>7000-DESPACHO DEL SUPERINTENDENTE DELEGADO PARA LA PROTECCIÓN DE DATOS PERSONALES</v>
      </c>
      <c r="C306">
        <f>VLOOKUP($A306,'Plan de acci�n consolidado 2025'!$A$3:$V$507,C$1,0)</f>
        <v>4</v>
      </c>
      <c r="D306" t="str">
        <f>VLOOKUP($A306,'Plan de acci�n consolidado 2025'!$A$3:$V$507,D$1,0)</f>
        <v>Producto</v>
      </c>
      <c r="E306" t="str">
        <f>VLOOKUP($A306,'Plan de acci�n consolidado 2025'!$A$3:$V$507,E$1,0)</f>
        <v>7000.5</v>
      </c>
      <c r="F306" t="str">
        <f>VLOOKUP($A306,'Plan de acci�n consolidado 2025'!$A$3:$V$507,F$1,0)</f>
        <v>Operativo</v>
      </c>
      <c r="G306" t="str">
        <f>VLOOKUP($A306,'Plan de acci�n consolidado 2025'!$A$3:$V$507,G$1,0)</f>
        <v xml:space="preserve">Promover el enfoque preventivo, diferencial y territorial en el que hacer misional de la entidad 
</v>
      </c>
      <c r="H306" t="str">
        <f>VLOOKUP($A306,'Plan de acci�n consolidado 2025'!$A$3:$V$507,H$1,0)</f>
        <v xml:space="preserve">Cumplimiento de productos del PAI asociados a Promover el enfoque preventivo, diferencial y territorial en el que hacer misional de la entidad 
</v>
      </c>
      <c r="I306" t="str">
        <f>VLOOKUP($A306,'Plan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306" t="str">
        <f>VLOOKUP(E306,'Plantilla publicacion'!$A$3:$Q$490,17,0)</f>
        <v>PND - 2-01-4-c- Seguridad humana y justicia social - Portabilidad de datos para el empoderamiento ciudadano / PES - Reindustrialización</v>
      </c>
      <c r="K306" t="str">
        <f>VLOOKUP($A306,'Plan de acci�n consolidado 2025'!$A$3:$V$507,K$1,0)</f>
        <v>Si</v>
      </c>
      <c r="L306" t="str">
        <f>VLOOKUP($A306,'Plan de acci�n consolidado 2025'!$A$3:$V$507,L$1,0)</f>
        <v>FUNCIONAMIENTO</v>
      </c>
      <c r="M306" t="str">
        <f>VLOOKUP($A306,'Plan de acci�n consolidado 2025'!$A$3:$V$507,M$1,0)</f>
        <v>Política Servicio al Ciudadano_DIMENSIÓN Gestión con Valores para Resultados</v>
      </c>
      <c r="N306" t="str">
        <f>VLOOKUP($A306,'Plan de acci�n consolidado 2025'!$A$3:$V$507,N$1,0)</f>
        <v>PND_1_Fortalecer el empoderamientoDe lasPersonas sobre susDatos</v>
      </c>
      <c r="O306" t="str">
        <f>VLOOKUP($A306,'Plan de acci�n consolidado 2025'!$A$3:$V$507,O$1,0)</f>
        <v>Campaña de divulgación para fortalecer el empoderamiento de las personas sobre sus datos, ejecutada (Pantallazos con la publicación/único entregable)</v>
      </c>
      <c r="P306">
        <f>VLOOKUP($A306,'Plan de acci�n consolidado 2025'!$A$3:$V$507,P$1,0)</f>
        <v>30</v>
      </c>
      <c r="Q306">
        <f>VLOOKUP($A306,'Plan de acci�n consolidado 2025'!$A$3:$V$507,Q$1,0)</f>
        <v>1</v>
      </c>
      <c r="R306" t="str">
        <f>VLOOKUP($A306,'Plan de acci�n consolidado 2025'!$A$3:$V$507,R$1,0)</f>
        <v>Númerica</v>
      </c>
      <c r="S306" t="str">
        <f>VLOOKUP($A306,'Plan de acci�n consolidado 2025'!$A$3:$V$507,S$1,0)</f>
        <v># de Campañas publicadas / 1 Campañas a publicar</v>
      </c>
      <c r="T306" s="196" t="str">
        <f>VLOOKUP($A306,'Plan de acci�n consolidado 2025'!$A$3:$V$507,T$1,0)</f>
        <v>2025-02-03</v>
      </c>
      <c r="U306" s="196" t="str">
        <f>VLOOKUP($A306,'Plan de acci�n consolidado 2025'!$A$3:$V$507,U$1,0)</f>
        <v>2025-07-30</v>
      </c>
      <c r="V306" t="str">
        <f>VLOOKUP($A306,'Plan de acci�n consolidado 2025'!$A$3:$V$507,V$1,0)</f>
        <v>7000-DESPACHO DEL SUPERINTENDENTE DELEGADO PARA LA PROTECCIÓN DE DATOS PERSONALES;
73-GRUPO DE TRABAJO DE COMUNICACION</v>
      </c>
      <c r="W306"/>
      <c r="X306"/>
    </row>
    <row r="307" spans="1:24" x14ac:dyDescent="0.25">
      <c r="A307" s="31" t="s">
        <v>877</v>
      </c>
      <c r="B307" t="str">
        <f>VLOOKUP($A307,'Plan de acci�n consolidado 2025'!$A$3:$V$507,B$1,0)</f>
        <v>7000-DESPACHO DEL SUPERINTENDENTE DELEGADO PARA LA PROTECCIÓN DE DATOS PERSONALES</v>
      </c>
      <c r="C307">
        <f>VLOOKUP($A307,'Plan de acci�n consolidado 2025'!$A$3:$V$507,C$1,0)</f>
        <v>4</v>
      </c>
      <c r="D307" t="str">
        <f>VLOOKUP($A307,'Plan de acci�n consolidado 2025'!$A$3:$V$507,D$1,0)</f>
        <v>Actividad propia</v>
      </c>
      <c r="E307" t="str">
        <f>VLOOKUP($A307,'Plan de acci�n consolidado 2025'!$A$3:$V$507,E$1,0)</f>
        <v>7000.5.1</v>
      </c>
      <c r="F307" t="str">
        <f>VLOOKUP($A307,'Plan de acci�n consolidado 2025'!$A$3:$V$507,F$1,0)</f>
        <v>N/A</v>
      </c>
      <c r="G307" t="str">
        <f>VLOOKUP($A307,'Plan de acci�n consolidado 2025'!$A$3:$V$507,G$1,0)</f>
        <v>N/A</v>
      </c>
      <c r="H307" t="str">
        <f>VLOOKUP($A307,'Plan de acci�n consolidado 2025'!$A$3:$V$507,H$1,0)</f>
        <v>N/A</v>
      </c>
      <c r="I307" t="str">
        <f>VLOOKUP($A307,'Plan de acci�n consolidado 2025'!$A$3:$V$507,I$1,0)</f>
        <v>N/A</v>
      </c>
      <c r="J307">
        <f>VLOOKUP(E307,'Plantilla publicacion'!$A$3:$Q$490,17,0)</f>
        <v>0</v>
      </c>
      <c r="K307" t="str">
        <f>VLOOKUP($A307,'Plan de acci�n consolidado 2025'!$A$3:$V$507,K$1,0)</f>
        <v>N/A</v>
      </c>
      <c r="L307" t="str">
        <f>VLOOKUP($A307,'Plan de acci�n consolidado 2025'!$A$3:$V$507,L$1,0)</f>
        <v>N/A</v>
      </c>
      <c r="M307" t="str">
        <f>VLOOKUP($A307,'Plan de acci�n consolidado 2025'!$A$3:$V$507,M$1,0)</f>
        <v>N/A</v>
      </c>
      <c r="N307" t="str">
        <f>VLOOKUP($A307,'Plan de acci�n consolidado 2025'!$A$3:$V$507,N$1,0)</f>
        <v>N/A</v>
      </c>
      <c r="O307" t="str">
        <f>VLOOKUP($A307,'Plan de acci�n consolidado 2025'!$A$3:$V$507,O$1,0)</f>
        <v>Diligenciar y enviar al Grupo de trabajo de comunicaciones el brief  de la campaña genérica previa concertación con OSCAE. (correo electrónico con el Brief diligenciado /único entregable)</v>
      </c>
      <c r="P307">
        <f>VLOOKUP($A307,'Plan de acci�n consolidado 2025'!$A$3:$V$507,P$1,0)</f>
        <v>50</v>
      </c>
      <c r="Q307">
        <f>VLOOKUP($A307,'Plan de acci�n consolidado 2025'!$A$3:$V$507,Q$1,0)</f>
        <v>1</v>
      </c>
      <c r="R307" t="str">
        <f>VLOOKUP($A307,'Plan de acci�n consolidado 2025'!$A$3:$V$507,R$1,0)</f>
        <v>Númerica</v>
      </c>
      <c r="S307" t="str">
        <f>VLOOKUP($A307,'Plan de acci�n consolidado 2025'!$A$3:$V$507,S$1,0)</f>
        <v># de Brief de la campaña genérica diligenciado y enviado / 1 Brief de campaña genérica a diligenciar y enviar</v>
      </c>
      <c r="T307" s="196" t="str">
        <f>VLOOKUP($A307,'Plan de acci�n consolidado 2025'!$A$3:$V$507,T$1,0)</f>
        <v>2025-02-03</v>
      </c>
      <c r="U307" s="196" t="str">
        <f>VLOOKUP($A307,'Plan de acci�n consolidado 2025'!$A$3:$V$507,U$1,0)</f>
        <v>2025-03-20</v>
      </c>
      <c r="V307" t="str">
        <f>VLOOKUP($A307,'Plan de acci�n consolidado 2025'!$A$3:$V$507,V$1,0)</f>
        <v>7000-DESPACHO DEL SUPERINTENDENTE DELEGADO PARA LA PROTECCIÓN DE DATOS PERSONALES</v>
      </c>
      <c r="W307"/>
      <c r="X307"/>
    </row>
    <row r="308" spans="1:24" x14ac:dyDescent="0.25">
      <c r="A308" s="31" t="s">
        <v>879</v>
      </c>
      <c r="B308" t="str">
        <f>VLOOKUP($A308,'Plan de acci�n consolidado 2025'!$A$3:$V$507,B$1,0)</f>
        <v>7000-DESPACHO DEL SUPERINTENDENTE DELEGADO PARA LA PROTECCIÓN DE DATOS PERSONALES</v>
      </c>
      <c r="C308">
        <f>VLOOKUP($A308,'Plan de acci�n consolidado 2025'!$A$3:$V$507,C$1,0)</f>
        <v>4</v>
      </c>
      <c r="D308" t="str">
        <f>VLOOKUP($A308,'Plan de acci�n consolidado 2025'!$A$3:$V$507,D$1,0)</f>
        <v>Actividad sin participación</v>
      </c>
      <c r="E308" t="str">
        <f>VLOOKUP($A308,'Plan de acci�n consolidado 2025'!$A$3:$V$507,E$1,0)</f>
        <v>7000.5.2</v>
      </c>
      <c r="F308" t="str">
        <f>VLOOKUP($A308,'Plan de acci�n consolidado 2025'!$A$3:$V$507,F$1,0)</f>
        <v>N/A</v>
      </c>
      <c r="G308" t="str">
        <f>VLOOKUP($A308,'Plan de acci�n consolidado 2025'!$A$3:$V$507,G$1,0)</f>
        <v>N/A</v>
      </c>
      <c r="H308" t="str">
        <f>VLOOKUP($A308,'Plan de acci�n consolidado 2025'!$A$3:$V$507,H$1,0)</f>
        <v>N/A</v>
      </c>
      <c r="I308" t="str">
        <f>VLOOKUP($A308,'Plan de acci�n consolidado 2025'!$A$3:$V$507,I$1,0)</f>
        <v>N/A</v>
      </c>
      <c r="J308">
        <f>VLOOKUP(E308,'Plantilla publicacion'!$A$3:$Q$490,17,0)</f>
        <v>0</v>
      </c>
      <c r="K308" t="str">
        <f>VLOOKUP($A308,'Plan de acci�n consolidado 2025'!$A$3:$V$507,K$1,0)</f>
        <v>N/A</v>
      </c>
      <c r="L308" t="str">
        <f>VLOOKUP($A308,'Plan de acci�n consolidado 2025'!$A$3:$V$507,L$1,0)</f>
        <v>N/A</v>
      </c>
      <c r="M308" t="str">
        <f>VLOOKUP($A308,'Plan de acci�n consolidado 2025'!$A$3:$V$507,M$1,0)</f>
        <v>N/A</v>
      </c>
      <c r="N308" t="str">
        <f>VLOOKUP($A308,'Plan de acci�n consolidado 2025'!$A$3:$V$507,N$1,0)</f>
        <v>N/A</v>
      </c>
      <c r="O308" t="str">
        <f>VLOOKUP($A308,'Plan de acci�n consolidado 2025'!$A$3:$V$507,O$1,0)</f>
        <v>Elaborar y presentar el concepto gráfico y racional de la campaña y sus diferentes ejes temáticos  (correo electrónico con Documento en el que se observe el concepto gráfico y racional de la campaña integral y sus diferentes ejes temáticos /único entregable)</v>
      </c>
      <c r="P308">
        <f>VLOOKUP($A308,'Plan de acci�n consolidado 2025'!$A$3:$V$507,P$1,0)</f>
        <v>0</v>
      </c>
      <c r="Q308">
        <f>VLOOKUP($A308,'Plan de acci�n consolidado 2025'!$A$3:$V$507,Q$1,0)</f>
        <v>1</v>
      </c>
      <c r="R308" t="str">
        <f>VLOOKUP($A308,'Plan de acci�n consolidado 2025'!$A$3:$V$507,R$1,0)</f>
        <v>Númerica</v>
      </c>
      <c r="S308" t="str">
        <f>VLOOKUP($A308,'Plan de acci�n consolidado 2025'!$A$3:$V$507,S$1,0)</f>
        <v># de conceptos gráficos elaborados y presentados / 1 conceptos gráficos a elaborar y presentar</v>
      </c>
      <c r="T308" s="196" t="str">
        <f>VLOOKUP($A308,'Plan de acci�n consolidado 2025'!$A$3:$V$507,T$1,0)</f>
        <v>2025-03-21</v>
      </c>
      <c r="U308" s="196" t="str">
        <f>VLOOKUP($A308,'Plan de acci�n consolidado 2025'!$A$3:$V$507,U$1,0)</f>
        <v>2025-05-05</v>
      </c>
      <c r="V308" t="str">
        <f>VLOOKUP($A308,'Plan de acci�n consolidado 2025'!$A$3:$V$507,V$1,0)</f>
        <v>73-GRUPO DE TRABAJO DE COMUNICACION</v>
      </c>
      <c r="W308"/>
      <c r="X308"/>
    </row>
    <row r="309" spans="1:24" x14ac:dyDescent="0.25">
      <c r="A309" s="31" t="s">
        <v>881</v>
      </c>
      <c r="B309" t="str">
        <f>VLOOKUP($A309,'Plan de acci�n consolidado 2025'!$A$3:$V$507,B$1,0)</f>
        <v>7000-DESPACHO DEL SUPERINTENDENTE DELEGADO PARA LA PROTECCIÓN DE DATOS PERSONALES</v>
      </c>
      <c r="C309">
        <f>VLOOKUP($A309,'Plan de acci�n consolidado 2025'!$A$3:$V$507,C$1,0)</f>
        <v>4</v>
      </c>
      <c r="D309" t="str">
        <f>VLOOKUP($A309,'Plan de acci�n consolidado 2025'!$A$3:$V$507,D$1,0)</f>
        <v>Actividad propia</v>
      </c>
      <c r="E309" t="str">
        <f>VLOOKUP($A309,'Plan de acci�n consolidado 2025'!$A$3:$V$507,E$1,0)</f>
        <v>7000.5.3</v>
      </c>
      <c r="F309" t="str">
        <f>VLOOKUP($A309,'Plan de acci�n consolidado 2025'!$A$3:$V$507,F$1,0)</f>
        <v>N/A</v>
      </c>
      <c r="G309" t="str">
        <f>VLOOKUP($A309,'Plan de acci�n consolidado 2025'!$A$3:$V$507,G$1,0)</f>
        <v>N/A</v>
      </c>
      <c r="H309" t="str">
        <f>VLOOKUP($A309,'Plan de acci�n consolidado 2025'!$A$3:$V$507,H$1,0)</f>
        <v>N/A</v>
      </c>
      <c r="I309" t="str">
        <f>VLOOKUP($A309,'Plan de acci�n consolidado 2025'!$A$3:$V$507,I$1,0)</f>
        <v>N/A</v>
      </c>
      <c r="J309">
        <f>VLOOKUP(E309,'Plantilla publicacion'!$A$3:$Q$490,17,0)</f>
        <v>0</v>
      </c>
      <c r="K309" t="str">
        <f>VLOOKUP($A309,'Plan de acci�n consolidado 2025'!$A$3:$V$507,K$1,0)</f>
        <v>N/A</v>
      </c>
      <c r="L309" t="str">
        <f>VLOOKUP($A309,'Plan de acci�n consolidado 2025'!$A$3:$V$507,L$1,0)</f>
        <v>N/A</v>
      </c>
      <c r="M309" t="str">
        <f>VLOOKUP($A309,'Plan de acci�n consolidado 2025'!$A$3:$V$507,M$1,0)</f>
        <v>N/A</v>
      </c>
      <c r="N309" t="str">
        <f>VLOOKUP($A309,'Plan de acci�n consolidado 2025'!$A$3:$V$507,N$1,0)</f>
        <v>N/A</v>
      </c>
      <c r="O309" t="str">
        <f>VLOOKUP($A309,'Plan de acci�n consolidado 2025'!$A$3:$V$507,O$1,0)</f>
        <v>Revisar y aprobar la propuesta por parte del área responsable (única revisión) /correo electrónico con documento aprobado)</v>
      </c>
      <c r="P309">
        <f>VLOOKUP($A309,'Plan de acci�n consolidado 2025'!$A$3:$V$507,P$1,0)</f>
        <v>50</v>
      </c>
      <c r="Q309">
        <f>VLOOKUP($A309,'Plan de acci�n consolidado 2025'!$A$3:$V$507,Q$1,0)</f>
        <v>1</v>
      </c>
      <c r="R309" t="str">
        <f>VLOOKUP($A309,'Plan de acci�n consolidado 2025'!$A$3:$V$507,R$1,0)</f>
        <v>Númerica</v>
      </c>
      <c r="S309" t="str">
        <f>VLOOKUP($A309,'Plan de acci�n consolidado 2025'!$A$3:$V$507,S$1,0)</f>
        <v># de propuestas revisadas y aprobadas / 1 propuestas a revisar y aprobar</v>
      </c>
      <c r="T309" s="196" t="str">
        <f>VLOOKUP($A309,'Plan de acci�n consolidado 2025'!$A$3:$V$507,T$1,0)</f>
        <v>2025-05-06</v>
      </c>
      <c r="U309" s="196" t="str">
        <f>VLOOKUP($A309,'Plan de acci�n consolidado 2025'!$A$3:$V$507,U$1,0)</f>
        <v>2025-05-08</v>
      </c>
      <c r="V309" t="str">
        <f>VLOOKUP($A309,'Plan de acci�n consolidado 2025'!$A$3:$V$507,V$1,0)</f>
        <v>7000-DESPACHO DEL SUPERINTENDENTE DELEGADO PARA LA PROTECCIÓN DE DATOS PERSONALES</v>
      </c>
      <c r="W309"/>
      <c r="X309"/>
    </row>
    <row r="310" spans="1:24" x14ac:dyDescent="0.25">
      <c r="A310" s="31" t="s">
        <v>883</v>
      </c>
      <c r="B310" t="str">
        <f>VLOOKUP($A310,'Plan de acci�n consolidado 2025'!$A$3:$V$507,B$1,0)</f>
        <v>7000-DESPACHO DEL SUPERINTENDENTE DELEGADO PARA LA PROTECCIÓN DE DATOS PERSONALES</v>
      </c>
      <c r="C310">
        <f>VLOOKUP($A310,'Plan de acci�n consolidado 2025'!$A$3:$V$507,C$1,0)</f>
        <v>4</v>
      </c>
      <c r="D310" t="str">
        <f>VLOOKUP($A310,'Plan de acci�n consolidado 2025'!$A$3:$V$507,D$1,0)</f>
        <v>Actividad sin participación</v>
      </c>
      <c r="E310" t="str">
        <f>VLOOKUP($A310,'Plan de acci�n consolidado 2025'!$A$3:$V$507,E$1,0)</f>
        <v>7000.5.4</v>
      </c>
      <c r="F310" t="str">
        <f>VLOOKUP($A310,'Plan de acci�n consolidado 2025'!$A$3:$V$507,F$1,0)</f>
        <v>N/A</v>
      </c>
      <c r="G310" t="str">
        <f>VLOOKUP($A310,'Plan de acci�n consolidado 2025'!$A$3:$V$507,G$1,0)</f>
        <v>N/A</v>
      </c>
      <c r="H310" t="str">
        <f>VLOOKUP($A310,'Plan de acci�n consolidado 2025'!$A$3:$V$507,H$1,0)</f>
        <v>N/A</v>
      </c>
      <c r="I310" t="str">
        <f>VLOOKUP($A310,'Plan de acci�n consolidado 2025'!$A$3:$V$507,I$1,0)</f>
        <v>N/A</v>
      </c>
      <c r="J310">
        <f>VLOOKUP(E310,'Plantilla publicacion'!$A$3:$Q$490,17,0)</f>
        <v>0</v>
      </c>
      <c r="K310" t="str">
        <f>VLOOKUP($A310,'Plan de acci�n consolidado 2025'!$A$3:$V$507,K$1,0)</f>
        <v>N/A</v>
      </c>
      <c r="L310" t="str">
        <f>VLOOKUP($A310,'Plan de acci�n consolidado 2025'!$A$3:$V$507,L$1,0)</f>
        <v>N/A</v>
      </c>
      <c r="M310" t="str">
        <f>VLOOKUP($A310,'Plan de acci�n consolidado 2025'!$A$3:$V$507,M$1,0)</f>
        <v>N/A</v>
      </c>
      <c r="N310" t="str">
        <f>VLOOKUP($A310,'Plan de acci�n consolidado 2025'!$A$3:$V$507,N$1,0)</f>
        <v>N/A</v>
      </c>
      <c r="O310" t="str">
        <f>VLOOKUP($A310,'Plan de acci�n consolidado 2025'!$A$3:$V$507,O$1,0)</f>
        <v>Ejecutar la campaña  (Capturas de pantalla de la publicación de la campaña)</v>
      </c>
      <c r="P310">
        <f>VLOOKUP($A310,'Plan de acci�n consolidado 2025'!$A$3:$V$507,P$1,0)</f>
        <v>0</v>
      </c>
      <c r="Q310">
        <f>VLOOKUP($A310,'Plan de acci�n consolidado 2025'!$A$3:$V$507,Q$1,0)</f>
        <v>1</v>
      </c>
      <c r="R310" t="str">
        <f>VLOOKUP($A310,'Plan de acci�n consolidado 2025'!$A$3:$V$507,R$1,0)</f>
        <v>Númerica</v>
      </c>
      <c r="S310" t="str">
        <f>VLOOKUP($A310,'Plan de acci�n consolidado 2025'!$A$3:$V$507,S$1,0)</f>
        <v># de Campañas ejecutadas / 1 Total de Campañas a ejecutar</v>
      </c>
      <c r="T310" s="196" t="str">
        <f>VLOOKUP($A310,'Plan de acci�n consolidado 2025'!$A$3:$V$507,T$1,0)</f>
        <v>2025-05-09</v>
      </c>
      <c r="U310" s="196" t="str">
        <f>VLOOKUP($A310,'Plan de acci�n consolidado 2025'!$A$3:$V$507,U$1,0)</f>
        <v>2025-07-30</v>
      </c>
      <c r="V310" t="str">
        <f>VLOOKUP($A310,'Plan de acci�n consolidado 2025'!$A$3:$V$507,V$1,0)</f>
        <v>73-GRUPO DE TRABAJO DE COMUNICACION</v>
      </c>
      <c r="W310"/>
      <c r="X310"/>
    </row>
    <row r="311" spans="1:24" x14ac:dyDescent="0.25">
      <c r="A311" s="31" t="s">
        <v>1188</v>
      </c>
      <c r="B311" t="str">
        <f>VLOOKUP($A311,'Plan de acci�n consolidado 2025'!$A$3:$V$507,B$1,0)</f>
        <v>130-DIRECCIÓN FINANCIERA</v>
      </c>
      <c r="C311">
        <f>VLOOKUP($A311,'Plan de acci�n consolidado 2025'!$A$3:$V$507,C$1,0)</f>
        <v>2</v>
      </c>
      <c r="D311" t="str">
        <f>VLOOKUP($A311,'Plan de acci�n consolidado 2025'!$A$3:$V$507,D$1,0)</f>
        <v>Producto</v>
      </c>
      <c r="E311" t="str">
        <f>VLOOKUP($A311,'Plan de acci�n consolidado 2025'!$A$3:$V$507,E$1,0)</f>
        <v>130.1</v>
      </c>
      <c r="F311" t="str">
        <f>VLOOKUP($A311,'Plan de acci�n consolidado 2025'!$A$3:$V$507,F$1,0)</f>
        <v>Innovador</v>
      </c>
      <c r="G311" t="str">
        <f>VLOOKUP($A311,'Plan de acci�n consolidado 2025'!$A$3:$V$507,G$1,0)</f>
        <v>Fortalecer el Sistema Integral de Gestión Institucional en el marco del Modelo Integrado de Planeación y gestión para mejorar la prestación del servicio.</v>
      </c>
      <c r="H311" t="str">
        <f>VLOOKUP($A311,'Plan de acci�n consolidado 2025'!$A$3:$V$507,H$1,0)</f>
        <v xml:space="preserve">Cumplimiento de productos del PAI asociados a Fortalecer la gestión de la información, el conocimiento y la innovación para optimizar la capacidad institucional 
</v>
      </c>
      <c r="I311" t="str">
        <f>VLOOKUP($A311,'Plan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11" t="str">
        <f>VLOOKUP(E311,'Plantilla publicacion'!$A$3:$Q$490,17,0)</f>
        <v>PND - 5-31-5-b- Convergencia regional - Entidades públicas territoriales y nacionales fortalecidas / PES - Transformación Institucional</v>
      </c>
      <c r="K311" t="str">
        <f>VLOOKUP($A311,'Plan de acci�n consolidado 2025'!$A$3:$V$507,K$1,0)</f>
        <v>Si</v>
      </c>
      <c r="L311" t="str">
        <f>VLOOKUP($A311,'Plan de acci�n consolidado 2025'!$A$3:$V$507,L$1,0)</f>
        <v>N/A</v>
      </c>
      <c r="M311" t="str">
        <f>VLOOKUP($A311,'Plan de acci�n consolidado 2025'!$A$3:$V$507,M$1,0)</f>
        <v>Política Gestión Presupuestal y Eficiencia del Gasto Público _DIMENSIÓN Direccionamiento Estratégico y Planeación</v>
      </c>
      <c r="N311" t="str">
        <f>VLOOKUP($A311,'Plan de acci�n consolidado 2025'!$A$3:$V$507,N$1,0)</f>
        <v>N/A</v>
      </c>
      <c r="O311" t="str">
        <f>VLOOKUP($A311,'Plan de acci�n consolidado 2025'!$A$3:$V$507,O$1,0)</f>
        <v>Estrategia para incrementar los ingresos garantizando la sostenibilidad financiera de la Entidad, diseñada  (Documento de diseño de la estrategia para incrementar los ingresos)</v>
      </c>
      <c r="P311">
        <f>VLOOKUP($A311,'Plan de acci�n consolidado 2025'!$A$3:$V$507,P$1,0)</f>
        <v>100</v>
      </c>
      <c r="Q311">
        <f>VLOOKUP($A311,'Plan de acci�n consolidado 2025'!$A$3:$V$507,Q$1,0)</f>
        <v>1</v>
      </c>
      <c r="R311" t="str">
        <f>VLOOKUP($A311,'Plan de acci�n consolidado 2025'!$A$3:$V$507,R$1,0)</f>
        <v>Númerica</v>
      </c>
      <c r="S311" t="str">
        <f>VLOOKUP($A311,'Plan de acci�n consolidado 2025'!$A$3:$V$507,S$1,0)</f>
        <v># de soportes presentados / 1 soporte a presentar</v>
      </c>
      <c r="T311" s="196" t="str">
        <f>VLOOKUP($A311,'Plan de acci�n consolidado 2025'!$A$3:$V$507,T$1,0)</f>
        <v>2025-02-17</v>
      </c>
      <c r="U311" s="196" t="str">
        <f>VLOOKUP($A311,'Plan de acci�n consolidado 2025'!$A$3:$V$507,U$1,0)</f>
        <v>2025-11-17</v>
      </c>
      <c r="V311" t="str">
        <f>VLOOKUP($A311,'Plan de acci�n consolidado 2025'!$A$3:$V$507,V$1,0)</f>
        <v>10-OFICINA  ASESORA JURÍDICA;
100-SECRETARIA GENERAL;
1000-DESPACHO DEL SUPERINTENDENTE DELEGADO PARA LA PROTECCIÓN DE LA COMPETENCIA;
130-DIRECCIÓN FINANCIERA;
2000-DESPACHO DEL SUPERINTENDENTE DELEGADO PARA LA PROPIEDAD INDUSTRIAL;
30-OFICINA ASESORA DE PLANEACIÓN;
3000-DESPACHO DEL SUPERINTENDENTE DELEGADO PARA LA PROTECCIÓN DEL CONSUMIDOR;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c r="W311"/>
      <c r="X311"/>
    </row>
    <row r="312" spans="1:24" x14ac:dyDescent="0.25">
      <c r="A312" s="31" t="s">
        <v>1191</v>
      </c>
      <c r="B312" t="str">
        <f>VLOOKUP($A312,'Plan de acci�n consolidado 2025'!$A$3:$V$507,B$1,0)</f>
        <v>130-DIRECCIÓN FINANCIERA</v>
      </c>
      <c r="C312">
        <f>VLOOKUP($A312,'Plan de acci�n consolidado 2025'!$A$3:$V$507,C$1,0)</f>
        <v>2</v>
      </c>
      <c r="D312" t="str">
        <f>VLOOKUP($A312,'Plan de acci�n consolidado 2025'!$A$3:$V$507,D$1,0)</f>
        <v>Actividad propia</v>
      </c>
      <c r="E312" t="str">
        <f>VLOOKUP($A312,'Plan de acci�n consolidado 2025'!$A$3:$V$507,E$1,0)</f>
        <v>130.1.1</v>
      </c>
      <c r="F312" t="str">
        <f>VLOOKUP($A312,'Plan de acci�n consolidado 2025'!$A$3:$V$507,F$1,0)</f>
        <v>N/A</v>
      </c>
      <c r="G312" t="str">
        <f>VLOOKUP($A312,'Plan de acci�n consolidado 2025'!$A$3:$V$507,G$1,0)</f>
        <v>N/A</v>
      </c>
      <c r="H312" t="str">
        <f>VLOOKUP($A312,'Plan de acci�n consolidado 2025'!$A$3:$V$507,H$1,0)</f>
        <v>N/A</v>
      </c>
      <c r="I312" t="str">
        <f>VLOOKUP($A312,'Plan de acci�n consolidado 2025'!$A$3:$V$507,I$1,0)</f>
        <v>N/A</v>
      </c>
      <c r="J312">
        <f>VLOOKUP(E312,'Plantilla publicacion'!$A$3:$Q$490,17,0)</f>
        <v>0</v>
      </c>
      <c r="K312" t="str">
        <f>VLOOKUP($A312,'Plan de acci�n consolidado 2025'!$A$3:$V$507,K$1,0)</f>
        <v>N/A</v>
      </c>
      <c r="L312" t="str">
        <f>VLOOKUP($A312,'Plan de acci�n consolidado 2025'!$A$3:$V$507,L$1,0)</f>
        <v>N/A</v>
      </c>
      <c r="M312" t="str">
        <f>VLOOKUP($A312,'Plan de acci�n consolidado 2025'!$A$3:$V$507,M$1,0)</f>
        <v>N/A</v>
      </c>
      <c r="N312" t="str">
        <f>VLOOKUP($A312,'Plan de acci�n consolidado 2025'!$A$3:$V$507,N$1,0)</f>
        <v>N/A</v>
      </c>
      <c r="O312" t="str">
        <f>VLOOKUP($A312,'Plan de acci�n consolidado 2025'!$A$3:$V$507,O$1,0)</f>
        <v>Monitorear el comportamiento del recaudo por Delegatura y presentar reportes periódicos a los Delegados y al Secretario General (Tablero de control con el seguimiento del recaudo por delegatura  y Correos electrónicos)</v>
      </c>
      <c r="P312">
        <f>VLOOKUP($A312,'Plan de acci�n consolidado 2025'!$A$3:$V$507,P$1,0)</f>
        <v>10</v>
      </c>
      <c r="Q312">
        <f>VLOOKUP($A312,'Plan de acci�n consolidado 2025'!$A$3:$V$507,Q$1,0)</f>
        <v>6</v>
      </c>
      <c r="R312" t="str">
        <f>VLOOKUP($A312,'Plan de acci�n consolidado 2025'!$A$3:$V$507,R$1,0)</f>
        <v>Númerica</v>
      </c>
      <c r="S312" t="str">
        <f>VLOOKUP($A312,'Plan de acci�n consolidado 2025'!$A$3:$V$507,S$1,0)</f>
        <v># de Monitoreos Efectuados / 6 Monitoreos programados</v>
      </c>
      <c r="T312" s="196" t="str">
        <f>VLOOKUP($A312,'Plan de acci�n consolidado 2025'!$A$3:$V$507,T$1,0)</f>
        <v>2025-02-17</v>
      </c>
      <c r="U312" s="196" t="str">
        <f>VLOOKUP($A312,'Plan de acci�n consolidado 2025'!$A$3:$V$507,U$1,0)</f>
        <v>2025-11-17</v>
      </c>
      <c r="V312" t="str">
        <f>VLOOKUP($A312,'Plan de acci�n consolidado 2025'!$A$3:$V$507,V$1,0)</f>
        <v>100-SECRETARIA GENERAL;
130-DIRECCIÓN FINANCIERA</v>
      </c>
      <c r="W312"/>
      <c r="X312"/>
    </row>
    <row r="313" spans="1:24" x14ac:dyDescent="0.25">
      <c r="A313" s="31" t="s">
        <v>1193</v>
      </c>
      <c r="B313" t="str">
        <f>VLOOKUP($A313,'Plan de acci�n consolidado 2025'!$A$3:$V$507,B$1,0)</f>
        <v>130-DIRECCIÓN FINANCIERA</v>
      </c>
      <c r="C313">
        <f>VLOOKUP($A313,'Plan de acci�n consolidado 2025'!$A$3:$V$507,C$1,0)</f>
        <v>2</v>
      </c>
      <c r="D313" t="str">
        <f>VLOOKUP($A313,'Plan de acci�n consolidado 2025'!$A$3:$V$507,D$1,0)</f>
        <v>Actividad propia</v>
      </c>
      <c r="E313" t="str">
        <f>VLOOKUP($A313,'Plan de acci�n consolidado 2025'!$A$3:$V$507,E$1,0)</f>
        <v>130.1.2</v>
      </c>
      <c r="F313" t="str">
        <f>VLOOKUP($A313,'Plan de acci�n consolidado 2025'!$A$3:$V$507,F$1,0)</f>
        <v>N/A</v>
      </c>
      <c r="G313" t="str">
        <f>VLOOKUP($A313,'Plan de acci�n consolidado 2025'!$A$3:$V$507,G$1,0)</f>
        <v>N/A</v>
      </c>
      <c r="H313" t="str">
        <f>VLOOKUP($A313,'Plan de acci�n consolidado 2025'!$A$3:$V$507,H$1,0)</f>
        <v>N/A</v>
      </c>
      <c r="I313" t="str">
        <f>VLOOKUP($A313,'Plan de acci�n consolidado 2025'!$A$3:$V$507,I$1,0)</f>
        <v>N/A</v>
      </c>
      <c r="J313">
        <f>VLOOKUP(E313,'Plantilla publicacion'!$A$3:$Q$490,17,0)</f>
        <v>0</v>
      </c>
      <c r="K313" t="str">
        <f>VLOOKUP($A313,'Plan de acci�n consolidado 2025'!$A$3:$V$507,K$1,0)</f>
        <v>N/A</v>
      </c>
      <c r="L313" t="str">
        <f>VLOOKUP($A313,'Plan de acci�n consolidado 2025'!$A$3:$V$507,L$1,0)</f>
        <v>N/A</v>
      </c>
      <c r="M313" t="str">
        <f>VLOOKUP($A313,'Plan de acci�n consolidado 2025'!$A$3:$V$507,M$1,0)</f>
        <v>N/A</v>
      </c>
      <c r="N313" t="str">
        <f>VLOOKUP($A313,'Plan de acci�n consolidado 2025'!$A$3:$V$507,N$1,0)</f>
        <v>N/A</v>
      </c>
      <c r="O313" t="str">
        <f>VLOOKUP($A313,'Plan de acci�n consolidado 2025'!$A$3:$V$507,O$1,0)</f>
        <v>Elaborar y enviar vía correo electrónico a los delegados el estudio de análisis de nuevas fuentes de ingreso (Documento de estudio con identificación de nuevas fuentes de ingresos , y correo electrónico de envío a los Delegados)</v>
      </c>
      <c r="P313">
        <f>VLOOKUP($A313,'Plan de acci�n consolidado 2025'!$A$3:$V$507,P$1,0)</f>
        <v>30</v>
      </c>
      <c r="Q313">
        <f>VLOOKUP($A313,'Plan de acci�n consolidado 2025'!$A$3:$V$507,Q$1,0)</f>
        <v>1</v>
      </c>
      <c r="R313" t="str">
        <f>VLOOKUP($A313,'Plan de acci�n consolidado 2025'!$A$3:$V$507,R$1,0)</f>
        <v>Númerica</v>
      </c>
      <c r="S313" t="str">
        <f>VLOOKUP($A313,'Plan de acci�n consolidado 2025'!$A$3:$V$507,S$1,0)</f>
        <v># de Estudio enviado / 1 Estudio programado</v>
      </c>
      <c r="T313" s="196" t="str">
        <f>VLOOKUP($A313,'Plan de acci�n consolidado 2025'!$A$3:$V$507,T$1,0)</f>
        <v>2025-02-17</v>
      </c>
      <c r="U313" s="196" t="str">
        <f>VLOOKUP($A313,'Plan de acci�n consolidado 2025'!$A$3:$V$507,U$1,0)</f>
        <v>2025-10-31</v>
      </c>
      <c r="V313" t="str">
        <f>VLOOKUP($A313,'Plan de acci�n consolidado 2025'!$A$3:$V$507,V$1,0)</f>
        <v>10-OFICINA  ASESORA JURÍDICA;
1000-DESPACHO DEL SUPERINTENDENTE DELEGADO PARA LA PROTECCIÓN DE LA COMPETENCIA;
130-DIRECCIÓN FINANCIERA;
2000-DESPACHO DEL SUPERINTENDENTE DELEGADO PARA LA PROPIEDAD INDUSTRIAL;
30-OFICINA ASESORA DE PLANEACIÓN;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v>
      </c>
      <c r="W313"/>
      <c r="X313"/>
    </row>
    <row r="314" spans="1:24" x14ac:dyDescent="0.25">
      <c r="A314" s="31" t="s">
        <v>1195</v>
      </c>
      <c r="B314" t="str">
        <f>VLOOKUP($A314,'Plan de acci�n consolidado 2025'!$A$3:$V$507,B$1,0)</f>
        <v>130-DIRECCIÓN FINANCIERA</v>
      </c>
      <c r="C314">
        <f>VLOOKUP($A314,'Plan de acci�n consolidado 2025'!$A$3:$V$507,C$1,0)</f>
        <v>2</v>
      </c>
      <c r="D314" t="str">
        <f>VLOOKUP($A314,'Plan de acci�n consolidado 2025'!$A$3:$V$507,D$1,0)</f>
        <v>Actividad sin participación</v>
      </c>
      <c r="E314" t="str">
        <f>VLOOKUP($A314,'Plan de acci�n consolidado 2025'!$A$3:$V$507,E$1,0)</f>
        <v>130.1.3</v>
      </c>
      <c r="F314" t="str">
        <f>VLOOKUP($A314,'Plan de acci�n consolidado 2025'!$A$3:$V$507,F$1,0)</f>
        <v>N/A</v>
      </c>
      <c r="G314" t="str">
        <f>VLOOKUP($A314,'Plan de acci�n consolidado 2025'!$A$3:$V$507,G$1,0)</f>
        <v>N/A</v>
      </c>
      <c r="H314" t="str">
        <f>VLOOKUP($A314,'Plan de acci�n consolidado 2025'!$A$3:$V$507,H$1,0)</f>
        <v>N/A</v>
      </c>
      <c r="I314" t="str">
        <f>VLOOKUP($A314,'Plan de acci�n consolidado 2025'!$A$3:$V$507,I$1,0)</f>
        <v>N/A</v>
      </c>
      <c r="J314">
        <f>VLOOKUP(E314,'Plantilla publicacion'!$A$3:$Q$490,17,0)</f>
        <v>0</v>
      </c>
      <c r="K314" t="str">
        <f>VLOOKUP($A314,'Plan de acci�n consolidado 2025'!$A$3:$V$507,K$1,0)</f>
        <v>N/A</v>
      </c>
      <c r="L314" t="str">
        <f>VLOOKUP($A314,'Plan de acci�n consolidado 2025'!$A$3:$V$507,L$1,0)</f>
        <v>N/A</v>
      </c>
      <c r="M314" t="str">
        <f>VLOOKUP($A314,'Plan de acci�n consolidado 2025'!$A$3:$V$507,M$1,0)</f>
        <v>N/A</v>
      </c>
      <c r="N314" t="str">
        <f>VLOOKUP($A314,'Plan de acci�n consolidado 2025'!$A$3:$V$507,N$1,0)</f>
        <v>N/A</v>
      </c>
      <c r="O314" t="str">
        <f>VLOOKUP($A314,'Plan de acci�n consolidado 2025'!$A$3:$V$507,O$1,0)</f>
        <v>Elaborar un documento de análisis con recomendaciones para la mejora en la gestion y reducción de tiempos al interior de las delegaturas para la imposición de sanciones y la resolución de recursos (Documento de análisis con recomendaciones para la mejora en la gestión y reducción de tiempos al interior de las delegaturas para efectuar la imposición de la sanción y la resolución de recursos)</v>
      </c>
      <c r="P314">
        <f>VLOOKUP($A314,'Plan de acci�n consolidado 2025'!$A$3:$V$507,P$1,0)</f>
        <v>0</v>
      </c>
      <c r="Q314">
        <f>VLOOKUP($A314,'Plan de acci�n consolidado 2025'!$A$3:$V$507,Q$1,0)</f>
        <v>1</v>
      </c>
      <c r="R314" t="str">
        <f>VLOOKUP($A314,'Plan de acci�n consolidado 2025'!$A$3:$V$507,R$1,0)</f>
        <v>Númerica</v>
      </c>
      <c r="S314" t="str">
        <f>VLOOKUP($A314,'Plan de acci�n consolidado 2025'!$A$3:$V$507,S$1,0)</f>
        <v># de soportes presentados / 1 soporte a presentar</v>
      </c>
      <c r="T314" s="196" t="str">
        <f>VLOOKUP($A314,'Plan de acci�n consolidado 2025'!$A$3:$V$507,T$1,0)</f>
        <v>2025-02-17</v>
      </c>
      <c r="U314" s="196" t="str">
        <f>VLOOKUP($A314,'Plan de acci�n consolidado 2025'!$A$3:$V$507,U$1,0)</f>
        <v>2025-10-31</v>
      </c>
      <c r="V314" t="str">
        <f>VLOOKUP($A314,'Plan de acci�n consolidado 2025'!$A$3:$V$507,V$1,0)</f>
        <v>10-OFICINA  ASESORA JURÍDICA;
1000-DESPACHO DEL SUPERINTENDENTE DELEGADO PARA LA PROTECCIÓN DE LA COMPETENCIA;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c r="W314"/>
      <c r="X314"/>
    </row>
    <row r="315" spans="1:24" x14ac:dyDescent="0.25">
      <c r="A315" s="31" t="s">
        <v>1197</v>
      </c>
      <c r="B315" t="str">
        <f>VLOOKUP($A315,'Plan de acci�n consolidado 2025'!$A$3:$V$507,B$1,0)</f>
        <v>130-DIRECCIÓN FINANCIERA</v>
      </c>
      <c r="C315">
        <f>VLOOKUP($A315,'Plan de acci�n consolidado 2025'!$A$3:$V$507,C$1,0)</f>
        <v>2</v>
      </c>
      <c r="D315" t="str">
        <f>VLOOKUP($A315,'Plan de acci�n consolidado 2025'!$A$3:$V$507,D$1,0)</f>
        <v>Actividad propia</v>
      </c>
      <c r="E315" t="str">
        <f>VLOOKUP($A315,'Plan de acci�n consolidado 2025'!$A$3:$V$507,E$1,0)</f>
        <v>130.1.4</v>
      </c>
      <c r="F315" t="str">
        <f>VLOOKUP($A315,'Plan de acci�n consolidado 2025'!$A$3:$V$507,F$1,0)</f>
        <v>N/A</v>
      </c>
      <c r="G315" t="str">
        <f>VLOOKUP($A315,'Plan de acci�n consolidado 2025'!$A$3:$V$507,G$1,0)</f>
        <v>N/A</v>
      </c>
      <c r="H315" t="str">
        <f>VLOOKUP($A315,'Plan de acci�n consolidado 2025'!$A$3:$V$507,H$1,0)</f>
        <v>N/A</v>
      </c>
      <c r="I315" t="str">
        <f>VLOOKUP($A315,'Plan de acci�n consolidado 2025'!$A$3:$V$507,I$1,0)</f>
        <v>N/A</v>
      </c>
      <c r="J315">
        <f>VLOOKUP(E315,'Plantilla publicacion'!$A$3:$Q$490,17,0)</f>
        <v>0</v>
      </c>
      <c r="K315" t="str">
        <f>VLOOKUP($A315,'Plan de acci�n consolidado 2025'!$A$3:$V$507,K$1,0)</f>
        <v>N/A</v>
      </c>
      <c r="L315" t="str">
        <f>VLOOKUP($A315,'Plan de acci�n consolidado 2025'!$A$3:$V$507,L$1,0)</f>
        <v>N/A</v>
      </c>
      <c r="M315" t="str">
        <f>VLOOKUP($A315,'Plan de acci�n consolidado 2025'!$A$3:$V$507,M$1,0)</f>
        <v>N/A</v>
      </c>
      <c r="N315" t="str">
        <f>VLOOKUP($A315,'Plan de acci�n consolidado 2025'!$A$3:$V$507,N$1,0)</f>
        <v>N/A</v>
      </c>
      <c r="O315" t="str">
        <f>VLOOKUP($A315,'Plan de acci�n consolidado 2025'!$A$3:$V$507,O$1,0)</f>
        <v>Elaborar análisis del estado y composición de cartera y del recaudo, así como de la cartera con procesos de cobro coactivo vigentes por Delegatura  (Documento de  análisis del estado y composición de la cartera y del recaudo, así como de la cartera con procesos de cobro coactivo vigentes)</v>
      </c>
      <c r="P315">
        <f>VLOOKUP($A315,'Plan de acci�n consolidado 2025'!$A$3:$V$507,P$1,0)</f>
        <v>30</v>
      </c>
      <c r="Q315">
        <f>VLOOKUP($A315,'Plan de acci�n consolidado 2025'!$A$3:$V$507,Q$1,0)</f>
        <v>1</v>
      </c>
      <c r="R315" t="str">
        <f>VLOOKUP($A315,'Plan de acci�n consolidado 2025'!$A$3:$V$507,R$1,0)</f>
        <v>Númerica</v>
      </c>
      <c r="S315" t="str">
        <f>VLOOKUP($A315,'Plan de acci�n consolidado 2025'!$A$3:$V$507,S$1,0)</f>
        <v># de soportes presentados / 1 soporte a presentar</v>
      </c>
      <c r="T315" s="196" t="str">
        <f>VLOOKUP($A315,'Plan de acci�n consolidado 2025'!$A$3:$V$507,T$1,0)</f>
        <v>2025-02-17</v>
      </c>
      <c r="U315" s="196" t="str">
        <f>VLOOKUP($A315,'Plan de acci�n consolidado 2025'!$A$3:$V$507,U$1,0)</f>
        <v>2025-05-30</v>
      </c>
      <c r="V315" t="str">
        <f>VLOOKUP($A315,'Plan de acci�n consolidado 2025'!$A$3:$V$507,V$1,0)</f>
        <v>130-DIRECCIÓN FINANCIERA;
11-GRUPO DE TRABAJO DE COBRO COACTIVO</v>
      </c>
      <c r="W315"/>
      <c r="X315"/>
    </row>
    <row r="316" spans="1:24" x14ac:dyDescent="0.25">
      <c r="A316" s="31" t="s">
        <v>1199</v>
      </c>
      <c r="B316" t="str">
        <f>VLOOKUP($A316,'Plan de acci�n consolidado 2025'!$A$3:$V$507,B$1,0)</f>
        <v>130-DIRECCIÓN FINANCIERA</v>
      </c>
      <c r="C316">
        <f>VLOOKUP($A316,'Plan de acci�n consolidado 2025'!$A$3:$V$507,C$1,0)</f>
        <v>2</v>
      </c>
      <c r="D316" t="str">
        <f>VLOOKUP($A316,'Plan de acci�n consolidado 2025'!$A$3:$V$507,D$1,0)</f>
        <v>Actividad propia</v>
      </c>
      <c r="E316" t="str">
        <f>VLOOKUP($A316,'Plan de acci�n consolidado 2025'!$A$3:$V$507,E$1,0)</f>
        <v>130.1.5</v>
      </c>
      <c r="F316" t="str">
        <f>VLOOKUP($A316,'Plan de acci�n consolidado 2025'!$A$3:$V$507,F$1,0)</f>
        <v>N/A</v>
      </c>
      <c r="G316" t="str">
        <f>VLOOKUP($A316,'Plan de acci�n consolidado 2025'!$A$3:$V$507,G$1,0)</f>
        <v>N/A</v>
      </c>
      <c r="H316" t="str">
        <f>VLOOKUP($A316,'Plan de acci�n consolidado 2025'!$A$3:$V$507,H$1,0)</f>
        <v>N/A</v>
      </c>
      <c r="I316" t="str">
        <f>VLOOKUP($A316,'Plan de acci�n consolidado 2025'!$A$3:$V$507,I$1,0)</f>
        <v>N/A</v>
      </c>
      <c r="J316">
        <f>VLOOKUP(E316,'Plantilla publicacion'!$A$3:$Q$490,17,0)</f>
        <v>0</v>
      </c>
      <c r="K316" t="str">
        <f>VLOOKUP($A316,'Plan de acci�n consolidado 2025'!$A$3:$V$507,K$1,0)</f>
        <v>N/A</v>
      </c>
      <c r="L316" t="str">
        <f>VLOOKUP($A316,'Plan de acci�n consolidado 2025'!$A$3:$V$507,L$1,0)</f>
        <v>N/A</v>
      </c>
      <c r="M316" t="str">
        <f>VLOOKUP($A316,'Plan de acci�n consolidado 2025'!$A$3:$V$507,M$1,0)</f>
        <v>N/A</v>
      </c>
      <c r="N316" t="str">
        <f>VLOOKUP($A316,'Plan de acci�n consolidado 2025'!$A$3:$V$507,N$1,0)</f>
        <v>N/A</v>
      </c>
      <c r="O316" t="str">
        <f>VLOOKUP($A316,'Plan de acci�n consolidado 2025'!$A$3:$V$507,O$1,0)</f>
        <v>Realizar mesa de trabajo para presentar el análisis de cartera y recaudo y elaborar de manera conjunta con las delegaturas los lineamientos en pro de un recaudo efectivo(Acta de reunión con lineamientos para un recaudo efectivo)</v>
      </c>
      <c r="P316">
        <f>VLOOKUP($A316,'Plan de acci�n consolidado 2025'!$A$3:$V$507,P$1,0)</f>
        <v>30</v>
      </c>
      <c r="Q316">
        <f>VLOOKUP($A316,'Plan de acci�n consolidado 2025'!$A$3:$V$507,Q$1,0)</f>
        <v>1</v>
      </c>
      <c r="R316" t="str">
        <f>VLOOKUP($A316,'Plan de acci�n consolidado 2025'!$A$3:$V$507,R$1,0)</f>
        <v>Númerica</v>
      </c>
      <c r="S316" t="str">
        <f>VLOOKUP($A316,'Plan de acci�n consolidado 2025'!$A$3:$V$507,S$1,0)</f>
        <v># de Mesas de trabajo efectuada / 1 Mesa de trabajo programada</v>
      </c>
      <c r="T316" s="196" t="str">
        <f>VLOOKUP($A316,'Plan de acci�n consolidado 2025'!$A$3:$V$507,T$1,0)</f>
        <v>2025-06-02</v>
      </c>
      <c r="U316" s="196" t="str">
        <f>VLOOKUP($A316,'Plan de acci�n consolidado 2025'!$A$3:$V$507,U$1,0)</f>
        <v>2025-11-17</v>
      </c>
      <c r="V316" t="str">
        <f>VLOOKUP($A316,'Plan de acci�n consolidado 2025'!$A$3:$V$507,V$1,0)</f>
        <v>1000-DESPACHO DEL SUPERINTENDENTE DELEGADO PARA LA PROTECCIÓN DE LA COMPETENCIA;
130-DIRECCIÓN FINANCIERA;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c r="W316"/>
      <c r="X316"/>
    </row>
    <row r="317" spans="1:24" x14ac:dyDescent="0.25">
      <c r="A317" s="31" t="s">
        <v>1351</v>
      </c>
      <c r="B317" t="str">
        <f>VLOOKUP($A317,'Plan de acci�n consolidado 2025'!$A$3:$V$507,B$1,0)</f>
        <v>100-SECRETARIA GENERAL</v>
      </c>
      <c r="C317">
        <f>VLOOKUP($A317,'Plan de acci�n consolidado 2025'!$A$3:$V$507,C$1,0)</f>
        <v>2</v>
      </c>
      <c r="D317" t="str">
        <f>VLOOKUP($A317,'Plan de acci�n consolidado 2025'!$A$3:$V$507,D$1,0)</f>
        <v>Producto</v>
      </c>
      <c r="E317" t="str">
        <f>VLOOKUP($A317,'Plan de acci�n consolidado 2025'!$A$3:$V$507,E$1,0)</f>
        <v>100.1</v>
      </c>
      <c r="F317" t="str">
        <f>VLOOKUP($A317,'Plan de acci�n consolidado 2025'!$A$3:$V$507,F$1,0)</f>
        <v>Innovador</v>
      </c>
      <c r="G317" t="str">
        <f>VLOOKUP($A317,'Plan de acci�n consolidado 2025'!$A$3:$V$507,G$1,0)</f>
        <v xml:space="preserve">Fortalecer la infraestructura, uso y aprovechamiento de las tecnologías de la información, para optimizar la capacidad institucional
</v>
      </c>
      <c r="H317" t="str">
        <f>VLOOKUP($A317,'Plan de acci�n consolidado 2025'!$A$3:$V$507,H$1,0)</f>
        <v xml:space="preserve">Cumplimiento de productos del PAI asociados a Fortalecer la infraestructura, uso y aprovechamiento de las tecnologías de la información, para optimizar la capacidad institucional
</v>
      </c>
      <c r="I317" t="str">
        <f>VLOOKUP($A317,'Plan de acci�n consolidado 2025'!$A$3:$V$507,I$1,0)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317" t="str">
        <f>VLOOKUP(E317,'Plantilla publicacion'!$A$3:$Q$490,17,0)</f>
        <v>PND - 5-31-5-d- Convergencia regional - Gobierno digital para la gente / PES - Transformación Institucional</v>
      </c>
      <c r="K317" t="str">
        <f>VLOOKUP($A317,'Plan de acci�n consolidado 2025'!$A$3:$V$507,K$1,0)</f>
        <v>Si</v>
      </c>
      <c r="L317" t="str">
        <f>VLOOKUP($A317,'Plan de acci�n consolidado 2025'!$A$3:$V$507,L$1,0)</f>
        <v>FUNCIONAMIENTO</v>
      </c>
      <c r="M317" t="str">
        <f>VLOOKUP($A317,'Plan de acci�n consolidado 2025'!$A$3:$V$507,M$1,0)</f>
        <v>Política Gobierno Digital _DIMENSIÓN Gestión con Valores para Resultados</v>
      </c>
      <c r="N317" t="str">
        <f>VLOOKUP($A317,'Plan de acci�n consolidado 2025'!$A$3:$V$507,N$1,0)</f>
        <v>N/A</v>
      </c>
      <c r="O317" t="str">
        <f>VLOOKUP($A317,'Plan de acci�n consolidado 2025'!$A$3:$V$507,O$1,0)</f>
        <v>Unificación y optimización de radicación en la Sede Electrónica de la SIC, implementada (Informe  que de cuenta de le unificación y optimización de radicación en la Sede Electrónica de la SIC)</v>
      </c>
      <c r="P317">
        <f>VLOOKUP($A317,'Plan de acci�n consolidado 2025'!$A$3:$V$507,P$1,0)</f>
        <v>25</v>
      </c>
      <c r="Q317">
        <f>VLOOKUP($A317,'Plan de acci�n consolidado 2025'!$A$3:$V$507,Q$1,0)</f>
        <v>100</v>
      </c>
      <c r="R317" t="str">
        <f>VLOOKUP($A317,'Plan de acci�n consolidado 2025'!$A$3:$V$507,R$1,0)</f>
        <v>Porcentual</v>
      </c>
      <c r="S317" t="str">
        <f>VLOOKUP($A317,'Plan de acci�n consolidado 2025'!$A$3:$V$507,S$1,0)</f>
        <v>% de Plan Ejecutado / 100% de Plan a ejecutar</v>
      </c>
      <c r="T317" s="196" t="str">
        <f>VLOOKUP($A317,'Plan de acci�n consolidado 2025'!$A$3:$V$507,T$1,0)</f>
        <v>2025-03-03</v>
      </c>
      <c r="U317" s="196" t="str">
        <f>VLOOKUP($A317,'Plan de acci�n consolidado 2025'!$A$3:$V$507,U$1,0)</f>
        <v>2025-12-16</v>
      </c>
      <c r="V317" t="str">
        <f>VLOOKUP($A317,'Plan de acci�n consolidado 2025'!$A$3:$V$507,V$1,0)</f>
        <v>100-SECRETARIA GENERAL;
141-GRUPO DE TRABAJO DE GESTIÓN DOCUMENTAL Y ARCHIVO;
20-OFICINA DE TECNOLOGÍA E INFORMÁTICA;
3003-GRUPO DE TRABAJO DE APOYO A LA RED NACIONAL DE PROTECCIÓN  AL CONSUMIDOR;
72-GRUPO DE TRABAJO DE ATENCION AL CIUDADANO;
73-GRUPO DE TRABAJO DE COMUNICACION</v>
      </c>
      <c r="W317"/>
      <c r="X317"/>
    </row>
    <row r="318" spans="1:24" x14ac:dyDescent="0.25">
      <c r="A318" s="31" t="s">
        <v>1354</v>
      </c>
      <c r="B318" t="str">
        <f>VLOOKUP($A318,'Plan de acci�n consolidado 2025'!$A$3:$V$507,B$1,0)</f>
        <v>100-SECRETARIA GENERAL</v>
      </c>
      <c r="C318">
        <f>VLOOKUP($A318,'Plan de acci�n consolidado 2025'!$A$3:$V$507,C$1,0)</f>
        <v>2</v>
      </c>
      <c r="D318" t="str">
        <f>VLOOKUP($A318,'Plan de acci�n consolidado 2025'!$A$3:$V$507,D$1,0)</f>
        <v>Actividad propia</v>
      </c>
      <c r="E318" t="str">
        <f>VLOOKUP($A318,'Plan de acci�n consolidado 2025'!$A$3:$V$507,E$1,0)</f>
        <v>100.1.1</v>
      </c>
      <c r="F318" t="str">
        <f>VLOOKUP($A318,'Plan de acci�n consolidado 2025'!$A$3:$V$507,F$1,0)</f>
        <v>N/A</v>
      </c>
      <c r="G318" t="str">
        <f>VLOOKUP($A318,'Plan de acci�n consolidado 2025'!$A$3:$V$507,G$1,0)</f>
        <v>N/A</v>
      </c>
      <c r="H318" t="str">
        <f>VLOOKUP($A318,'Plan de acci�n consolidado 2025'!$A$3:$V$507,H$1,0)</f>
        <v>N/A</v>
      </c>
      <c r="I318" t="str">
        <f>VLOOKUP($A318,'Plan de acci�n consolidado 2025'!$A$3:$V$507,I$1,0)</f>
        <v>N/A</v>
      </c>
      <c r="J318">
        <f>VLOOKUP(E318,'Plantilla publicacion'!$A$3:$Q$490,17,0)</f>
        <v>0</v>
      </c>
      <c r="K318" t="str">
        <f>VLOOKUP($A318,'Plan de acci�n consolidado 2025'!$A$3:$V$507,K$1,0)</f>
        <v>N/A</v>
      </c>
      <c r="L318" t="str">
        <f>VLOOKUP($A318,'Plan de acci�n consolidado 2025'!$A$3:$V$507,L$1,0)</f>
        <v>N/A</v>
      </c>
      <c r="M318" t="str">
        <f>VLOOKUP($A318,'Plan de acci�n consolidado 2025'!$A$3:$V$507,M$1,0)</f>
        <v>N/A</v>
      </c>
      <c r="N318" t="str">
        <f>VLOOKUP($A318,'Plan de acci�n consolidado 2025'!$A$3:$V$507,N$1,0)</f>
        <v>N/A</v>
      </c>
      <c r="O318" t="str">
        <f>VLOOKUP($A318,'Plan de acci�n consolidado 2025'!$A$3:$V$507,O$1,0)</f>
        <v>Elaborar un diagnóstico para identificar los canales de radicación, el volumen de entradas y el grado de congestión de los mismos (Diagnóstico del estado de los canales de radicación y grado de congestión)</v>
      </c>
      <c r="P318">
        <f>VLOOKUP($A318,'Plan de acci�n consolidado 2025'!$A$3:$V$507,P$1,0)</f>
        <v>25</v>
      </c>
      <c r="Q318">
        <f>VLOOKUP($A318,'Plan de acci�n consolidado 2025'!$A$3:$V$507,Q$1,0)</f>
        <v>1</v>
      </c>
      <c r="R318" t="str">
        <f>VLOOKUP($A318,'Plan de acci�n consolidado 2025'!$A$3:$V$507,R$1,0)</f>
        <v>Númerica</v>
      </c>
      <c r="S318" t="str">
        <f>VLOOKUP($A318,'Plan de acci�n consolidado 2025'!$A$3:$V$507,S$1,0)</f>
        <v># de diagnóstico realizado / 1 Diagnostico a realizar</v>
      </c>
      <c r="T318" s="196" t="str">
        <f>VLOOKUP($A318,'Plan de acci�n consolidado 2025'!$A$3:$V$507,T$1,0)</f>
        <v>2025-03-03</v>
      </c>
      <c r="U318" s="196" t="str">
        <f>VLOOKUP($A318,'Plan de acci�n consolidado 2025'!$A$3:$V$507,U$1,0)</f>
        <v>2025-03-31</v>
      </c>
      <c r="V318" t="str">
        <f>VLOOKUP($A318,'Plan de acci�n consolidado 2025'!$A$3:$V$507,V$1,0)</f>
        <v>100-SECRETARIA GENERAL;
141-GRUPO DE TRABAJO DE GESTIÓN DOCUMENTAL Y ARCHIVO;
20-OFICINA DE TECNOLOGÍA E INFORMÁTICA;
72-GRUPO DE TRABAJO DE ATENCION AL CIUDADANO</v>
      </c>
      <c r="W318"/>
      <c r="X318"/>
    </row>
    <row r="319" spans="1:24" x14ac:dyDescent="0.25">
      <c r="A319" s="31" t="s">
        <v>1357</v>
      </c>
      <c r="B319" t="str">
        <f>VLOOKUP($A319,'Plan de acci�n consolidado 2025'!$A$3:$V$507,B$1,0)</f>
        <v>100-SECRETARIA GENERAL</v>
      </c>
      <c r="C319">
        <f>VLOOKUP($A319,'Plan de acci�n consolidado 2025'!$A$3:$V$507,C$1,0)</f>
        <v>2</v>
      </c>
      <c r="D319" t="str">
        <f>VLOOKUP($A319,'Plan de acci�n consolidado 2025'!$A$3:$V$507,D$1,0)</f>
        <v>Actividad propia</v>
      </c>
      <c r="E319" t="str">
        <f>VLOOKUP($A319,'Plan de acci�n consolidado 2025'!$A$3:$V$507,E$1,0)</f>
        <v>100.1.2</v>
      </c>
      <c r="F319" t="str">
        <f>VLOOKUP($A319,'Plan de acci�n consolidado 2025'!$A$3:$V$507,F$1,0)</f>
        <v>N/A</v>
      </c>
      <c r="G319" t="str">
        <f>VLOOKUP($A319,'Plan de acci�n consolidado 2025'!$A$3:$V$507,G$1,0)</f>
        <v>N/A</v>
      </c>
      <c r="H319" t="str">
        <f>VLOOKUP($A319,'Plan de acci�n consolidado 2025'!$A$3:$V$507,H$1,0)</f>
        <v>N/A</v>
      </c>
      <c r="I319" t="str">
        <f>VLOOKUP($A319,'Plan de acci�n consolidado 2025'!$A$3:$V$507,I$1,0)</f>
        <v>N/A</v>
      </c>
      <c r="J319">
        <f>VLOOKUP(E319,'Plantilla publicacion'!$A$3:$Q$490,17,0)</f>
        <v>0</v>
      </c>
      <c r="K319" t="str">
        <f>VLOOKUP($A319,'Plan de acci�n consolidado 2025'!$A$3:$V$507,K$1,0)</f>
        <v>N/A</v>
      </c>
      <c r="L319" t="str">
        <f>VLOOKUP($A319,'Plan de acci�n consolidado 2025'!$A$3:$V$507,L$1,0)</f>
        <v>N/A</v>
      </c>
      <c r="M319" t="str">
        <f>VLOOKUP($A319,'Plan de acci�n consolidado 2025'!$A$3:$V$507,M$1,0)</f>
        <v>N/A</v>
      </c>
      <c r="N319" t="str">
        <f>VLOOKUP($A319,'Plan de acci�n consolidado 2025'!$A$3:$V$507,N$1,0)</f>
        <v>N/A</v>
      </c>
      <c r="O319" t="str">
        <f>VLOOKUP($A319,'Plan de acci�n consolidado 2025'!$A$3:$V$507,O$1,0)</f>
        <v>Realizar un plan de trabajo para la unificación y optimización de radicación en la Sede Electrónica de la SIC (Plan de trabajo para la implementación de la estrategia de unificación y optimización de radicación en la Sede Electrónica de la SIC)</v>
      </c>
      <c r="P319">
        <f>VLOOKUP($A319,'Plan de acci�n consolidado 2025'!$A$3:$V$507,P$1,0)</f>
        <v>15</v>
      </c>
      <c r="Q319">
        <f>VLOOKUP($A319,'Plan de acci�n consolidado 2025'!$A$3:$V$507,Q$1,0)</f>
        <v>1</v>
      </c>
      <c r="R319" t="str">
        <f>VLOOKUP($A319,'Plan de acci�n consolidado 2025'!$A$3:$V$507,R$1,0)</f>
        <v>Númerica</v>
      </c>
      <c r="S319" t="str">
        <f>VLOOKUP($A319,'Plan de acci�n consolidado 2025'!$A$3:$V$507,S$1,0)</f>
        <v># de planes de trabajo elaborados / 1 planes de trabajo programados</v>
      </c>
      <c r="T319" s="196" t="str">
        <f>VLOOKUP($A319,'Plan de acci�n consolidado 2025'!$A$3:$V$507,T$1,0)</f>
        <v>2025-04-01</v>
      </c>
      <c r="U319" s="196" t="str">
        <f>VLOOKUP($A319,'Plan de acci�n consolidado 2025'!$A$3:$V$507,U$1,0)</f>
        <v>2025-04-30</v>
      </c>
      <c r="V319" t="str">
        <f>VLOOKUP($A319,'Plan de acci�n consolidado 2025'!$A$3:$V$507,V$1,0)</f>
        <v>100-SECRETARIA GENERAL;
141-GRUPO DE TRABAJO DE GESTIÓN DOCUMENTAL Y ARCHIVO;
20-OFICINA DE TECNOLOGÍA E INFORMÁTICA;
3003-GRUPO DE TRABAJO DE APOYO A LA RED NACIONAL DE PROTECCIÓN  AL CONSUMIDOR;
72-GRUPO DE TRABAJO DE ATENCION AL CIUDADANO;
73-GRUPO DE TRABAJO DE COMUNICACION</v>
      </c>
      <c r="W319"/>
      <c r="X319"/>
    </row>
    <row r="320" spans="1:24" x14ac:dyDescent="0.25">
      <c r="A320" s="31" t="s">
        <v>1359</v>
      </c>
      <c r="B320" t="str">
        <f>VLOOKUP($A320,'Plan de acci�n consolidado 2025'!$A$3:$V$507,B$1,0)</f>
        <v>100-SECRETARIA GENERAL</v>
      </c>
      <c r="C320">
        <f>VLOOKUP($A320,'Plan de acci�n consolidado 2025'!$A$3:$V$507,C$1,0)</f>
        <v>2</v>
      </c>
      <c r="D320" t="str">
        <f>VLOOKUP($A320,'Plan de acci�n consolidado 2025'!$A$3:$V$507,D$1,0)</f>
        <v>Actividad propia</v>
      </c>
      <c r="E320" t="str">
        <f>VLOOKUP($A320,'Plan de acci�n consolidado 2025'!$A$3:$V$507,E$1,0)</f>
        <v>100.1.3</v>
      </c>
      <c r="F320" t="str">
        <f>VLOOKUP($A320,'Plan de acci�n consolidado 2025'!$A$3:$V$507,F$1,0)</f>
        <v>N/A</v>
      </c>
      <c r="G320" t="str">
        <f>VLOOKUP($A320,'Plan de acci�n consolidado 2025'!$A$3:$V$507,G$1,0)</f>
        <v>N/A</v>
      </c>
      <c r="H320" t="str">
        <f>VLOOKUP($A320,'Plan de acci�n consolidado 2025'!$A$3:$V$507,H$1,0)</f>
        <v>N/A</v>
      </c>
      <c r="I320" t="str">
        <f>VLOOKUP($A320,'Plan de acci�n consolidado 2025'!$A$3:$V$507,I$1,0)</f>
        <v>N/A</v>
      </c>
      <c r="J320">
        <f>VLOOKUP(E320,'Plantilla publicacion'!$A$3:$Q$490,17,0)</f>
        <v>0</v>
      </c>
      <c r="K320" t="str">
        <f>VLOOKUP($A320,'Plan de acci�n consolidado 2025'!$A$3:$V$507,K$1,0)</f>
        <v>N/A</v>
      </c>
      <c r="L320" t="str">
        <f>VLOOKUP($A320,'Plan de acci�n consolidado 2025'!$A$3:$V$507,L$1,0)</f>
        <v>N/A</v>
      </c>
      <c r="M320" t="str">
        <f>VLOOKUP($A320,'Plan de acci�n consolidado 2025'!$A$3:$V$507,M$1,0)</f>
        <v>N/A</v>
      </c>
      <c r="N320" t="str">
        <f>VLOOKUP($A320,'Plan de acci�n consolidado 2025'!$A$3:$V$507,N$1,0)</f>
        <v>N/A</v>
      </c>
      <c r="O320" t="str">
        <f>VLOOKUP($A320,'Plan de acci�n consolidado 2025'!$A$3:$V$507,O$1,0)</f>
        <v>Ejecutar el plan de trabajo para la unificación y optimización de radicación en la Sede Electrónica de la SIC (Plan de trabajo con seguimiento y sus respectivas evidencias)</v>
      </c>
      <c r="P320">
        <f>VLOOKUP($A320,'Plan de acci�n consolidado 2025'!$A$3:$V$507,P$1,0)</f>
        <v>60</v>
      </c>
      <c r="Q320">
        <f>VLOOKUP($A320,'Plan de acci�n consolidado 2025'!$A$3:$V$507,Q$1,0)</f>
        <v>100</v>
      </c>
      <c r="R320" t="str">
        <f>VLOOKUP($A320,'Plan de acci�n consolidado 2025'!$A$3:$V$507,R$1,0)</f>
        <v>Porcentual</v>
      </c>
      <c r="S320" t="str">
        <f>VLOOKUP($A320,'Plan de acci�n consolidado 2025'!$A$3:$V$507,S$1,0)</f>
        <v>% de Plan Ejecutado / 100% de Plan a ejecutar</v>
      </c>
      <c r="T320" s="196" t="str">
        <f>VLOOKUP($A320,'Plan de acci�n consolidado 2025'!$A$3:$V$507,T$1,0)</f>
        <v>2025-05-02</v>
      </c>
      <c r="U320" s="196" t="str">
        <f>VLOOKUP($A320,'Plan de acci�n consolidado 2025'!$A$3:$V$507,U$1,0)</f>
        <v>2025-12-16</v>
      </c>
      <c r="V320" t="str">
        <f>VLOOKUP($A320,'Plan de acci�n consolidado 2025'!$A$3:$V$507,V$1,0)</f>
        <v>100-SECRETARIA GENERAL;
141-GRUPO DE TRABAJO DE GESTIÓN DOCUMENTAL Y ARCHIVO;
20-OFICINA DE TECNOLOGÍA E INFORMÁTICA;
3003-GRUPO DE TRABAJO DE APOYO A LA RED NACIONAL DE PROTECCIÓN  AL CONSUMIDOR;
72-GRUPO DE TRABAJO DE ATENCION AL CIUDADANO;
73-GRUPO DE TRABAJO DE COMUNICACION</v>
      </c>
      <c r="W320"/>
      <c r="X320"/>
    </row>
    <row r="321" spans="1:24" x14ac:dyDescent="0.25">
      <c r="A321" s="31" t="s">
        <v>1360</v>
      </c>
      <c r="B321" t="str">
        <f>VLOOKUP($A321,'Plan de acci�n consolidado 2025'!$A$3:$V$507,B$1,0)</f>
        <v>100-SECRETARIA GENERAL</v>
      </c>
      <c r="C321">
        <f>VLOOKUP($A321,'Plan de acci�n consolidado 2025'!$A$3:$V$507,C$1,0)</f>
        <v>2</v>
      </c>
      <c r="D321" t="str">
        <f>VLOOKUP($A321,'Plan de acci�n consolidado 2025'!$A$3:$V$507,D$1,0)</f>
        <v>Producto</v>
      </c>
      <c r="E321" t="str">
        <f>VLOOKUP($A321,'Plan de acci�n consolidado 2025'!$A$3:$V$507,E$1,0)</f>
        <v>100.2</v>
      </c>
      <c r="F321" t="str">
        <f>VLOOKUP($A321,'Plan de acci�n consolidado 2025'!$A$3:$V$507,F$1,0)</f>
        <v>Innovador</v>
      </c>
      <c r="G321" t="str">
        <f>VLOOKUP($A321,'Plan de acci�n consolidado 2025'!$A$3:$V$507,G$1,0)</f>
        <v xml:space="preserve">Fortalecer la infraestructura, uso y aprovechamiento de las tecnologías de la información, para optimizar la capacidad institucional
</v>
      </c>
      <c r="H321" t="str">
        <f>VLOOKUP($A321,'Plan de acci�n consolidado 2025'!$A$3:$V$507,H$1,0)</f>
        <v xml:space="preserve">Cumplimiento de productos del PAI asociados a Fortalecer la infraestructura, uso y aprovechamiento de las tecnologías de la información, para optimizar la capacidad institucional
</v>
      </c>
      <c r="I321" t="str">
        <f>VLOOKUP($A321,'Plan de acci�n consolidado 2025'!$A$3:$V$507,I$1,0)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321" t="str">
        <f>VLOOKUP(E321,'Plantilla publicacion'!$A$3:$Q$490,17,0)</f>
        <v>PND - 5-31-5-d- Convergencia regional - Gobierno digital para la gente / PES - Transformación Institucional</v>
      </c>
      <c r="K321" t="str">
        <f>VLOOKUP($A321,'Plan de acci�n consolidado 2025'!$A$3:$V$507,K$1,0)</f>
        <v>Si</v>
      </c>
      <c r="L321" t="str">
        <f>VLOOKUP($A321,'Plan de acci�n consolidado 2025'!$A$3:$V$507,L$1,0)</f>
        <v>C-3599-0200-0005-53105b</v>
      </c>
      <c r="M321" t="str">
        <f>VLOOKUP($A321,'Plan de acci�n consolidado 2025'!$A$3:$V$507,M$1,0)</f>
        <v>Política Transparencia, acceso a la información pública y lucha contra la corrupción _DIMENSIÓN Gestión con Valores para Resultados</v>
      </c>
      <c r="N321" t="str">
        <f>VLOOKUP($A321,'Plan de acci�n consolidado 2025'!$A$3:$V$507,N$1,0)</f>
        <v>N/A</v>
      </c>
      <c r="O321" t="str">
        <f>VLOOKUP($A321,'Plan de acci�n consolidado 2025'!$A$3:$V$507,O$1,0)</f>
        <v>Sede electrónica de la SIC accesible, intuitiva y comprensible que acerque la oferta institucional a la ciudadanía, operando (Informe final de implementación de la Sede Electrónica accesible, intuitiva y comprensible para la ciudadanía)</v>
      </c>
      <c r="P321">
        <f>VLOOKUP($A321,'Plan de acci�n consolidado 2025'!$A$3:$V$507,P$1,0)</f>
        <v>25</v>
      </c>
      <c r="Q321">
        <f>VLOOKUP($A321,'Plan de acci�n consolidado 2025'!$A$3:$V$507,Q$1,0)</f>
        <v>1</v>
      </c>
      <c r="R321" t="str">
        <f>VLOOKUP($A321,'Plan de acci�n consolidado 2025'!$A$3:$V$507,R$1,0)</f>
        <v>Númerica</v>
      </c>
      <c r="S321" t="str">
        <f>VLOOKUP($A321,'Plan de acci�n consolidado 2025'!$A$3:$V$507,S$1,0)</f>
        <v># de informes elaborados / 1 Informes por elaborar</v>
      </c>
      <c r="T321" s="196" t="str">
        <f>VLOOKUP($A321,'Plan de acci�n consolidado 2025'!$A$3:$V$507,T$1,0)</f>
        <v>2025-02-03</v>
      </c>
      <c r="U321" s="196" t="str">
        <f>VLOOKUP($A321,'Plan de acci�n consolidado 2025'!$A$3:$V$507,U$1,0)</f>
        <v>2025-12-16</v>
      </c>
      <c r="V321" t="str">
        <f>VLOOKUP($A321,'Plan de acci�n consolidado 2025'!$A$3:$V$507,V$1,0)</f>
        <v>100-SECRETARIA GENERAL;
20-OFICINA DE TECNOLOGÍA E INFORMÁTICA;
73-GRUPO DE TRABAJO DE COMUNICACION</v>
      </c>
      <c r="W321"/>
      <c r="X321"/>
    </row>
    <row r="322" spans="1:24" x14ac:dyDescent="0.25">
      <c r="A322" s="31" t="s">
        <v>1363</v>
      </c>
      <c r="B322" t="str">
        <f>VLOOKUP($A322,'Plan de acci�n consolidado 2025'!$A$3:$V$507,B$1,0)</f>
        <v>100-SECRETARIA GENERAL</v>
      </c>
      <c r="C322">
        <f>VLOOKUP($A322,'Plan de acci�n consolidado 2025'!$A$3:$V$507,C$1,0)</f>
        <v>2</v>
      </c>
      <c r="D322" t="str">
        <f>VLOOKUP($A322,'Plan de acci�n consolidado 2025'!$A$3:$V$507,D$1,0)</f>
        <v>Actividad propia</v>
      </c>
      <c r="E322" t="str">
        <f>VLOOKUP($A322,'Plan de acci�n consolidado 2025'!$A$3:$V$507,E$1,0)</f>
        <v>100.2.1</v>
      </c>
      <c r="F322" t="str">
        <f>VLOOKUP($A322,'Plan de acci�n consolidado 2025'!$A$3:$V$507,F$1,0)</f>
        <v>N/A</v>
      </c>
      <c r="G322" t="str">
        <f>VLOOKUP($A322,'Plan de acci�n consolidado 2025'!$A$3:$V$507,G$1,0)</f>
        <v>N/A</v>
      </c>
      <c r="H322" t="str">
        <f>VLOOKUP($A322,'Plan de acci�n consolidado 2025'!$A$3:$V$507,H$1,0)</f>
        <v>N/A</v>
      </c>
      <c r="I322" t="str">
        <f>VLOOKUP($A322,'Plan de acci�n consolidado 2025'!$A$3:$V$507,I$1,0)</f>
        <v>N/A</v>
      </c>
      <c r="J322">
        <f>VLOOKUP(E322,'Plantilla publicacion'!$A$3:$Q$490,17,0)</f>
        <v>0</v>
      </c>
      <c r="K322" t="str">
        <f>VLOOKUP($A322,'Plan de acci�n consolidado 2025'!$A$3:$V$507,K$1,0)</f>
        <v>N/A</v>
      </c>
      <c r="L322" t="str">
        <f>VLOOKUP($A322,'Plan de acci�n consolidado 2025'!$A$3:$V$507,L$1,0)</f>
        <v>N/A</v>
      </c>
      <c r="M322" t="str">
        <f>VLOOKUP($A322,'Plan de acci�n consolidado 2025'!$A$3:$V$507,M$1,0)</f>
        <v>N/A</v>
      </c>
      <c r="N322" t="str">
        <f>VLOOKUP($A322,'Plan de acci�n consolidado 2025'!$A$3:$V$507,N$1,0)</f>
        <v>N/A</v>
      </c>
      <c r="O322" t="str">
        <f>VLOOKUP($A322,'Plan de acci�n consolidado 2025'!$A$3:$V$507,O$1,0)</f>
        <v>Realizar un diagnóstico por un equipo especializado para determinar el grado de accesibilidad de la Sede Electrónica de la Entidad (Diagnóstico del estado de accesibilidad de la Sede Electrónica)</v>
      </c>
      <c r="P322">
        <f>VLOOKUP($A322,'Plan de acci�n consolidado 2025'!$A$3:$V$507,P$1,0)</f>
        <v>30</v>
      </c>
      <c r="Q322">
        <f>VLOOKUP($A322,'Plan de acci�n consolidado 2025'!$A$3:$V$507,Q$1,0)</f>
        <v>1</v>
      </c>
      <c r="R322" t="str">
        <f>VLOOKUP($A322,'Plan de acci�n consolidado 2025'!$A$3:$V$507,R$1,0)</f>
        <v>Númerica</v>
      </c>
      <c r="S322" t="str">
        <f>VLOOKUP($A322,'Plan de acci�n consolidado 2025'!$A$3:$V$507,S$1,0)</f>
        <v># de diagnósticos realizados / 1 Diagnostico a realizar</v>
      </c>
      <c r="T322" s="196" t="str">
        <f>VLOOKUP($A322,'Plan de acci�n consolidado 2025'!$A$3:$V$507,T$1,0)</f>
        <v>2025-02-03</v>
      </c>
      <c r="U322" s="196" t="str">
        <f>VLOOKUP($A322,'Plan de acci�n consolidado 2025'!$A$3:$V$507,U$1,0)</f>
        <v>2025-02-21</v>
      </c>
      <c r="V322" t="str">
        <f>VLOOKUP($A322,'Plan de acci�n consolidado 2025'!$A$3:$V$507,V$1,0)</f>
        <v>100-SECRETARIA GENERAL;
20-OFICINA DE TECNOLOGÍA E INFORMÁTICA</v>
      </c>
      <c r="W322"/>
      <c r="X322"/>
    </row>
    <row r="323" spans="1:24" x14ac:dyDescent="0.25">
      <c r="A323" s="31" t="s">
        <v>1366</v>
      </c>
      <c r="B323" t="str">
        <f>VLOOKUP($A323,'Plan de acci�n consolidado 2025'!$A$3:$V$507,B$1,0)</f>
        <v>100-SECRETARIA GENERAL</v>
      </c>
      <c r="C323">
        <f>VLOOKUP($A323,'Plan de acci�n consolidado 2025'!$A$3:$V$507,C$1,0)</f>
        <v>2</v>
      </c>
      <c r="D323" t="str">
        <f>VLOOKUP($A323,'Plan de acci�n consolidado 2025'!$A$3:$V$507,D$1,0)</f>
        <v>Actividad propia</v>
      </c>
      <c r="E323" t="str">
        <f>VLOOKUP($A323,'Plan de acci�n consolidado 2025'!$A$3:$V$507,E$1,0)</f>
        <v>100.2.2</v>
      </c>
      <c r="F323" t="str">
        <f>VLOOKUP($A323,'Plan de acci�n consolidado 2025'!$A$3:$V$507,F$1,0)</f>
        <v>N/A</v>
      </c>
      <c r="G323" t="str">
        <f>VLOOKUP($A323,'Plan de acci�n consolidado 2025'!$A$3:$V$507,G$1,0)</f>
        <v>N/A</v>
      </c>
      <c r="H323" t="str">
        <f>VLOOKUP($A323,'Plan de acci�n consolidado 2025'!$A$3:$V$507,H$1,0)</f>
        <v>N/A</v>
      </c>
      <c r="I323" t="str">
        <f>VLOOKUP($A323,'Plan de acci�n consolidado 2025'!$A$3:$V$507,I$1,0)</f>
        <v>N/A</v>
      </c>
      <c r="J323">
        <f>VLOOKUP(E323,'Plantilla publicacion'!$A$3:$Q$490,17,0)</f>
        <v>0</v>
      </c>
      <c r="K323" t="str">
        <f>VLOOKUP($A323,'Plan de acci�n consolidado 2025'!$A$3:$V$507,K$1,0)</f>
        <v>N/A</v>
      </c>
      <c r="L323" t="str">
        <f>VLOOKUP($A323,'Plan de acci�n consolidado 2025'!$A$3:$V$507,L$1,0)</f>
        <v>N/A</v>
      </c>
      <c r="M323" t="str">
        <f>VLOOKUP($A323,'Plan de acci�n consolidado 2025'!$A$3:$V$507,M$1,0)</f>
        <v>N/A</v>
      </c>
      <c r="N323" t="str">
        <f>VLOOKUP($A323,'Plan de acci�n consolidado 2025'!$A$3:$V$507,N$1,0)</f>
        <v>N/A</v>
      </c>
      <c r="O323" t="str">
        <f>VLOOKUP($A323,'Plan de acci�n consolidado 2025'!$A$3:$V$507,O$1,0)</f>
        <v>Elaborar un plan de trabajo con las áreas participantes del producto, con el propósito de lograr una sede electrónica accesible, intuitiva y comprensible (Plan de Trabajo para una sede electrónica accesible)</v>
      </c>
      <c r="P323">
        <f>VLOOKUP($A323,'Plan de acci�n consolidado 2025'!$A$3:$V$507,P$1,0)</f>
        <v>10</v>
      </c>
      <c r="Q323">
        <f>VLOOKUP($A323,'Plan de acci�n consolidado 2025'!$A$3:$V$507,Q$1,0)</f>
        <v>1</v>
      </c>
      <c r="R323" t="str">
        <f>VLOOKUP($A323,'Plan de acci�n consolidado 2025'!$A$3:$V$507,R$1,0)</f>
        <v>Númerica</v>
      </c>
      <c r="S323" t="str">
        <f>VLOOKUP($A323,'Plan de acci�n consolidado 2025'!$A$3:$V$507,S$1,0)</f>
        <v># de planes de trabajo elaborados / 1 planes de trabajo programado</v>
      </c>
      <c r="T323" s="196" t="str">
        <f>VLOOKUP($A323,'Plan de acci�n consolidado 2025'!$A$3:$V$507,T$1,0)</f>
        <v>2025-02-17</v>
      </c>
      <c r="U323" s="196" t="str">
        <f>VLOOKUP($A323,'Plan de acci�n consolidado 2025'!$A$3:$V$507,U$1,0)</f>
        <v>2025-03-14</v>
      </c>
      <c r="V323" t="str">
        <f>VLOOKUP($A323,'Plan de acci�n consolidado 2025'!$A$3:$V$507,V$1,0)</f>
        <v>100-SECRETARIA GENERAL;
20-OFICINA DE TECNOLOGÍA E INFORMÁTICA;
73-GRUPO DE TRABAJO DE COMUNICACION</v>
      </c>
      <c r="W323"/>
      <c r="X323"/>
    </row>
    <row r="324" spans="1:24" x14ac:dyDescent="0.25">
      <c r="A324" s="31" t="s">
        <v>1368</v>
      </c>
      <c r="B324" t="str">
        <f>VLOOKUP($A324,'Plan de acci�n consolidado 2025'!$A$3:$V$507,B$1,0)</f>
        <v>100-SECRETARIA GENERAL</v>
      </c>
      <c r="C324">
        <f>VLOOKUP($A324,'Plan de acci�n consolidado 2025'!$A$3:$V$507,C$1,0)</f>
        <v>2</v>
      </c>
      <c r="D324" t="str">
        <f>VLOOKUP($A324,'Plan de acci�n consolidado 2025'!$A$3:$V$507,D$1,0)</f>
        <v>Actividad propia</v>
      </c>
      <c r="E324" t="str">
        <f>VLOOKUP($A324,'Plan de acci�n consolidado 2025'!$A$3:$V$507,E$1,0)</f>
        <v>100.2.3</v>
      </c>
      <c r="F324" t="str">
        <f>VLOOKUP($A324,'Plan de acci�n consolidado 2025'!$A$3:$V$507,F$1,0)</f>
        <v>N/A</v>
      </c>
      <c r="G324" t="str">
        <f>VLOOKUP($A324,'Plan de acci�n consolidado 2025'!$A$3:$V$507,G$1,0)</f>
        <v>N/A</v>
      </c>
      <c r="H324" t="str">
        <f>VLOOKUP($A324,'Plan de acci�n consolidado 2025'!$A$3:$V$507,H$1,0)</f>
        <v>N/A</v>
      </c>
      <c r="I324" t="str">
        <f>VLOOKUP($A324,'Plan de acci�n consolidado 2025'!$A$3:$V$507,I$1,0)</f>
        <v>N/A</v>
      </c>
      <c r="J324">
        <f>VLOOKUP(E324,'Plantilla publicacion'!$A$3:$Q$490,17,0)</f>
        <v>0</v>
      </c>
      <c r="K324" t="str">
        <f>VLOOKUP($A324,'Plan de acci�n consolidado 2025'!$A$3:$V$507,K$1,0)</f>
        <v>N/A</v>
      </c>
      <c r="L324" t="str">
        <f>VLOOKUP($A324,'Plan de acci�n consolidado 2025'!$A$3:$V$507,L$1,0)</f>
        <v>N/A</v>
      </c>
      <c r="M324" t="str">
        <f>VLOOKUP($A324,'Plan de acci�n consolidado 2025'!$A$3:$V$507,M$1,0)</f>
        <v>N/A</v>
      </c>
      <c r="N324" t="str">
        <f>VLOOKUP($A324,'Plan de acci�n consolidado 2025'!$A$3:$V$507,N$1,0)</f>
        <v>N/A</v>
      </c>
      <c r="O324" t="str">
        <f>VLOOKUP($A324,'Plan de acci�n consolidado 2025'!$A$3:$V$507,O$1,0)</f>
        <v>Ejecutar el plan de trabajo para una sede electrónica accesible, intuitiva y comprensible (Plan de trabajo con seguimiento y sus respectivas evidencias)</v>
      </c>
      <c r="P324">
        <f>VLOOKUP($A324,'Plan de acci�n consolidado 2025'!$A$3:$V$507,P$1,0)</f>
        <v>60</v>
      </c>
      <c r="Q324">
        <f>VLOOKUP($A324,'Plan de acci�n consolidado 2025'!$A$3:$V$507,Q$1,0)</f>
        <v>100</v>
      </c>
      <c r="R324" t="str">
        <f>VLOOKUP($A324,'Plan de acci�n consolidado 2025'!$A$3:$V$507,R$1,0)</f>
        <v>Porcentual</v>
      </c>
      <c r="S324" t="str">
        <f>VLOOKUP($A324,'Plan de acci�n consolidado 2025'!$A$3:$V$507,S$1,0)</f>
        <v>% de Plan Ejecutado / 100% de Plan a ejecutar</v>
      </c>
      <c r="T324" s="196" t="str">
        <f>VLOOKUP($A324,'Plan de acci�n consolidado 2025'!$A$3:$V$507,T$1,0)</f>
        <v>2025-03-17</v>
      </c>
      <c r="U324" s="196" t="str">
        <f>VLOOKUP($A324,'Plan de acci�n consolidado 2025'!$A$3:$V$507,U$1,0)</f>
        <v>2025-12-16</v>
      </c>
      <c r="V324" t="str">
        <f>VLOOKUP($A324,'Plan de acci�n consolidado 2025'!$A$3:$V$507,V$1,0)</f>
        <v>100-SECRETARIA GENERAL;
20-OFICINA DE TECNOLOGÍA E INFORMÁTICA;
73-GRUPO DE TRABAJO DE COMUNICACION</v>
      </c>
      <c r="W324"/>
      <c r="X324"/>
    </row>
    <row r="325" spans="1:24" x14ac:dyDescent="0.25">
      <c r="A325" s="31" t="s">
        <v>1369</v>
      </c>
      <c r="B325" t="str">
        <f>VLOOKUP($A325,'Plan de acci�n consolidado 2025'!$A$3:$V$507,B$1,0)</f>
        <v>100-SECRETARIA GENERAL</v>
      </c>
      <c r="C325">
        <f>VLOOKUP($A325,'Plan de acci�n consolidado 2025'!$A$3:$V$507,C$1,0)</f>
        <v>2</v>
      </c>
      <c r="D325" t="str">
        <f>VLOOKUP($A325,'Plan de acci�n consolidado 2025'!$A$3:$V$507,D$1,0)</f>
        <v>Producto</v>
      </c>
      <c r="E325" t="str">
        <f>VLOOKUP($A325,'Plan de acci�n consolidado 2025'!$A$3:$V$507,E$1,0)</f>
        <v>100.3</v>
      </c>
      <c r="F325" t="str">
        <f>VLOOKUP($A325,'Plan de acci�n consolidado 2025'!$A$3:$V$507,F$1,0)</f>
        <v>Innovador</v>
      </c>
      <c r="G325" t="str">
        <f>VLOOKUP($A325,'Plan de acci�n consolidado 2025'!$A$3:$V$507,G$1,0)</f>
        <v xml:space="preserve">Promover el enfoque preventivo, diferencial y territorial en el que hacer misional de la entidad 
</v>
      </c>
      <c r="H325" t="str">
        <f>VLOOKUP($A325,'Plan de acci�n consolidado 2025'!$A$3:$V$507,H$1,0)</f>
        <v xml:space="preserve">Cumplimiento de productos del PAI asociados a Promover el enfoque preventivo, diferencial y territorial en el que hacer misional de la entidad 
</v>
      </c>
      <c r="I325" t="str">
        <f>VLOOKUP($A325,'Plan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325" t="str">
        <f>VLOOKUP(E325,'Plantilla publicacion'!$A$3:$Q$490,17,0)</f>
        <v>PND - 5-31-5-b- Convergencia regional - Entidades públicas territoriales y nacionales fortalecidas / PES - Transformación Institucional</v>
      </c>
      <c r="K325" t="str">
        <f>VLOOKUP($A325,'Plan de acci�n consolidado 2025'!$A$3:$V$507,K$1,0)</f>
        <v>Si</v>
      </c>
      <c r="L325" t="str">
        <f>VLOOKUP($A325,'Plan de acci�n consolidado 2025'!$A$3:$V$507,L$1,0)</f>
        <v>FUNCIONAMIENTO</v>
      </c>
      <c r="M325" t="str">
        <f>VLOOKUP($A325,'Plan de acci�n consolidado 2025'!$A$3:$V$507,M$1,0)</f>
        <v>Política Participación Ciudadana en la Gestión Pública _DIMENSIÓN Gestión con Valores para Resultados</v>
      </c>
      <c r="N325" t="str">
        <f>VLOOKUP($A325,'Plan de acci�n consolidado 2025'!$A$3:$V$507,N$1,0)</f>
        <v>N/A</v>
      </c>
      <c r="O325" t="str">
        <f>VLOOKUP($A325,'Plan de acci�n consolidado 2025'!$A$3:$V$507,O$1,0)</f>
        <v>Enfoque diferencial en las políticas de derechos humanos y de equidad de género y diversidad, incorporado y ejecutado (Informe de la ejecución de la estrategia de incorporación y fortalecimiento del enfoque diferencial a través de la promoción de los derechos humanos y el cierre de brechas de género)</v>
      </c>
      <c r="P325">
        <f>VLOOKUP($A325,'Plan de acci�n consolidado 2025'!$A$3:$V$507,P$1,0)</f>
        <v>25</v>
      </c>
      <c r="Q325">
        <f>VLOOKUP($A325,'Plan de acci�n consolidado 2025'!$A$3:$V$507,Q$1,0)</f>
        <v>1</v>
      </c>
      <c r="R325" t="str">
        <f>VLOOKUP($A325,'Plan de acci�n consolidado 2025'!$A$3:$V$507,R$1,0)</f>
        <v>Númerica</v>
      </c>
      <c r="S325" t="str">
        <f>VLOOKUP($A325,'Plan de acci�n consolidado 2025'!$A$3:$V$507,S$1,0)</f>
        <v># de informes elaborados / 1 Informes por elaborar</v>
      </c>
      <c r="T325" s="196" t="str">
        <f>VLOOKUP($A325,'Plan de acci�n consolidado 2025'!$A$3:$V$507,T$1,0)</f>
        <v>2025-01-27</v>
      </c>
      <c r="U325" s="196" t="str">
        <f>VLOOKUP($A325,'Plan de acci�n consolidado 2025'!$A$3:$V$507,U$1,0)</f>
        <v>2025-12-16</v>
      </c>
      <c r="V325" t="str">
        <f>VLOOKUP($A325,'Plan de acci�n consolidado 2025'!$A$3:$V$507,V$1,0)</f>
        <v>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v>
      </c>
      <c r="W325"/>
      <c r="X325"/>
    </row>
    <row r="326" spans="1:24" x14ac:dyDescent="0.25">
      <c r="A326" s="31" t="s">
        <v>1371</v>
      </c>
      <c r="B326" t="str">
        <f>VLOOKUP($A326,'Plan de acci�n consolidado 2025'!$A$3:$V$507,B$1,0)</f>
        <v>100-SECRETARIA GENERAL</v>
      </c>
      <c r="C326">
        <f>VLOOKUP($A326,'Plan de acci�n consolidado 2025'!$A$3:$V$507,C$1,0)</f>
        <v>2</v>
      </c>
      <c r="D326" t="str">
        <f>VLOOKUP($A326,'Plan de acci�n consolidado 2025'!$A$3:$V$507,D$1,0)</f>
        <v>Actividad propia</v>
      </c>
      <c r="E326" t="str">
        <f>VLOOKUP($A326,'Plan de acci�n consolidado 2025'!$A$3:$V$507,E$1,0)</f>
        <v>100.3.1</v>
      </c>
      <c r="F326" t="str">
        <f>VLOOKUP($A326,'Plan de acci�n consolidado 2025'!$A$3:$V$507,F$1,0)</f>
        <v>N/A</v>
      </c>
      <c r="G326" t="str">
        <f>VLOOKUP($A326,'Plan de acci�n consolidado 2025'!$A$3:$V$507,G$1,0)</f>
        <v>N/A</v>
      </c>
      <c r="H326" t="str">
        <f>VLOOKUP($A326,'Plan de acci�n consolidado 2025'!$A$3:$V$507,H$1,0)</f>
        <v>N/A</v>
      </c>
      <c r="I326" t="str">
        <f>VLOOKUP($A326,'Plan de acci�n consolidado 2025'!$A$3:$V$507,I$1,0)</f>
        <v>N/A</v>
      </c>
      <c r="J326">
        <f>VLOOKUP(E326,'Plantilla publicacion'!$A$3:$Q$490,17,0)</f>
        <v>0</v>
      </c>
      <c r="K326" t="str">
        <f>VLOOKUP($A326,'Plan de acci�n consolidado 2025'!$A$3:$V$507,K$1,0)</f>
        <v>N/A</v>
      </c>
      <c r="L326" t="str">
        <f>VLOOKUP($A326,'Plan de acci�n consolidado 2025'!$A$3:$V$507,L$1,0)</f>
        <v>N/A</v>
      </c>
      <c r="M326" t="str">
        <f>VLOOKUP($A326,'Plan de acci�n consolidado 2025'!$A$3:$V$507,M$1,0)</f>
        <v>N/A</v>
      </c>
      <c r="N326" t="str">
        <f>VLOOKUP($A326,'Plan de acci�n consolidado 2025'!$A$3:$V$507,N$1,0)</f>
        <v>N/A</v>
      </c>
      <c r="O326" t="str">
        <f>VLOOKUP($A326,'Plan de acci�n consolidado 2025'!$A$3:$V$507,O$1,0)</f>
        <v>Actualizar la política de Derechos Humanos de la Entidad, incorporando el enfoque diferencial  (Política de Derechos Humanos Actualizada)</v>
      </c>
      <c r="P326">
        <f>VLOOKUP($A326,'Plan de acci�n consolidado 2025'!$A$3:$V$507,P$1,0)</f>
        <v>50</v>
      </c>
      <c r="Q326">
        <f>VLOOKUP($A326,'Plan de acci�n consolidado 2025'!$A$3:$V$507,Q$1,0)</f>
        <v>1</v>
      </c>
      <c r="R326" t="str">
        <f>VLOOKUP($A326,'Plan de acci�n consolidado 2025'!$A$3:$V$507,R$1,0)</f>
        <v>Númerica</v>
      </c>
      <c r="S326" t="str">
        <f>VLOOKUP($A326,'Plan de acci�n consolidado 2025'!$A$3:$V$507,S$1,0)</f>
        <v># de políticas actualizadas / 1 políticas programadas a ser actualizadas</v>
      </c>
      <c r="T326" s="196" t="str">
        <f>VLOOKUP($A326,'Plan de acci�n consolidado 2025'!$A$3:$V$507,T$1,0)</f>
        <v>2025-01-27</v>
      </c>
      <c r="U326" s="196" t="str">
        <f>VLOOKUP($A326,'Plan de acci�n consolidado 2025'!$A$3:$V$507,U$1,0)</f>
        <v>2025-11-28</v>
      </c>
      <c r="V326" t="str">
        <f>VLOOKUP($A326,'Plan de acci�n consolidado 2025'!$A$3:$V$507,V$1,0)</f>
        <v>100-SECRETARIA GENERAL</v>
      </c>
      <c r="W326"/>
      <c r="X326"/>
    </row>
    <row r="327" spans="1:24" x14ac:dyDescent="0.25">
      <c r="A327" s="31" t="s">
        <v>1373</v>
      </c>
      <c r="B327" t="str">
        <f>VLOOKUP($A327,'Plan de acci�n consolidado 2025'!$A$3:$V$507,B$1,0)</f>
        <v>100-SECRETARIA GENERAL</v>
      </c>
      <c r="C327">
        <f>VLOOKUP($A327,'Plan de acci�n consolidado 2025'!$A$3:$V$507,C$1,0)</f>
        <v>2</v>
      </c>
      <c r="D327" t="str">
        <f>VLOOKUP($A327,'Plan de acci�n consolidado 2025'!$A$3:$V$507,D$1,0)</f>
        <v>Actividad propia</v>
      </c>
      <c r="E327" t="str">
        <f>VLOOKUP($A327,'Plan de acci�n consolidado 2025'!$A$3:$V$507,E$1,0)</f>
        <v>100.3.2</v>
      </c>
      <c r="F327" t="str">
        <f>VLOOKUP($A327,'Plan de acci�n consolidado 2025'!$A$3:$V$507,F$1,0)</f>
        <v>N/A</v>
      </c>
      <c r="G327" t="str">
        <f>VLOOKUP($A327,'Plan de acci�n consolidado 2025'!$A$3:$V$507,G$1,0)</f>
        <v>N/A</v>
      </c>
      <c r="H327" t="str">
        <f>VLOOKUP($A327,'Plan de acci�n consolidado 2025'!$A$3:$V$507,H$1,0)</f>
        <v>N/A</v>
      </c>
      <c r="I327" t="str">
        <f>VLOOKUP($A327,'Plan de acci�n consolidado 2025'!$A$3:$V$507,I$1,0)</f>
        <v>N/A</v>
      </c>
      <c r="J327">
        <f>VLOOKUP(E327,'Plantilla publicacion'!$A$3:$Q$490,17,0)</f>
        <v>0</v>
      </c>
      <c r="K327" t="str">
        <f>VLOOKUP($A327,'Plan de acci�n consolidado 2025'!$A$3:$V$507,K$1,0)</f>
        <v>N/A</v>
      </c>
      <c r="L327" t="str">
        <f>VLOOKUP($A327,'Plan de acci�n consolidado 2025'!$A$3:$V$507,L$1,0)</f>
        <v>N/A</v>
      </c>
      <c r="M327" t="str">
        <f>VLOOKUP($A327,'Plan de acci�n consolidado 2025'!$A$3:$V$507,M$1,0)</f>
        <v>N/A</v>
      </c>
      <c r="N327" t="str">
        <f>VLOOKUP($A327,'Plan de acci�n consolidado 2025'!$A$3:$V$507,N$1,0)</f>
        <v>N/A</v>
      </c>
      <c r="O327" t="str">
        <f>VLOOKUP($A327,'Plan de acci�n consolidado 2025'!$A$3:$V$507,O$1,0)</f>
        <v>Ejecutar el plan de trabajo de la Política de Equidad de Género y Diversidad, formulado en la vigencia 2024 (Plan de trabajo con seguimiento y sus respectivas evidencias)</v>
      </c>
      <c r="P327">
        <f>VLOOKUP($A327,'Plan de acci�n consolidado 2025'!$A$3:$V$507,P$1,0)</f>
        <v>50</v>
      </c>
      <c r="Q327">
        <f>VLOOKUP($A327,'Plan de acci�n consolidado 2025'!$A$3:$V$507,Q$1,0)</f>
        <v>100</v>
      </c>
      <c r="R327" t="str">
        <f>VLOOKUP($A327,'Plan de acci�n consolidado 2025'!$A$3:$V$507,R$1,0)</f>
        <v>Porcentual</v>
      </c>
      <c r="S327" t="str">
        <f>VLOOKUP($A327,'Plan de acci�n consolidado 2025'!$A$3:$V$507,S$1,0)</f>
        <v>% de Plan Ejecutado / 100% de Plan a ejecutar</v>
      </c>
      <c r="T327" s="196" t="str">
        <f>VLOOKUP($A327,'Plan de acci�n consolidado 2025'!$A$3:$V$507,T$1,0)</f>
        <v>2025-01-27</v>
      </c>
      <c r="U327" s="196" t="str">
        <f>VLOOKUP($A327,'Plan de acci�n consolidado 2025'!$A$3:$V$507,U$1,0)</f>
        <v>2025-12-16</v>
      </c>
      <c r="V327" t="str">
        <f>VLOOKUP($A327,'Plan de acci�n consolidado 2025'!$A$3:$V$507,V$1,0)</f>
        <v>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v>
      </c>
      <c r="W327"/>
      <c r="X327"/>
    </row>
    <row r="328" spans="1:24" x14ac:dyDescent="0.25">
      <c r="A328" s="197" t="s">
        <v>1374</v>
      </c>
      <c r="B328" s="198" t="str">
        <f>VLOOKUP($A328,'Plan de acci�n consolidado 2025'!$A$3:$V$507,B$1,0)</f>
        <v>100-SECRETARIA GENERAL</v>
      </c>
      <c r="C328" s="198">
        <f>VLOOKUP($A328,'Plan de acci�n consolidado 2025'!$A$3:$V$507,C$1,0)</f>
        <v>2</v>
      </c>
      <c r="D328" s="198" t="str">
        <f>VLOOKUP($A328,'Plan de acci�n consolidado 2025'!$A$3:$V$507,D$1,0)</f>
        <v>Actividad propia Eliminada</v>
      </c>
      <c r="E328" s="198" t="str">
        <f>VLOOKUP($A328,'Plan de acci�n consolidado 2025'!$A$3:$V$507,E$1,0)</f>
        <v>100.3.3</v>
      </c>
      <c r="F328" s="198" t="str">
        <f>VLOOKUP($A328,'Plan de acci�n consolidado 2025'!$A$3:$V$507,F$1,0)</f>
        <v>N/A</v>
      </c>
      <c r="G328" s="198" t="str">
        <f>VLOOKUP($A328,'Plan de acci�n consolidado 2025'!$A$3:$V$507,G$1,0)</f>
        <v>N/A</v>
      </c>
      <c r="H328" s="198" t="str">
        <f>VLOOKUP($A328,'Plan de acci�n consolidado 2025'!$A$3:$V$507,H$1,0)</f>
        <v>N/A</v>
      </c>
      <c r="I328" s="198" t="str">
        <f>VLOOKUP($A328,'Plan de acci�n consolidado 2025'!$A$3:$V$507,I$1,0)</f>
        <v>N/A</v>
      </c>
      <c r="J328" t="e">
        <f>VLOOKUP(E328,'Plantilla publicacion'!$A$3:$Q$490,17,0)</f>
        <v>#N/A</v>
      </c>
      <c r="K328" s="198" t="str">
        <f>VLOOKUP($A328,'Plan de acci�n consolidado 2025'!$A$3:$V$507,K$1,0)</f>
        <v>N/A</v>
      </c>
      <c r="L328" s="198" t="str">
        <f>VLOOKUP($A328,'Plan de acci�n consolidado 2025'!$A$3:$V$507,L$1,0)</f>
        <v>N/A</v>
      </c>
      <c r="M328" s="198" t="str">
        <f>VLOOKUP($A328,'Plan de acci�n consolidado 2025'!$A$3:$V$507,M$1,0)</f>
        <v>N/A</v>
      </c>
      <c r="N328" s="198" t="str">
        <f>VLOOKUP($A328,'Plan de acci�n consolidado 2025'!$A$3:$V$507,N$1,0)</f>
        <v>N/A</v>
      </c>
      <c r="O328" s="198" t="str">
        <f>VLOOKUP($A328,'Plan de acci�n consolidado 2025'!$A$3:$V$507,O$1,0)</f>
        <v>Formular un plan de trabajo para la implementación de la política de Derechos Humanos de la Entidad (Plan de Trabajo de la Política de Derechos Humanos)</v>
      </c>
      <c r="P328" s="198">
        <f>VLOOKUP($A328,'Plan de acci�n consolidado 2025'!$A$3:$V$507,P$1,0)</f>
        <v>10</v>
      </c>
      <c r="Q328" s="198">
        <f>VLOOKUP($A328,'Plan de acci�n consolidado 2025'!$A$3:$V$507,Q$1,0)</f>
        <v>1</v>
      </c>
      <c r="R328" s="198" t="str">
        <f>VLOOKUP($A328,'Plan de acci�n consolidado 2025'!$A$3:$V$507,R$1,0)</f>
        <v>Númerica</v>
      </c>
      <c r="S328" s="198" t="str">
        <f>VLOOKUP($A328,'Plan de acci�n consolidado 2025'!$A$3:$V$507,S$1,0)</f>
        <v># de planes de trabajo realizados / 1 planes de trabajo programados</v>
      </c>
      <c r="T328" s="199" t="str">
        <f>VLOOKUP($A328,'Plan de acci�n consolidado 2025'!$A$3:$V$507,T$1,0)</f>
        <v>2025-11-03</v>
      </c>
      <c r="U328" s="199" t="str">
        <f>VLOOKUP($A328,'Plan de acci�n consolidado 2025'!$A$3:$V$507,U$1,0)</f>
        <v>2025-12-16</v>
      </c>
      <c r="V328" s="198" t="str">
        <f>VLOOKUP($A328,'Plan de acci�n consolidado 2025'!$A$3:$V$507,V$1,0)</f>
        <v>100-SECRETARIA GENERAL</v>
      </c>
      <c r="W328"/>
      <c r="X328"/>
    </row>
    <row r="329" spans="1:24" x14ac:dyDescent="0.25">
      <c r="A329" s="197" t="s">
        <v>1376</v>
      </c>
      <c r="B329" s="198" t="str">
        <f>VLOOKUP($A329,'Plan de acci�n consolidado 2025'!$A$3:$V$507,B$1,0)</f>
        <v>100-SECRETARIA GENERAL</v>
      </c>
      <c r="C329" s="198">
        <f>VLOOKUP($A329,'Plan de acci�n consolidado 2025'!$A$3:$V$507,C$1,0)</f>
        <v>2</v>
      </c>
      <c r="D329" s="198" t="str">
        <f>VLOOKUP($A329,'Plan de acci�n consolidado 2025'!$A$3:$V$507,D$1,0)</f>
        <v>Actividad propia Eliminada</v>
      </c>
      <c r="E329" s="198" t="str">
        <f>VLOOKUP($A329,'Plan de acci�n consolidado 2025'!$A$3:$V$507,E$1,0)</f>
        <v>100.3.4</v>
      </c>
      <c r="F329" s="198" t="str">
        <f>VLOOKUP($A329,'Plan de acci�n consolidado 2025'!$A$3:$V$507,F$1,0)</f>
        <v>N/A</v>
      </c>
      <c r="G329" s="198" t="str">
        <f>VLOOKUP($A329,'Plan de acci�n consolidado 2025'!$A$3:$V$507,G$1,0)</f>
        <v>N/A</v>
      </c>
      <c r="H329" s="198" t="str">
        <f>VLOOKUP($A329,'Plan de acci�n consolidado 2025'!$A$3:$V$507,H$1,0)</f>
        <v>N/A</v>
      </c>
      <c r="I329" s="198" t="str">
        <f>VLOOKUP($A329,'Plan de acci�n consolidado 2025'!$A$3:$V$507,I$1,0)</f>
        <v>N/A</v>
      </c>
      <c r="J329" t="e">
        <f>VLOOKUP(E329,'Plantilla publicacion'!$A$3:$Q$490,17,0)</f>
        <v>#N/A</v>
      </c>
      <c r="K329" s="198" t="str">
        <f>VLOOKUP($A329,'Plan de acci�n consolidado 2025'!$A$3:$V$507,K$1,0)</f>
        <v>N/A</v>
      </c>
      <c r="L329" s="198" t="str">
        <f>VLOOKUP($A329,'Plan de acci�n consolidado 2025'!$A$3:$V$507,L$1,0)</f>
        <v>N/A</v>
      </c>
      <c r="M329" s="198" t="str">
        <f>VLOOKUP($A329,'Plan de acci�n consolidado 2025'!$A$3:$V$507,M$1,0)</f>
        <v>N/A</v>
      </c>
      <c r="N329" s="198" t="str">
        <f>VLOOKUP($A329,'Plan de acci�n consolidado 2025'!$A$3:$V$507,N$1,0)</f>
        <v>N/A</v>
      </c>
      <c r="O329" s="198" t="str">
        <f>VLOOKUP($A329,'Plan de acci�n consolidado 2025'!$A$3:$V$507,O$1,0)</f>
        <v>Ejecutar el plan de trabajo de la Política de Derechos Humanos de la SIC.  (Plan de trabajo con seguimiento y sus respectivas evidencias)</v>
      </c>
      <c r="P329" s="198">
        <f>VLOOKUP($A329,'Plan de acci�n consolidado 2025'!$A$3:$V$507,P$1,0)</f>
        <v>20</v>
      </c>
      <c r="Q329" s="198">
        <f>VLOOKUP($A329,'Plan de acci�n consolidado 2025'!$A$3:$V$507,Q$1,0)</f>
        <v>100</v>
      </c>
      <c r="R329" s="198" t="str">
        <f>VLOOKUP($A329,'Plan de acci�n consolidado 2025'!$A$3:$V$507,R$1,0)</f>
        <v>Porcentual</v>
      </c>
      <c r="S329" s="198" t="str">
        <f>VLOOKUP($A329,'Plan de acci�n consolidado 2025'!$A$3:$V$507,S$1,0)</f>
        <v>% de Plan Ejecutado / 100% de Plan a ejecutar</v>
      </c>
      <c r="T329" s="199" t="str">
        <f>VLOOKUP($A329,'Plan de acci�n consolidado 2025'!$A$3:$V$507,T$1,0)</f>
        <v>2025-07-28</v>
      </c>
      <c r="U329" s="199" t="str">
        <f>VLOOKUP($A329,'Plan de acci�n consolidado 2025'!$A$3:$V$507,U$1,0)</f>
        <v>2025-12-16</v>
      </c>
      <c r="V329" s="198" t="str">
        <f>VLOOKUP($A329,'Plan de acci�n consolidado 2025'!$A$3:$V$507,V$1,0)</f>
        <v>100-SECRETARIA GENERAL;
111-GRUPO DE TRABAJO DE ADMINISTRACIÓN DE PERSONAL;
117-GRUPO DE TRABAJO DE DESARROLLO DE TALENTO HUMANO;
72-GRUPO DE TRABAJO DE ATENCION AL CIUDADANO;
73-GRUPO DE TRABAJO DE COMUNICACION</v>
      </c>
      <c r="W329"/>
      <c r="X329"/>
    </row>
    <row r="330" spans="1:24" x14ac:dyDescent="0.25">
      <c r="A330" s="31" t="s">
        <v>1378</v>
      </c>
      <c r="B330" t="str">
        <f>VLOOKUP($A330,'Plan de acci�n consolidado 2025'!$A$3:$V$507,B$1,0)</f>
        <v>100-SECRETARIA GENERAL</v>
      </c>
      <c r="C330">
        <f>VLOOKUP($A330,'Plan de acci�n consolidado 2025'!$A$3:$V$507,C$1,0)</f>
        <v>2</v>
      </c>
      <c r="D330" t="str">
        <f>VLOOKUP($A330,'Plan de acci�n consolidado 2025'!$A$3:$V$507,D$1,0)</f>
        <v>Producto</v>
      </c>
      <c r="E330" t="str">
        <f>VLOOKUP($A330,'Plan de acci�n consolidado 2025'!$A$3:$V$507,E$1,0)</f>
        <v>100.4</v>
      </c>
      <c r="F330" t="str">
        <f>VLOOKUP($A330,'Plan de acci�n consolidado 2025'!$A$3:$V$507,F$1,0)</f>
        <v>Innovador</v>
      </c>
      <c r="G330" t="str">
        <f>VLOOKUP($A330,'Plan de acci�n consolidado 2025'!$A$3:$V$507,G$1,0)</f>
        <v>Fortalecer el Sistema Integral de Gestión Institucional en el marco del Modelo Integrado de Planeación y gestión para mejorar la prestación del servicio.</v>
      </c>
      <c r="H330" t="str">
        <f>VLOOKUP($A330,'Plan de acci�n consolidado 2025'!$A$3:$V$507,H$1,0)</f>
        <v xml:space="preserve">Cumplimiento de productos del PAI asociados a Fortacer el Sistema Integral de Gestión Institucional para mejorar la prestación del servicio. 
</v>
      </c>
      <c r="I330" t="str">
        <f>VLOOKUP($A330,'Plan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30" t="str">
        <f>VLOOKUP(E330,'Plantilla publicacion'!$A$3:$Q$490,17,0)</f>
        <v>PND - 5-31-5-b- Convergencia regional - Entidades públicas territoriales y nacionales fortalecidas / PES - Transformación Institucional</v>
      </c>
      <c r="K330" t="str">
        <f>VLOOKUP($A330,'Plan de acci�n consolidado 2025'!$A$3:$V$507,K$1,0)</f>
        <v>No</v>
      </c>
      <c r="L330" t="str">
        <f>VLOOKUP($A330,'Plan de acci�n consolidado 2025'!$A$3:$V$507,L$1,0)</f>
        <v>FUNCIONAMIENTO</v>
      </c>
      <c r="M330" t="str">
        <f>VLOOKUP($A330,'Plan de acci�n consolidado 2025'!$A$3:$V$507,M$1,0)</f>
        <v>Política Fortalecimiento Organizacional y Simplificación de Procesos _DIMENSIÓN Gestión con Valores para Resultados</v>
      </c>
      <c r="N330" t="str">
        <f>VLOOKUP($A330,'Plan de acci�n consolidado 2025'!$A$3:$V$507,N$1,0)</f>
        <v>N/A</v>
      </c>
      <c r="O330" t="str">
        <f>VLOOKUP($A330,'Plan de acci�n consolidado 2025'!$A$3:$V$507,O$1,0)</f>
        <v>Estrategia para fortalecer la cultura de sostenibilidad de la Entidad a través de la ejecución de acciones que impacten el equilibrio entre el desempeño económico, el cuidado del medio ambiente y el bienestar social, implementada (Informe de la implementación de la  Estrategia para fortalecer la cultura de sostenibilidad de la Entidad a través de la ejecución de acciones que impacten el equilibrio entre el desempeño económico, el cuidado del medio ambiente y el bienestar social)</v>
      </c>
      <c r="P330">
        <f>VLOOKUP($A330,'Plan de acci�n consolidado 2025'!$A$3:$V$507,P$1,0)</f>
        <v>25</v>
      </c>
      <c r="Q330">
        <f>VLOOKUP($A330,'Plan de acci�n consolidado 2025'!$A$3:$V$507,Q$1,0)</f>
        <v>100</v>
      </c>
      <c r="R330" t="str">
        <f>VLOOKUP($A330,'Plan de acci�n consolidado 2025'!$A$3:$V$507,R$1,0)</f>
        <v>Porcentual</v>
      </c>
      <c r="S330" t="str">
        <f>VLOOKUP($A330,'Plan de acci�n consolidado 2025'!$A$3:$V$507,S$1,0)</f>
        <v>% de informes elaborados / 100% de Informes por elaborar</v>
      </c>
      <c r="T330" s="196" t="str">
        <f>VLOOKUP($A330,'Plan de acci�n consolidado 2025'!$A$3:$V$507,T$1,0)</f>
        <v>2025-01-27</v>
      </c>
      <c r="U330" s="196" t="str">
        <f>VLOOKUP($A330,'Plan de acci�n consolidado 2025'!$A$3:$V$507,U$1,0)</f>
        <v>2025-12-19</v>
      </c>
      <c r="V330" t="str">
        <f>VLOOKUP($A330,'Plan de acci�n consolidado 2025'!$A$3:$V$507,V$1,0)</f>
        <v>100-SECRETARIA GENERAL</v>
      </c>
      <c r="W330"/>
      <c r="X330"/>
    </row>
    <row r="331" spans="1:24" x14ac:dyDescent="0.25">
      <c r="A331" s="31" t="s">
        <v>1380</v>
      </c>
      <c r="B331" t="str">
        <f>VLOOKUP($A331,'Plan de acci�n consolidado 2025'!$A$3:$V$507,B$1,0)</f>
        <v>100-SECRETARIA GENERAL</v>
      </c>
      <c r="C331">
        <f>VLOOKUP($A331,'Plan de acci�n consolidado 2025'!$A$3:$V$507,C$1,0)</f>
        <v>2</v>
      </c>
      <c r="D331" t="str">
        <f>VLOOKUP($A331,'Plan de acci�n consolidado 2025'!$A$3:$V$507,D$1,0)</f>
        <v>Actividad propia</v>
      </c>
      <c r="E331" t="str">
        <f>VLOOKUP($A331,'Plan de acci�n consolidado 2025'!$A$3:$V$507,E$1,0)</f>
        <v>100.4.1</v>
      </c>
      <c r="F331" t="str">
        <f>VLOOKUP($A331,'Plan de acci�n consolidado 2025'!$A$3:$V$507,F$1,0)</f>
        <v>N/A</v>
      </c>
      <c r="G331" t="str">
        <f>VLOOKUP($A331,'Plan de acci�n consolidado 2025'!$A$3:$V$507,G$1,0)</f>
        <v>N/A</v>
      </c>
      <c r="H331" t="str">
        <f>VLOOKUP($A331,'Plan de acci�n consolidado 2025'!$A$3:$V$507,H$1,0)</f>
        <v>N/A</v>
      </c>
      <c r="I331" t="str">
        <f>VLOOKUP($A331,'Plan de acci�n consolidado 2025'!$A$3:$V$507,I$1,0)</f>
        <v>N/A</v>
      </c>
      <c r="J331">
        <f>VLOOKUP(E331,'Plantilla publicacion'!$A$3:$Q$490,17,0)</f>
        <v>0</v>
      </c>
      <c r="K331" t="str">
        <f>VLOOKUP($A331,'Plan de acci�n consolidado 2025'!$A$3:$V$507,K$1,0)</f>
        <v>N/A</v>
      </c>
      <c r="L331" t="str">
        <f>VLOOKUP($A331,'Plan de acci�n consolidado 2025'!$A$3:$V$507,L$1,0)</f>
        <v>N/A</v>
      </c>
      <c r="M331" t="str">
        <f>VLOOKUP($A331,'Plan de acci�n consolidado 2025'!$A$3:$V$507,M$1,0)</f>
        <v>N/A</v>
      </c>
      <c r="N331" t="str">
        <f>VLOOKUP($A331,'Plan de acci�n consolidado 2025'!$A$3:$V$507,N$1,0)</f>
        <v>N/A</v>
      </c>
      <c r="O331" t="str">
        <f>VLOOKUP($A331,'Plan de acci�n consolidado 2025'!$A$3:$V$507,O$1,0)</f>
        <v>Formular la estrategia para fortalecer la cultura de sostenibilidad de la Entidad a través de la ejecución de acciones que impacten el equilibrio entre el desempeño económico, el cuidado del medio ambiente y el bienestar social (Documento con la estrategia de sostenibilidad para la Entidad en la vigencia 2025)</v>
      </c>
      <c r="P331">
        <f>VLOOKUP($A331,'Plan de acci�n consolidado 2025'!$A$3:$V$507,P$1,0)</f>
        <v>10</v>
      </c>
      <c r="Q331">
        <f>VLOOKUP($A331,'Plan de acci�n consolidado 2025'!$A$3:$V$507,Q$1,0)</f>
        <v>1</v>
      </c>
      <c r="R331" t="str">
        <f>VLOOKUP($A331,'Plan de acci�n consolidado 2025'!$A$3:$V$507,R$1,0)</f>
        <v>Númerica</v>
      </c>
      <c r="S331" t="str">
        <f>VLOOKUP($A331,'Plan de acci�n consolidado 2025'!$A$3:$V$507,S$1,0)</f>
        <v># de Documento con la actualización de la materialidad y la identificación de la doble materialidad de la Entidad elaborado / 1 Documento con la actualización de la materialidad y la identificación de la doble materialidad de la Entidad a elaborar</v>
      </c>
      <c r="T331" s="196" t="str">
        <f>VLOOKUP($A331,'Plan de acci�n consolidado 2025'!$A$3:$V$507,T$1,0)</f>
        <v>2025-01-27</v>
      </c>
      <c r="U331" s="196" t="str">
        <f>VLOOKUP($A331,'Plan de acci�n consolidado 2025'!$A$3:$V$507,U$1,0)</f>
        <v>2025-02-28</v>
      </c>
      <c r="V331" t="str">
        <f>VLOOKUP($A331,'Plan de acci�n consolidado 2025'!$A$3:$V$507,V$1,0)</f>
        <v>100-SECRETARIA GENERAL</v>
      </c>
      <c r="W331"/>
      <c r="X331"/>
    </row>
    <row r="332" spans="1:24" x14ac:dyDescent="0.25">
      <c r="A332" s="31" t="s">
        <v>1382</v>
      </c>
      <c r="B332" t="str">
        <f>VLOOKUP($A332,'Plan de acci�n consolidado 2025'!$A$3:$V$507,B$1,0)</f>
        <v>100-SECRETARIA GENERAL</v>
      </c>
      <c r="C332">
        <f>VLOOKUP($A332,'Plan de acci�n consolidado 2025'!$A$3:$V$507,C$1,0)</f>
        <v>2</v>
      </c>
      <c r="D332" t="str">
        <f>VLOOKUP($A332,'Plan de acci�n consolidado 2025'!$A$3:$V$507,D$1,0)</f>
        <v>Actividad propia</v>
      </c>
      <c r="E332" t="str">
        <f>VLOOKUP($A332,'Plan de acci�n consolidado 2025'!$A$3:$V$507,E$1,0)</f>
        <v>100.4.2</v>
      </c>
      <c r="F332" t="str">
        <f>VLOOKUP($A332,'Plan de acci�n consolidado 2025'!$A$3:$V$507,F$1,0)</f>
        <v>N/A</v>
      </c>
      <c r="G332" t="str">
        <f>VLOOKUP($A332,'Plan de acci�n consolidado 2025'!$A$3:$V$507,G$1,0)</f>
        <v>N/A</v>
      </c>
      <c r="H332" t="str">
        <f>VLOOKUP($A332,'Plan de acci�n consolidado 2025'!$A$3:$V$507,H$1,0)</f>
        <v>N/A</v>
      </c>
      <c r="I332" t="str">
        <f>VLOOKUP($A332,'Plan de acci�n consolidado 2025'!$A$3:$V$507,I$1,0)</f>
        <v>N/A</v>
      </c>
      <c r="J332">
        <f>VLOOKUP(E332,'Plantilla publicacion'!$A$3:$Q$490,17,0)</f>
        <v>0</v>
      </c>
      <c r="K332" t="str">
        <f>VLOOKUP($A332,'Plan de acci�n consolidado 2025'!$A$3:$V$507,K$1,0)</f>
        <v>N/A</v>
      </c>
      <c r="L332" t="str">
        <f>VLOOKUP($A332,'Plan de acci�n consolidado 2025'!$A$3:$V$507,L$1,0)</f>
        <v>N/A</v>
      </c>
      <c r="M332" t="str">
        <f>VLOOKUP($A332,'Plan de acci�n consolidado 2025'!$A$3:$V$507,M$1,0)</f>
        <v>N/A</v>
      </c>
      <c r="N332" t="str">
        <f>VLOOKUP($A332,'Plan de acci�n consolidado 2025'!$A$3:$V$507,N$1,0)</f>
        <v>N/A</v>
      </c>
      <c r="O332" t="str">
        <f>VLOOKUP($A332,'Plan de acci�n consolidado 2025'!$A$3:$V$507,O$1,0)</f>
        <v>Elaborar un plan de trabajo con las actividades propuestas dentro de la estrategia para fortalecer la cultura de sostenibilidad de la Entidad (Plan de Trabajo con las actividades de la Estrategia)</v>
      </c>
      <c r="P332">
        <f>VLOOKUP($A332,'Plan de acci�n consolidado 2025'!$A$3:$V$507,P$1,0)</f>
        <v>30</v>
      </c>
      <c r="Q332">
        <f>VLOOKUP($A332,'Plan de acci�n consolidado 2025'!$A$3:$V$507,Q$1,0)</f>
        <v>1</v>
      </c>
      <c r="R332" t="str">
        <f>VLOOKUP($A332,'Plan de acci�n consolidado 2025'!$A$3:$V$507,R$1,0)</f>
        <v>Númerica</v>
      </c>
      <c r="S332" t="str">
        <f>VLOOKUP($A332,'Plan de acci�n consolidado 2025'!$A$3:$V$507,S$1,0)</f>
        <v># de Plan de trabajo elaborado / 1 plan de trabajo programado</v>
      </c>
      <c r="T332" s="196" t="str">
        <f>VLOOKUP($A332,'Plan de acci�n consolidado 2025'!$A$3:$V$507,T$1,0)</f>
        <v>2025-03-03</v>
      </c>
      <c r="U332" s="196" t="str">
        <f>VLOOKUP($A332,'Plan de acci�n consolidado 2025'!$A$3:$V$507,U$1,0)</f>
        <v>2025-07-25</v>
      </c>
      <c r="V332" t="str">
        <f>VLOOKUP($A332,'Plan de acci�n consolidado 2025'!$A$3:$V$507,V$1,0)</f>
        <v>100-SECRETARIA GENERAL</v>
      </c>
      <c r="W332"/>
      <c r="X332"/>
    </row>
    <row r="333" spans="1:24" x14ac:dyDescent="0.25">
      <c r="A333" s="31" t="s">
        <v>1383</v>
      </c>
      <c r="B333" t="str">
        <f>VLOOKUP($A333,'Plan de acci�n consolidado 2025'!$A$3:$V$507,B$1,0)</f>
        <v>100-SECRETARIA GENERAL</v>
      </c>
      <c r="C333">
        <f>VLOOKUP($A333,'Plan de acci�n consolidado 2025'!$A$3:$V$507,C$1,0)</f>
        <v>2</v>
      </c>
      <c r="D333" t="str">
        <f>VLOOKUP($A333,'Plan de acci�n consolidado 2025'!$A$3:$V$507,D$1,0)</f>
        <v>Actividad propia</v>
      </c>
      <c r="E333" t="str">
        <f>VLOOKUP($A333,'Plan de acci�n consolidado 2025'!$A$3:$V$507,E$1,0)</f>
        <v>100.4.3</v>
      </c>
      <c r="F333" t="str">
        <f>VLOOKUP($A333,'Plan de acci�n consolidado 2025'!$A$3:$V$507,F$1,0)</f>
        <v>N/A</v>
      </c>
      <c r="G333" t="str">
        <f>VLOOKUP($A333,'Plan de acci�n consolidado 2025'!$A$3:$V$507,G$1,0)</f>
        <v>N/A</v>
      </c>
      <c r="H333" t="str">
        <f>VLOOKUP($A333,'Plan de acci�n consolidado 2025'!$A$3:$V$507,H$1,0)</f>
        <v>N/A</v>
      </c>
      <c r="I333" t="str">
        <f>VLOOKUP($A333,'Plan de acci�n consolidado 2025'!$A$3:$V$507,I$1,0)</f>
        <v>N/A</v>
      </c>
      <c r="J333">
        <f>VLOOKUP(E333,'Plantilla publicacion'!$A$3:$Q$490,17,0)</f>
        <v>0</v>
      </c>
      <c r="K333" t="str">
        <f>VLOOKUP($A333,'Plan de acci�n consolidado 2025'!$A$3:$V$507,K$1,0)</f>
        <v>N/A</v>
      </c>
      <c r="L333" t="str">
        <f>VLOOKUP($A333,'Plan de acci�n consolidado 2025'!$A$3:$V$507,L$1,0)</f>
        <v>N/A</v>
      </c>
      <c r="M333" t="str">
        <f>VLOOKUP($A333,'Plan de acci�n consolidado 2025'!$A$3:$V$507,M$1,0)</f>
        <v>N/A</v>
      </c>
      <c r="N333" t="str">
        <f>VLOOKUP($A333,'Plan de acci�n consolidado 2025'!$A$3:$V$507,N$1,0)</f>
        <v>N/A</v>
      </c>
      <c r="O333" t="str">
        <f>VLOOKUP($A333,'Plan de acci�n consolidado 2025'!$A$3:$V$507,O$1,0)</f>
        <v>Ejecutar el plan de trabajo de la estrategia para fortalecer la cultura de sostenibilidad de la Entidad a través de la ejecución de acciones que impacten el equilibrio entre el desempeño económico, el cuidado del medio ambiente y el bienestar social (Estrategia formulada con seguimiento y sus respectivas evidencias)</v>
      </c>
      <c r="P333">
        <f>VLOOKUP($A333,'Plan de acci�n consolidado 2025'!$A$3:$V$507,P$1,0)</f>
        <v>60</v>
      </c>
      <c r="Q333">
        <f>VLOOKUP($A333,'Plan de acci�n consolidado 2025'!$A$3:$V$507,Q$1,0)</f>
        <v>100</v>
      </c>
      <c r="R333" t="str">
        <f>VLOOKUP($A333,'Plan de acci�n consolidado 2025'!$A$3:$V$507,R$1,0)</f>
        <v>Porcentual</v>
      </c>
      <c r="S333" t="str">
        <f>VLOOKUP($A333,'Plan de acci�n consolidado 2025'!$A$3:$V$507,S$1,0)</f>
        <v>% de Plan Ejecutado / 100% de Plan a ejecutar</v>
      </c>
      <c r="T333" s="196" t="str">
        <f>VLOOKUP($A333,'Plan de acci�n consolidado 2025'!$A$3:$V$507,T$1,0)</f>
        <v>2025-03-03</v>
      </c>
      <c r="U333" s="196" t="str">
        <f>VLOOKUP($A333,'Plan de acci�n consolidado 2025'!$A$3:$V$507,U$1,0)</f>
        <v>2025-12-19</v>
      </c>
      <c r="V333" t="str">
        <f>VLOOKUP($A333,'Plan de acci�n consolidado 2025'!$A$3:$V$507,V$1,0)</f>
        <v>100-SECRETARIA GENERAL</v>
      </c>
      <c r="W333"/>
      <c r="X333"/>
    </row>
    <row r="334" spans="1:24" x14ac:dyDescent="0.25">
      <c r="A334" s="197" t="s">
        <v>1384</v>
      </c>
      <c r="B334" s="198" t="str">
        <f>VLOOKUP($A334,'Plan de acci�n consolidado 2025'!$A$3:$V$507,B$1,0)</f>
        <v>100-SECRETARIA GENERAL</v>
      </c>
      <c r="C334" s="198">
        <f>VLOOKUP($A334,'Plan de acci�n consolidado 2025'!$A$3:$V$507,C$1,0)</f>
        <v>2</v>
      </c>
      <c r="D334" s="198" t="str">
        <f>VLOOKUP($A334,'Plan de acci�n consolidado 2025'!$A$3:$V$507,D$1,0)</f>
        <v>Actividad propia Eliminada</v>
      </c>
      <c r="E334" s="198" t="str">
        <f>VLOOKUP($A334,'Plan de acci�n consolidado 2025'!$A$3:$V$507,E$1,0)</f>
        <v>100.4.4</v>
      </c>
      <c r="F334" s="198" t="str">
        <f>VLOOKUP($A334,'Plan de acci�n consolidado 2025'!$A$3:$V$507,F$1,0)</f>
        <v>N/A</v>
      </c>
      <c r="G334" s="198" t="str">
        <f>VLOOKUP($A334,'Plan de acci�n consolidado 2025'!$A$3:$V$507,G$1,0)</f>
        <v>N/A</v>
      </c>
      <c r="H334" s="198" t="str">
        <f>VLOOKUP($A334,'Plan de acci�n consolidado 2025'!$A$3:$V$507,H$1,0)</f>
        <v>N/A</v>
      </c>
      <c r="I334" s="198" t="str">
        <f>VLOOKUP($A334,'Plan de acci�n consolidado 2025'!$A$3:$V$507,I$1,0)</f>
        <v>N/A</v>
      </c>
      <c r="J334" t="e">
        <f>VLOOKUP(E334,'Plantilla publicacion'!$A$3:$Q$490,17,0)</f>
        <v>#N/A</v>
      </c>
      <c r="K334" s="198" t="str">
        <f>VLOOKUP($A334,'Plan de acci�n consolidado 2025'!$A$3:$V$507,K$1,0)</f>
        <v>N/A</v>
      </c>
      <c r="L334" s="198" t="str">
        <f>VLOOKUP($A334,'Plan de acci�n consolidado 2025'!$A$3:$V$507,L$1,0)</f>
        <v>N/A</v>
      </c>
      <c r="M334" s="198" t="str">
        <f>VLOOKUP($A334,'Plan de acci�n consolidado 2025'!$A$3:$V$507,M$1,0)</f>
        <v>N/A</v>
      </c>
      <c r="N334" s="198" t="str">
        <f>VLOOKUP($A334,'Plan de acci�n consolidado 2025'!$A$3:$V$507,N$1,0)</f>
        <v>N/A</v>
      </c>
      <c r="O334" s="198" t="str">
        <f>VLOOKUP($A334,'Plan de acci�n consolidado 2025'!$A$3:$V$507,O$1,0)</f>
        <v>Elaborar el Informe de Sostenibilidad para la vigencia 2024 con el propósito de promover la comunicación y medición de la gestión de la Sostenibilidad (Informe de Sostenibilidad de la vigencia 2024)</v>
      </c>
      <c r="P334" s="198">
        <f>VLOOKUP($A334,'Plan de acci�n consolidado 2025'!$A$3:$V$507,P$1,0)</f>
        <v>30</v>
      </c>
      <c r="Q334" s="198">
        <f>VLOOKUP($A334,'Plan de acci�n consolidado 2025'!$A$3:$V$507,Q$1,0)</f>
        <v>1</v>
      </c>
      <c r="R334" s="198" t="str">
        <f>VLOOKUP($A334,'Plan de acci�n consolidado 2025'!$A$3:$V$507,R$1,0)</f>
        <v>Númerica</v>
      </c>
      <c r="S334" s="198" t="str">
        <f>VLOOKUP($A334,'Plan de acci�n consolidado 2025'!$A$3:$V$507,S$1,0)</f>
        <v># de informes elaborados / 1 Informes por elaborar</v>
      </c>
      <c r="T334" s="199" t="str">
        <f>VLOOKUP($A334,'Plan de acci�n consolidado 2025'!$A$3:$V$507,T$1,0)</f>
        <v>2025-03-20</v>
      </c>
      <c r="U334" s="199" t="str">
        <f>VLOOKUP($A334,'Plan de acci�n consolidado 2025'!$A$3:$V$507,U$1,0)</f>
        <v>2025-08-29</v>
      </c>
      <c r="V334" s="198" t="str">
        <f>VLOOKUP($A334,'Plan de acci�n consolidado 2025'!$A$3:$V$507,V$1,0)</f>
        <v>100-SECRETARIA GENERAL</v>
      </c>
      <c r="W334"/>
      <c r="X334"/>
    </row>
    <row r="335" spans="1:24" x14ac:dyDescent="0.25">
      <c r="A335" s="197" t="s">
        <v>1385</v>
      </c>
      <c r="B335" s="198" t="str">
        <f>VLOOKUP($A335,'Plan de acci�n consolidado 2025'!$A$3:$V$507,B$1,0)</f>
        <v>100-SECRETARIA GENERAL</v>
      </c>
      <c r="C335" s="198">
        <f>VLOOKUP($A335,'Plan de acci�n consolidado 2025'!$A$3:$V$507,C$1,0)</f>
        <v>2</v>
      </c>
      <c r="D335" s="198" t="str">
        <f>VLOOKUP($A335,'Plan de acci�n consolidado 2025'!$A$3:$V$507,D$1,0)</f>
        <v>Actividad propia Eliminada</v>
      </c>
      <c r="E335" s="198" t="str">
        <f>VLOOKUP($A335,'Plan de acci�n consolidado 2025'!$A$3:$V$507,E$1,0)</f>
        <v>100.4.5</v>
      </c>
      <c r="F335" s="198" t="str">
        <f>VLOOKUP($A335,'Plan de acci�n consolidado 2025'!$A$3:$V$507,F$1,0)</f>
        <v>N/A</v>
      </c>
      <c r="G335" s="198" t="str">
        <f>VLOOKUP($A335,'Plan de acci�n consolidado 2025'!$A$3:$V$507,G$1,0)</f>
        <v>N/A</v>
      </c>
      <c r="H335" s="198" t="str">
        <f>VLOOKUP($A335,'Plan de acci�n consolidado 2025'!$A$3:$V$507,H$1,0)</f>
        <v>N/A</v>
      </c>
      <c r="I335" s="198" t="str">
        <f>VLOOKUP($A335,'Plan de acci�n consolidado 2025'!$A$3:$V$507,I$1,0)</f>
        <v>N/A</v>
      </c>
      <c r="J335" t="e">
        <f>VLOOKUP(E335,'Plantilla publicacion'!$A$3:$Q$490,17,0)</f>
        <v>#N/A</v>
      </c>
      <c r="K335" s="198" t="str">
        <f>VLOOKUP($A335,'Plan de acci�n consolidado 2025'!$A$3:$V$507,K$1,0)</f>
        <v>N/A</v>
      </c>
      <c r="L335" s="198" t="str">
        <f>VLOOKUP($A335,'Plan de acci�n consolidado 2025'!$A$3:$V$507,L$1,0)</f>
        <v>N/A</v>
      </c>
      <c r="M335" s="198" t="str">
        <f>VLOOKUP($A335,'Plan de acci�n consolidado 2025'!$A$3:$V$507,M$1,0)</f>
        <v>N/A</v>
      </c>
      <c r="N335" s="198" t="str">
        <f>VLOOKUP($A335,'Plan de acci�n consolidado 2025'!$A$3:$V$507,N$1,0)</f>
        <v>N/A</v>
      </c>
      <c r="O335" s="198" t="str">
        <f>VLOOKUP($A335,'Plan de acci�n consolidado 2025'!$A$3:$V$507,O$1,0)</f>
        <v>Elaborar una guía que brinde herramientas para integrar los Objetivos de Desarrollo Sostenible (ODS) en la gestión y misionalidad de la SIC.  (Guía de incorporación de los ODS y alineación de la agenda 2030 a misionalidad y gestión de la SIC)</v>
      </c>
      <c r="P335" s="198">
        <f>VLOOKUP($A335,'Plan de acci�n consolidado 2025'!$A$3:$V$507,P$1,0)</f>
        <v>20</v>
      </c>
      <c r="Q335" s="198">
        <f>VLOOKUP($A335,'Plan de acci�n consolidado 2025'!$A$3:$V$507,Q$1,0)</f>
        <v>1</v>
      </c>
      <c r="R335" s="198" t="str">
        <f>VLOOKUP($A335,'Plan de acci�n consolidado 2025'!$A$3:$V$507,R$1,0)</f>
        <v>Númerica</v>
      </c>
      <c r="S335" s="198" t="str">
        <f>VLOOKUP($A335,'Plan de acci�n consolidado 2025'!$A$3:$V$507,S$1,0)</f>
        <v># de guías elaboradas / 1 guías previstas para elaborar</v>
      </c>
      <c r="T335" s="199" t="str">
        <f>VLOOKUP($A335,'Plan de acci�n consolidado 2025'!$A$3:$V$507,T$1,0)</f>
        <v>2025-06-24</v>
      </c>
      <c r="U335" s="199" t="str">
        <f>VLOOKUP($A335,'Plan de acci�n consolidado 2025'!$A$3:$V$507,U$1,0)</f>
        <v>2025-12-19</v>
      </c>
      <c r="V335" s="198" t="str">
        <f>VLOOKUP($A335,'Plan de acci�n consolidado 2025'!$A$3:$V$507,V$1,0)</f>
        <v>100-SECRETARIA GENERAL</v>
      </c>
      <c r="W335"/>
      <c r="X335"/>
    </row>
    <row r="336" spans="1:24" x14ac:dyDescent="0.25">
      <c r="A336" s="31" t="s">
        <v>981</v>
      </c>
      <c r="B336" t="str">
        <f>VLOOKUP($A336,'Plan de acci�n consolidado 2025'!$A$3:$V$507,B$1,0)</f>
        <v>2000-DESPACHO DEL SUPERINTENDENTE DELEGADO PARA LA PROPIEDAD INDUSTRIAL</v>
      </c>
      <c r="C336">
        <f>VLOOKUP($A336,'Plan de acci�n consolidado 2025'!$A$3:$V$507,C$1,0)</f>
        <v>1</v>
      </c>
      <c r="D336" t="str">
        <f>VLOOKUP($A336,'Plan de acci�n consolidado 2025'!$A$3:$V$507,D$1,0)</f>
        <v>Producto</v>
      </c>
      <c r="E336" t="str">
        <f>VLOOKUP($A336,'Plan de acci�n consolidado 2025'!$A$3:$V$507,E$1,0)</f>
        <v>2000.1</v>
      </c>
      <c r="F336" t="str">
        <f>VLOOKUP($A336,'Plan de acci�n consolidado 2025'!$A$3:$V$507,F$1,0)</f>
        <v>Operativo SI</v>
      </c>
      <c r="G336" t="str">
        <f>VLOOKUP($A336,'Plan de acci�n consolidado 2025'!$A$3:$V$507,G$1,0)</f>
        <v>Mejorar la oportunidad en la atención de trámites y servicios.</v>
      </c>
      <c r="H336" t="str">
        <f>VLOOKUP($A336,'Plan de acci�n consolidado 2025'!$A$3:$V$507,H$1,0)</f>
        <v>Avance promedio de cumplimiento de productos asociados a mejorar la oportunidad en la atención de trámites y servicios.</v>
      </c>
      <c r="I336" t="str">
        <f>VLOOKUP($A336,'Plan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36" t="str">
        <f>VLOOKUP(E336,'Plantilla publicacion'!$A$3:$Q$490,17,0)</f>
        <v>PND - 5-31-5-b- Convergencia regional - Entidades públicas territoriales y nacionales fortalecidas / PES - Transformación Institucional</v>
      </c>
      <c r="K336" t="str">
        <f>VLOOKUP($A336,'Plan de acci�n consolidado 2025'!$A$3:$V$507,K$1,0)</f>
        <v>No</v>
      </c>
      <c r="L336" t="str">
        <f>VLOOKUP($A336,'Plan de acci�n consolidado 2025'!$A$3:$V$507,L$1,0)</f>
        <v>C-3503-0200-0014-20309b</v>
      </c>
      <c r="M336" t="str">
        <f>VLOOKUP($A336,'Plan de acci�n consolidado 2025'!$A$3:$V$507,M$1,0)</f>
        <v>Política Servicio al Ciudadano_DIMENSIÓN Gestión con Valores para Resultados</v>
      </c>
      <c r="N336" t="str">
        <f>VLOOKUP($A336,'Plan de acci�n consolidado 2025'!$A$3:$V$507,N$1,0)</f>
        <v>N/A</v>
      </c>
      <c r="O336" t="str">
        <f>VLOOKUP($A336,'Plan de acci�n consolidado 2025'!$A$3:$V$507,O$1,0)</f>
        <v>Recursos de apelación, reposición, revocatoria directa y queja presentados contra las decisiones proferidas por los Directores de Signos Distintivos y Nuevas Creaciones y la Superintendente de Industria y Comercio atrasados a 31 de diciembre de 2025, salvo casos detenidos, decididos (Reporte de indicador generado en Tableau o Power BI)</v>
      </c>
      <c r="P336">
        <f>VLOOKUP($A336,'Plan de acci�n consolidado 2025'!$A$3:$V$507,P$1,0)</f>
        <v>50</v>
      </c>
      <c r="Q336">
        <f>VLOOKUP($A336,'Plan de acci�n consolidado 2025'!$A$3:$V$507,Q$1,0)</f>
        <v>60</v>
      </c>
      <c r="R336" t="str">
        <f>VLOOKUP($A336,'Plan de acci�n consolidado 2025'!$A$3:$V$507,R$1,0)</f>
        <v>Porcentual</v>
      </c>
      <c r="S336" t="str">
        <f>VLOOKUP($A336,'Plan de acci�n consolidado 2025'!$A$3:$V$507,S$1,0)</f>
        <v>% de Recursos decididos / 60% de Recursos por decidir</v>
      </c>
      <c r="T336" s="196" t="str">
        <f>VLOOKUP($A336,'Plan de acci�n consolidado 2025'!$A$3:$V$507,T$1,0)</f>
        <v>2025-01-02</v>
      </c>
      <c r="U336" s="196" t="str">
        <f>VLOOKUP($A336,'Plan de acci�n consolidado 2025'!$A$3:$V$507,U$1,0)</f>
        <v>2025-12-31</v>
      </c>
      <c r="V336" t="str">
        <f>VLOOKUP($A336,'Plan de acci�n consolidado 2025'!$A$3:$V$507,V$1,0)</f>
        <v>2000-DESPACHO DEL SUPERINTENDENTE DELEGADO PARA LA PROPIEDAD INDUSTRIAL</v>
      </c>
      <c r="W336"/>
      <c r="X336"/>
    </row>
    <row r="337" spans="1:24" x14ac:dyDescent="0.25">
      <c r="A337" s="31" t="s">
        <v>983</v>
      </c>
      <c r="B337" t="str">
        <f>VLOOKUP($A337,'Plan de acci�n consolidado 2025'!$A$3:$V$507,B$1,0)</f>
        <v>2000-DESPACHO DEL SUPERINTENDENTE DELEGADO PARA LA PROPIEDAD INDUSTRIAL</v>
      </c>
      <c r="C337">
        <f>VLOOKUP($A337,'Plan de acci�n consolidado 2025'!$A$3:$V$507,C$1,0)</f>
        <v>1</v>
      </c>
      <c r="D337" t="str">
        <f>VLOOKUP($A337,'Plan de acci�n consolidado 2025'!$A$3:$V$507,D$1,0)</f>
        <v>Actividad propia</v>
      </c>
      <c r="E337" t="str">
        <f>VLOOKUP($A337,'Plan de acci�n consolidado 2025'!$A$3:$V$507,E$1,0)</f>
        <v>2000.1.1</v>
      </c>
      <c r="F337" t="str">
        <f>VLOOKUP($A337,'Plan de acci�n consolidado 2025'!$A$3:$V$507,F$1,0)</f>
        <v>N/A</v>
      </c>
      <c r="G337" t="str">
        <f>VLOOKUP($A337,'Plan de acci�n consolidado 2025'!$A$3:$V$507,G$1,0)</f>
        <v>N/A</v>
      </c>
      <c r="H337" t="str">
        <f>VLOOKUP($A337,'Plan de acci�n consolidado 2025'!$A$3:$V$507,H$1,0)</f>
        <v>N/A</v>
      </c>
      <c r="I337" t="str">
        <f>VLOOKUP($A337,'Plan de acci�n consolidado 2025'!$A$3:$V$507,I$1,0)</f>
        <v>N/A</v>
      </c>
      <c r="J337">
        <f>VLOOKUP(E337,'Plantilla publicacion'!$A$3:$Q$490,17,0)</f>
        <v>0</v>
      </c>
      <c r="K337" t="str">
        <f>VLOOKUP($A337,'Plan de acci�n consolidado 2025'!$A$3:$V$507,K$1,0)</f>
        <v>N/A</v>
      </c>
      <c r="L337" t="str">
        <f>VLOOKUP($A337,'Plan de acci�n consolidado 2025'!$A$3:$V$507,L$1,0)</f>
        <v>N/A</v>
      </c>
      <c r="M337" t="str">
        <f>VLOOKUP($A337,'Plan de acci�n consolidado 2025'!$A$3:$V$507,M$1,0)</f>
        <v>N/A</v>
      </c>
      <c r="N337" t="str">
        <f>VLOOKUP($A337,'Plan de acci�n consolidado 2025'!$A$3:$V$507,N$1,0)</f>
        <v>N/A</v>
      </c>
      <c r="O337" t="str">
        <f>VLOOKUP($A337,'Plan de acci�n consolidado 2025'!$A$3:$V$507,O$1,0)</f>
        <v>Decidir el atraso a 31 de diciembre de 2025, de los recursos de apelación, reposición, revocatoria directa y queja presentados contra las decisiones proferidas por los Directores de Signos Distintivos y Nuevas Creaciones y la Superintendente de Industria y Comercio, salvo casos detenidos (Stock proyectado es de 12,422) (Reporte de indicador generado en Tableau o Power BI)</v>
      </c>
      <c r="P337">
        <f>VLOOKUP($A337,'Plan de acci�n consolidado 2025'!$A$3:$V$507,P$1,0)</f>
        <v>100</v>
      </c>
      <c r="Q337">
        <f>VLOOKUP($A337,'Plan de acci�n consolidado 2025'!$A$3:$V$507,Q$1,0)</f>
        <v>60</v>
      </c>
      <c r="R337" t="str">
        <f>VLOOKUP($A337,'Plan de acci�n consolidado 2025'!$A$3:$V$507,R$1,0)</f>
        <v>Porcentual</v>
      </c>
      <c r="S337" t="str">
        <f>VLOOKUP($A337,'Plan de acci�n consolidado 2025'!$A$3:$V$507,S$1,0)</f>
        <v>% de Recursos decididos / 60% de Recursos por decidir</v>
      </c>
      <c r="T337" s="196" t="str">
        <f>VLOOKUP($A337,'Plan de acci�n consolidado 2025'!$A$3:$V$507,T$1,0)</f>
        <v>2025-01-02</v>
      </c>
      <c r="U337" s="196" t="str">
        <f>VLOOKUP($A337,'Plan de acci�n consolidado 2025'!$A$3:$V$507,U$1,0)</f>
        <v>2025-12-31</v>
      </c>
      <c r="V337" t="str">
        <f>VLOOKUP($A337,'Plan de acci�n consolidado 2025'!$A$3:$V$507,V$1,0)</f>
        <v>2000-DESPACHO DEL SUPERINTENDENTE DELEGADO PARA LA PROPIEDAD INDUSTRIAL</v>
      </c>
      <c r="W337"/>
      <c r="X337"/>
    </row>
    <row r="338" spans="1:24" x14ac:dyDescent="0.25">
      <c r="A338" s="31" t="s">
        <v>984</v>
      </c>
      <c r="B338" t="str">
        <f>VLOOKUP($A338,'Plan de acci�n consolidado 2025'!$A$3:$V$507,B$1,0)</f>
        <v>2000-DESPACHO DEL SUPERINTENDENTE DELEGADO PARA LA PROPIEDAD INDUSTRIAL</v>
      </c>
      <c r="C338">
        <f>VLOOKUP($A338,'Plan de acci�n consolidado 2025'!$A$3:$V$507,C$1,0)</f>
        <v>1</v>
      </c>
      <c r="D338" t="str">
        <f>VLOOKUP($A338,'Plan de acci�n consolidado 2025'!$A$3:$V$507,D$1,0)</f>
        <v>Producto</v>
      </c>
      <c r="E338" t="str">
        <f>VLOOKUP($A338,'Plan de acci�n consolidado 2025'!$A$3:$V$507,E$1,0)</f>
        <v>2000.2</v>
      </c>
      <c r="F338" t="str">
        <f>VLOOKUP($A338,'Plan de acci�n consolidado 2025'!$A$3:$V$507,F$1,0)</f>
        <v>N/A</v>
      </c>
      <c r="G338" t="str">
        <f>VLOOKUP($A338,'Plan de acci�n consolidado 2025'!$A$3:$V$507,G$1,0)</f>
        <v xml:space="preserve">Fortalecer la gestión de la información, el conocimiento y la innovación para optimizar la capacidad institucional 
</v>
      </c>
      <c r="H338" t="str">
        <f>VLOOKUP($A338,'Plan de acci�n consolidado 2025'!$A$3:$V$507,H$1,0)</f>
        <v xml:space="preserve">Cumplimiento de productos del PAI asociados a Fortalecer la gestión de la información, el conocimiento y la innovación para optimizar la capacidad institucional 
</v>
      </c>
      <c r="I338" t="str">
        <f>VLOOKUP($A338,'Plan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38" t="str">
        <f>VLOOKUP(E338,'Plantilla publicacion'!$A$3:$Q$490,17,0)</f>
        <v>PND - 5-31-5-b- Convergencia regional - Entidades públicas territoriales y nacionales fortalecidas / PES - Transformación Institucional</v>
      </c>
      <c r="K338" t="str">
        <f>VLOOKUP($A338,'Plan de acci�n consolidado 2025'!$A$3:$V$507,K$1,0)</f>
        <v>Si</v>
      </c>
      <c r="L338" t="str">
        <f>VLOOKUP($A338,'Plan de acci�n consolidado 2025'!$A$3:$V$507,L$1,0)</f>
        <v>N/A</v>
      </c>
      <c r="M338" t="str">
        <f>VLOOKUP($A338,'Plan de acci�n consolidado 2025'!$A$3:$V$507,M$1,0)</f>
        <v>Política Servicio al Ciudadano_DIMENSIÓN Gestión con Valores para Resultados</v>
      </c>
      <c r="N338" t="str">
        <f>VLOOKUP($A338,'Plan de acci�n consolidado 2025'!$A$3:$V$507,N$1,0)</f>
        <v>N/A</v>
      </c>
      <c r="O338" t="str">
        <f>VLOOKUP($A338,'Plan de acci�n consolidado 2025'!$A$3:$V$507,O$1,0)</f>
        <v>Protocolo para la promoción, sensibilización y orientación al ciudadano en temas de Propiedad Industrial, mediante comunicación clara, oportuna y veraz, socializado (Acta de socialización firmada)</v>
      </c>
      <c r="P338">
        <f>VLOOKUP($A338,'Plan de acci�n consolidado 2025'!$A$3:$V$507,P$1,0)</f>
        <v>10</v>
      </c>
      <c r="Q338">
        <f>VLOOKUP($A338,'Plan de acci�n consolidado 2025'!$A$3:$V$507,Q$1,0)</f>
        <v>1</v>
      </c>
      <c r="R338" t="str">
        <f>VLOOKUP($A338,'Plan de acci�n consolidado 2025'!$A$3:$V$507,R$1,0)</f>
        <v>Númerica</v>
      </c>
      <c r="S338" t="str">
        <f>VLOOKUP($A338,'Plan de acci�n consolidado 2025'!$A$3:$V$507,S$1,0)</f>
        <v># de Protocolos socializados / 1 Protocolo por socializar</v>
      </c>
      <c r="T338" s="196" t="str">
        <f>VLOOKUP($A338,'Plan de acci�n consolidado 2025'!$A$3:$V$507,T$1,0)</f>
        <v>2025-03-03</v>
      </c>
      <c r="U338" s="196" t="str">
        <f>VLOOKUP($A338,'Plan de acci�n consolidado 2025'!$A$3:$V$507,U$1,0)</f>
        <v>2025-10-31</v>
      </c>
      <c r="V338" t="str">
        <f>VLOOKUP($A338,'Plan de acci�n consolidado 2025'!$A$3:$V$507,V$1,0)</f>
        <v>2000-DESPACHO DEL SUPERINTENDENTE DELEGADO PARA LA PROPIEDAD INDUSTRIAL;
2023-GRUPO DE TRABAJO DE CENTRO DE INFORMACIÓN TECNOLÓGICA Y APOYO A LA GESTIÓN DE PROPIEDAD LA INDUSTRIAL</v>
      </c>
      <c r="W338"/>
      <c r="X338"/>
    </row>
    <row r="339" spans="1:24" x14ac:dyDescent="0.25">
      <c r="A339" s="31" t="s">
        <v>987</v>
      </c>
      <c r="B339" t="str">
        <f>VLOOKUP($A339,'Plan de acci�n consolidado 2025'!$A$3:$V$507,B$1,0)</f>
        <v>2000-DESPACHO DEL SUPERINTENDENTE DELEGADO PARA LA PROPIEDAD INDUSTRIAL</v>
      </c>
      <c r="C339">
        <f>VLOOKUP($A339,'Plan de acci�n consolidado 2025'!$A$3:$V$507,C$1,0)</f>
        <v>1</v>
      </c>
      <c r="D339" t="str">
        <f>VLOOKUP($A339,'Plan de acci�n consolidado 2025'!$A$3:$V$507,D$1,0)</f>
        <v>Actividad sin participación</v>
      </c>
      <c r="E339" t="str">
        <f>VLOOKUP($A339,'Plan de acci�n consolidado 2025'!$A$3:$V$507,E$1,0)</f>
        <v>2000.2.1</v>
      </c>
      <c r="F339" t="str">
        <f>VLOOKUP($A339,'Plan de acci�n consolidado 2025'!$A$3:$V$507,F$1,0)</f>
        <v>N/A</v>
      </c>
      <c r="G339" t="str">
        <f>VLOOKUP($A339,'Plan de acci�n consolidado 2025'!$A$3:$V$507,G$1,0)</f>
        <v>N/A</v>
      </c>
      <c r="H339" t="str">
        <f>VLOOKUP($A339,'Plan de acci�n consolidado 2025'!$A$3:$V$507,H$1,0)</f>
        <v>N/A</v>
      </c>
      <c r="I339" t="str">
        <f>VLOOKUP($A339,'Plan de acci�n consolidado 2025'!$A$3:$V$507,I$1,0)</f>
        <v>N/A</v>
      </c>
      <c r="J339">
        <f>VLOOKUP(E339,'Plantilla publicacion'!$A$3:$Q$490,17,0)</f>
        <v>0</v>
      </c>
      <c r="K339" t="str">
        <f>VLOOKUP($A339,'Plan de acci�n consolidado 2025'!$A$3:$V$507,K$1,0)</f>
        <v>N/A</v>
      </c>
      <c r="L339" t="str">
        <f>VLOOKUP($A339,'Plan de acci�n consolidado 2025'!$A$3:$V$507,L$1,0)</f>
        <v>N/A</v>
      </c>
      <c r="M339" t="str">
        <f>VLOOKUP($A339,'Plan de acci�n consolidado 2025'!$A$3:$V$507,M$1,0)</f>
        <v>N/A</v>
      </c>
      <c r="N339" t="str">
        <f>VLOOKUP($A339,'Plan de acci�n consolidado 2025'!$A$3:$V$507,N$1,0)</f>
        <v>N/A</v>
      </c>
      <c r="O339" t="str">
        <f>VLOOKUP($A339,'Plan de acci�n consolidado 2025'!$A$3:$V$507,O$1,0)</f>
        <v>Definir la estructura y contenido del protocolo (Estructura y contenido del Protocolo definida)</v>
      </c>
      <c r="P339">
        <f>VLOOKUP($A339,'Plan de acci�n consolidado 2025'!$A$3:$V$507,P$1,0)</f>
        <v>0</v>
      </c>
      <c r="Q339">
        <f>VLOOKUP($A339,'Plan de acci�n consolidado 2025'!$A$3:$V$507,Q$1,0)</f>
        <v>1</v>
      </c>
      <c r="R339" t="str">
        <f>VLOOKUP($A339,'Plan de acci�n consolidado 2025'!$A$3:$V$507,R$1,0)</f>
        <v>Númerica</v>
      </c>
      <c r="S339" t="str">
        <f>VLOOKUP($A339,'Plan de acci�n consolidado 2025'!$A$3:$V$507,S$1,0)</f>
        <v># de Estructuras y contenidos definidos / 1 Estructura y contenido por definir</v>
      </c>
      <c r="T339" s="196" t="str">
        <f>VLOOKUP($A339,'Plan de acci�n consolidado 2025'!$A$3:$V$507,T$1,0)</f>
        <v>2025-03-03</v>
      </c>
      <c r="U339" s="196" t="str">
        <f>VLOOKUP($A339,'Plan de acci�n consolidado 2025'!$A$3:$V$507,U$1,0)</f>
        <v>2025-03-31</v>
      </c>
      <c r="V339" t="str">
        <f>VLOOKUP($A339,'Plan de acci�n consolidado 2025'!$A$3:$V$507,V$1,0)</f>
        <v>2023-GRUPO DE TRABAJO DE CENTRO DE INFORMACIÓN TECNOLÓGICA Y APOYO A LA GESTIÓN DE PROPIEDAD LA INDUSTRIAL</v>
      </c>
      <c r="W339"/>
      <c r="X339"/>
    </row>
    <row r="340" spans="1:24" x14ac:dyDescent="0.25">
      <c r="A340" s="31" t="s">
        <v>989</v>
      </c>
      <c r="B340" t="str">
        <f>VLOOKUP($A340,'Plan de acci�n consolidado 2025'!$A$3:$V$507,B$1,0)</f>
        <v>2000-DESPACHO DEL SUPERINTENDENTE DELEGADO PARA LA PROPIEDAD INDUSTRIAL</v>
      </c>
      <c r="C340">
        <f>VLOOKUP($A340,'Plan de acci�n consolidado 2025'!$A$3:$V$507,C$1,0)</f>
        <v>1</v>
      </c>
      <c r="D340" t="str">
        <f>VLOOKUP($A340,'Plan de acci�n consolidado 2025'!$A$3:$V$507,D$1,0)</f>
        <v>Actividad propia</v>
      </c>
      <c r="E340" t="str">
        <f>VLOOKUP($A340,'Plan de acci�n consolidado 2025'!$A$3:$V$507,E$1,0)</f>
        <v>2000.2.2</v>
      </c>
      <c r="F340" t="str">
        <f>VLOOKUP($A340,'Plan de acci�n consolidado 2025'!$A$3:$V$507,F$1,0)</f>
        <v>N/A</v>
      </c>
      <c r="G340" t="str">
        <f>VLOOKUP($A340,'Plan de acci�n consolidado 2025'!$A$3:$V$507,G$1,0)</f>
        <v>N/A</v>
      </c>
      <c r="H340" t="str">
        <f>VLOOKUP($A340,'Plan de acci�n consolidado 2025'!$A$3:$V$507,H$1,0)</f>
        <v>N/A</v>
      </c>
      <c r="I340" t="str">
        <f>VLOOKUP($A340,'Plan de acci�n consolidado 2025'!$A$3:$V$507,I$1,0)</f>
        <v>N/A</v>
      </c>
      <c r="J340">
        <f>VLOOKUP(E340,'Plantilla publicacion'!$A$3:$Q$490,17,0)</f>
        <v>0</v>
      </c>
      <c r="K340" t="str">
        <f>VLOOKUP($A340,'Plan de acci�n consolidado 2025'!$A$3:$V$507,K$1,0)</f>
        <v>N/A</v>
      </c>
      <c r="L340" t="str">
        <f>VLOOKUP($A340,'Plan de acci�n consolidado 2025'!$A$3:$V$507,L$1,0)</f>
        <v>N/A</v>
      </c>
      <c r="M340" t="str">
        <f>VLOOKUP($A340,'Plan de acci�n consolidado 2025'!$A$3:$V$507,M$1,0)</f>
        <v>N/A</v>
      </c>
      <c r="N340" t="str">
        <f>VLOOKUP($A340,'Plan de acci�n consolidado 2025'!$A$3:$V$507,N$1,0)</f>
        <v>N/A</v>
      </c>
      <c r="O340" t="str">
        <f>VLOOKUP($A340,'Plan de acci�n consolidado 2025'!$A$3:$V$507,O$1,0)</f>
        <v>Definir los lineamientos para la promoción,  sensibilización y orientación en temas de Propiedad Industrial que se desarrollarán en el protocolo (Lineamientos para la promoción definidos)</v>
      </c>
      <c r="P340">
        <f>VLOOKUP($A340,'Plan de acci�n consolidado 2025'!$A$3:$V$507,P$1,0)</f>
        <v>50</v>
      </c>
      <c r="Q340">
        <f>VLOOKUP($A340,'Plan de acci�n consolidado 2025'!$A$3:$V$507,Q$1,0)</f>
        <v>1</v>
      </c>
      <c r="R340" t="str">
        <f>VLOOKUP($A340,'Plan de acci�n consolidado 2025'!$A$3:$V$507,R$1,0)</f>
        <v>Númerica</v>
      </c>
      <c r="S340" t="str">
        <f>VLOOKUP($A340,'Plan de acci�n consolidado 2025'!$A$3:$V$507,S$1,0)</f>
        <v># de Lineamientos definidos / 1 Lineamientos por definir</v>
      </c>
      <c r="T340" s="196" t="str">
        <f>VLOOKUP($A340,'Plan de acci�n consolidado 2025'!$A$3:$V$507,T$1,0)</f>
        <v>2025-04-01</v>
      </c>
      <c r="U340" s="196" t="str">
        <f>VLOOKUP($A340,'Plan de acci�n consolidado 2025'!$A$3:$V$507,U$1,0)</f>
        <v>2025-05-30</v>
      </c>
      <c r="V340" t="str">
        <f>VLOOKUP($A340,'Plan de acci�n consolidado 2025'!$A$3:$V$507,V$1,0)</f>
        <v>2000-DESPACHO DEL SUPERINTENDENTE DELEGADO PARA LA PROPIEDAD INDUSTRIAL;
2023-GRUPO DE TRABAJO DE CENTRO DE INFORMACIÓN TECNOLÓGICA Y APOYO A LA GESTIÓN DE PROPIEDAD LA INDUSTRIAL</v>
      </c>
      <c r="W340"/>
      <c r="X340"/>
    </row>
    <row r="341" spans="1:24" x14ac:dyDescent="0.25">
      <c r="A341" s="31" t="s">
        <v>991</v>
      </c>
      <c r="B341" t="str">
        <f>VLOOKUP($A341,'Plan de acci�n consolidado 2025'!$A$3:$V$507,B$1,0)</f>
        <v>2000-DESPACHO DEL SUPERINTENDENTE DELEGADO PARA LA PROPIEDAD INDUSTRIAL</v>
      </c>
      <c r="C341">
        <f>VLOOKUP($A341,'Plan de acci�n consolidado 2025'!$A$3:$V$507,C$1,0)</f>
        <v>1</v>
      </c>
      <c r="D341" t="str">
        <f>VLOOKUP($A341,'Plan de acci�n consolidado 2025'!$A$3:$V$507,D$1,0)</f>
        <v>Actividad sin participación</v>
      </c>
      <c r="E341" t="str">
        <f>VLOOKUP($A341,'Plan de acci�n consolidado 2025'!$A$3:$V$507,E$1,0)</f>
        <v>2000.2.3</v>
      </c>
      <c r="F341" t="str">
        <f>VLOOKUP($A341,'Plan de acci�n consolidado 2025'!$A$3:$V$507,F$1,0)</f>
        <v>N/A</v>
      </c>
      <c r="G341" t="str">
        <f>VLOOKUP($A341,'Plan de acci�n consolidado 2025'!$A$3:$V$507,G$1,0)</f>
        <v>N/A</v>
      </c>
      <c r="H341" t="str">
        <f>VLOOKUP($A341,'Plan de acci�n consolidado 2025'!$A$3:$V$507,H$1,0)</f>
        <v>N/A</v>
      </c>
      <c r="I341" t="str">
        <f>VLOOKUP($A341,'Plan de acci�n consolidado 2025'!$A$3:$V$507,I$1,0)</f>
        <v>N/A</v>
      </c>
      <c r="J341">
        <f>VLOOKUP(E341,'Plantilla publicacion'!$A$3:$Q$490,17,0)</f>
        <v>0</v>
      </c>
      <c r="K341" t="str">
        <f>VLOOKUP($A341,'Plan de acci�n consolidado 2025'!$A$3:$V$507,K$1,0)</f>
        <v>N/A</v>
      </c>
      <c r="L341" t="str">
        <f>VLOOKUP($A341,'Plan de acci�n consolidado 2025'!$A$3:$V$507,L$1,0)</f>
        <v>N/A</v>
      </c>
      <c r="M341" t="str">
        <f>VLOOKUP($A341,'Plan de acci�n consolidado 2025'!$A$3:$V$507,M$1,0)</f>
        <v>N/A</v>
      </c>
      <c r="N341" t="str">
        <f>VLOOKUP($A341,'Plan de acci�n consolidado 2025'!$A$3:$V$507,N$1,0)</f>
        <v>N/A</v>
      </c>
      <c r="O341" t="str">
        <f>VLOOKUP($A341,'Plan de acci�n consolidado 2025'!$A$3:$V$507,O$1,0)</f>
        <v>Elaborar el protocolo para la promoción,  sensibilización y orientación en temas de Propiedad Industrial (Protocolo elaborado)</v>
      </c>
      <c r="P341">
        <f>VLOOKUP($A341,'Plan de acci�n consolidado 2025'!$A$3:$V$507,P$1,0)</f>
        <v>0</v>
      </c>
      <c r="Q341">
        <f>VLOOKUP($A341,'Plan de acci�n consolidado 2025'!$A$3:$V$507,Q$1,0)</f>
        <v>1</v>
      </c>
      <c r="R341" t="str">
        <f>VLOOKUP($A341,'Plan de acci�n consolidado 2025'!$A$3:$V$507,R$1,0)</f>
        <v>Númerica</v>
      </c>
      <c r="S341" t="str">
        <f>VLOOKUP($A341,'Plan de acci�n consolidado 2025'!$A$3:$V$507,S$1,0)</f>
        <v># de Protocolos elaborados / 1 Protocolo por elaborar</v>
      </c>
      <c r="T341" s="196" t="str">
        <f>VLOOKUP($A341,'Plan de acci�n consolidado 2025'!$A$3:$V$507,T$1,0)</f>
        <v>2025-06-03</v>
      </c>
      <c r="U341" s="196" t="str">
        <f>VLOOKUP($A341,'Plan de acci�n consolidado 2025'!$A$3:$V$507,U$1,0)</f>
        <v>2025-08-29</v>
      </c>
      <c r="V341" t="str">
        <f>VLOOKUP($A341,'Plan de acci�n consolidado 2025'!$A$3:$V$507,V$1,0)</f>
        <v>2023-GRUPO DE TRABAJO DE CENTRO DE INFORMACIÓN TECNOLÓGICA Y APOYO A LA GESTIÓN DE PROPIEDAD LA INDUSTRIAL</v>
      </c>
      <c r="W341"/>
      <c r="X341"/>
    </row>
    <row r="342" spans="1:24" x14ac:dyDescent="0.25">
      <c r="A342" s="31" t="s">
        <v>993</v>
      </c>
      <c r="B342" t="str">
        <f>VLOOKUP($A342,'Plan de acci�n consolidado 2025'!$A$3:$V$507,B$1,0)</f>
        <v>2000-DESPACHO DEL SUPERINTENDENTE DELEGADO PARA LA PROPIEDAD INDUSTRIAL</v>
      </c>
      <c r="C342">
        <f>VLOOKUP($A342,'Plan de acci�n consolidado 2025'!$A$3:$V$507,C$1,0)</f>
        <v>1</v>
      </c>
      <c r="D342" t="str">
        <f>VLOOKUP($A342,'Plan de acci�n consolidado 2025'!$A$3:$V$507,D$1,0)</f>
        <v>Actividad propia</v>
      </c>
      <c r="E342" t="str">
        <f>VLOOKUP($A342,'Plan de acci�n consolidado 2025'!$A$3:$V$507,E$1,0)</f>
        <v>2000.2.4</v>
      </c>
      <c r="F342" t="str">
        <f>VLOOKUP($A342,'Plan de acci�n consolidado 2025'!$A$3:$V$507,F$1,0)</f>
        <v>N/A</v>
      </c>
      <c r="G342" t="str">
        <f>VLOOKUP($A342,'Plan de acci�n consolidado 2025'!$A$3:$V$507,G$1,0)</f>
        <v>N/A</v>
      </c>
      <c r="H342" t="str">
        <f>VLOOKUP($A342,'Plan de acci�n consolidado 2025'!$A$3:$V$507,H$1,0)</f>
        <v>N/A</v>
      </c>
      <c r="I342" t="str">
        <f>VLOOKUP($A342,'Plan de acci�n consolidado 2025'!$A$3:$V$507,I$1,0)</f>
        <v>N/A</v>
      </c>
      <c r="J342">
        <f>VLOOKUP(E342,'Plantilla publicacion'!$A$3:$Q$490,17,0)</f>
        <v>0</v>
      </c>
      <c r="K342" t="str">
        <f>VLOOKUP($A342,'Plan de acci�n consolidado 2025'!$A$3:$V$507,K$1,0)</f>
        <v>N/A</v>
      </c>
      <c r="L342" t="str">
        <f>VLOOKUP($A342,'Plan de acci�n consolidado 2025'!$A$3:$V$507,L$1,0)</f>
        <v>N/A</v>
      </c>
      <c r="M342" t="str">
        <f>VLOOKUP($A342,'Plan de acci�n consolidado 2025'!$A$3:$V$507,M$1,0)</f>
        <v>N/A</v>
      </c>
      <c r="N342" t="str">
        <f>VLOOKUP($A342,'Plan de acci�n consolidado 2025'!$A$3:$V$507,N$1,0)</f>
        <v>N/A</v>
      </c>
      <c r="O342" t="str">
        <f>VLOOKUP($A342,'Plan de acci�n consolidado 2025'!$A$3:$V$507,O$1,0)</f>
        <v>Socializar a OSCAE y a la Red de Protección al Consumidor, el protocolo para la promoción,  sensibilización y orientación en temas de Propiedad Industrial (Acta de socialización firmada)</v>
      </c>
      <c r="P342">
        <f>VLOOKUP($A342,'Plan de acci�n consolidado 2025'!$A$3:$V$507,P$1,0)</f>
        <v>50</v>
      </c>
      <c r="Q342">
        <f>VLOOKUP($A342,'Plan de acci�n consolidado 2025'!$A$3:$V$507,Q$1,0)</f>
        <v>1</v>
      </c>
      <c r="R342" t="str">
        <f>VLOOKUP($A342,'Plan de acci�n consolidado 2025'!$A$3:$V$507,R$1,0)</f>
        <v>Númerica</v>
      </c>
      <c r="S342" t="str">
        <f>VLOOKUP($A342,'Plan de acci�n consolidado 2025'!$A$3:$V$507,S$1,0)</f>
        <v># de Protocolos socializados / 1 Protocolo por socializar</v>
      </c>
      <c r="T342" s="196" t="str">
        <f>VLOOKUP($A342,'Plan de acci�n consolidado 2025'!$A$3:$V$507,T$1,0)</f>
        <v>2025-09-01</v>
      </c>
      <c r="U342" s="196" t="str">
        <f>VLOOKUP($A342,'Plan de acci�n consolidado 2025'!$A$3:$V$507,U$1,0)</f>
        <v>2025-10-31</v>
      </c>
      <c r="V342" t="str">
        <f>VLOOKUP($A342,'Plan de acci�n consolidado 2025'!$A$3:$V$507,V$1,0)</f>
        <v>2000-DESPACHO DEL SUPERINTENDENTE DELEGADO PARA LA PROPIEDAD INDUSTRIAL;
2023-GRUPO DE TRABAJO DE CENTRO DE INFORMACIÓN TECNOLÓGICA Y APOYO A LA GESTIÓN DE PROPIEDAD LA INDUSTRIAL</v>
      </c>
      <c r="W342"/>
      <c r="X342"/>
    </row>
    <row r="343" spans="1:24" x14ac:dyDescent="0.25">
      <c r="A343" s="31" t="s">
        <v>994</v>
      </c>
      <c r="B343" t="str">
        <f>VLOOKUP($A343,'Plan de acci�n consolidado 2025'!$A$3:$V$507,B$1,0)</f>
        <v>2000-DESPACHO DEL SUPERINTENDENTE DELEGADO PARA LA PROPIEDAD INDUSTRIAL</v>
      </c>
      <c r="C343">
        <f>VLOOKUP($A343,'Plan de acci�n consolidado 2025'!$A$3:$V$507,C$1,0)</f>
        <v>1</v>
      </c>
      <c r="D343" t="str">
        <f>VLOOKUP($A343,'Plan de acci�n consolidado 2025'!$A$3:$V$507,D$1,0)</f>
        <v>Producto</v>
      </c>
      <c r="E343" t="str">
        <f>VLOOKUP($A343,'Plan de acci�n consolidado 2025'!$A$3:$V$507,E$1,0)</f>
        <v>2000.3</v>
      </c>
      <c r="F343" t="str">
        <f>VLOOKUP($A343,'Plan de acci�n consolidado 2025'!$A$3:$V$507,F$1,0)</f>
        <v>Operativo</v>
      </c>
      <c r="G343" t="str">
        <f>VLOOKUP($A343,'Plan de acci�n consolidado 2025'!$A$3:$V$507,G$1,0)</f>
        <v xml:space="preserve">Fortalecer la infraestructura, uso y aprovechamiento de las tecnologías de la información, para optimizar la capacidad institucional
</v>
      </c>
      <c r="H343" t="str">
        <f>VLOOKUP($A343,'Plan de acci�n consolidado 2025'!$A$3:$V$507,H$1,0)</f>
        <v xml:space="preserve">Cumplimiento de productos del PAI asociados a Fortalecer la infraestructura, uso y aprovechamiento de las tecnologías de la información, para optimizar la capacidad institucional
</v>
      </c>
      <c r="I343" t="str">
        <f>VLOOKUP($A343,'Plan de acci�n consolidado 2025'!$A$3:$V$507,I$1,0)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343" t="str">
        <f>VLOOKUP(E343,'Plantilla publicacion'!$A$3:$Q$490,17,0)</f>
        <v>PND - 5-31-5-d- Convergencia regional - Gobierno digital para la gente / PES - Transformación Institucional</v>
      </c>
      <c r="K343" t="str">
        <f>VLOOKUP($A343,'Plan de acci�n consolidado 2025'!$A$3:$V$507,K$1,0)</f>
        <v>Si</v>
      </c>
      <c r="L343" t="str">
        <f>VLOOKUP($A343,'Plan de acci�n consolidado 2025'!$A$3:$V$507,L$1,0)</f>
        <v>N/A</v>
      </c>
      <c r="M343" t="str">
        <f>VLOOKUP($A343,'Plan de acci�n consolidado 2025'!$A$3:$V$507,M$1,0)</f>
        <v>Política Gestión Documental _DIMENSIÓN Información y Comunicación</v>
      </c>
      <c r="N343" t="str">
        <f>VLOOKUP($A343,'Plan de acci�n consolidado 2025'!$A$3:$V$507,N$1,0)</f>
        <v>N/A</v>
      </c>
      <c r="O343" t="str">
        <f>VLOOKUP($A343,'Plan de acci�n consolidado 2025'!$A$3:$V$507,O$1,0)</f>
        <v>Solución, mapa de ruta y documentación inicial en materia procedimental para el manejo del expediente electrónico - Segunda fase de estructura de expediente electrónico, realizada  (Informe elaborado)</v>
      </c>
      <c r="P343">
        <f>VLOOKUP($A343,'Plan de acci�n consolidado 2025'!$A$3:$V$507,P$1,0)</f>
        <v>10</v>
      </c>
      <c r="Q343">
        <f>VLOOKUP($A343,'Plan de acci�n consolidado 2025'!$A$3:$V$507,Q$1,0)</f>
        <v>1</v>
      </c>
      <c r="R343" t="str">
        <f>VLOOKUP($A343,'Plan de acci�n consolidado 2025'!$A$3:$V$507,R$1,0)</f>
        <v>Númerica</v>
      </c>
      <c r="S343" t="str">
        <f>VLOOKUP($A343,'Plan de acci�n consolidado 2025'!$A$3:$V$507,S$1,0)</f>
        <v># de soluciones realizadas / 1 Solución por realizar</v>
      </c>
      <c r="T343" s="196" t="str">
        <f>VLOOKUP($A343,'Plan de acci�n consolidado 2025'!$A$3:$V$507,T$1,0)</f>
        <v>2025-02-03</v>
      </c>
      <c r="U343" s="196" t="str">
        <f>VLOOKUP($A343,'Plan de acci�n consolidado 2025'!$A$3:$V$507,U$1,0)</f>
        <v>2025-11-28</v>
      </c>
      <c r="V343" t="str">
        <f>VLOOKUP($A343,'Plan de acci�n consolidado 2025'!$A$3:$V$507,V$1,0)</f>
        <v>141-GRUPO DE TRABAJO DE GESTIÓN DOCUMENTAL Y ARCHIVO;
20-OFICINA DE TECNOLOGÍA E INFORMÁTICA;
2000-DESPACHO DEL SUPERINTENDENTE DELEGADO PARA LA PROPIEDAD INDUSTRIAL;
2020-DIRECCIÓN DE NUEVAS CREACIONES;
30-OFICINA ASESORA DE PLANEACIÓN</v>
      </c>
      <c r="W343"/>
      <c r="X343"/>
    </row>
    <row r="344" spans="1:24" x14ac:dyDescent="0.25">
      <c r="A344" s="31" t="s">
        <v>998</v>
      </c>
      <c r="B344" t="str">
        <f>VLOOKUP($A344,'Plan de acci�n consolidado 2025'!$A$3:$V$507,B$1,0)</f>
        <v>2000-DESPACHO DEL SUPERINTENDENTE DELEGADO PARA LA PROPIEDAD INDUSTRIAL</v>
      </c>
      <c r="C344">
        <f>VLOOKUP($A344,'Plan de acci�n consolidado 2025'!$A$3:$V$507,C$1,0)</f>
        <v>1</v>
      </c>
      <c r="D344" t="str">
        <f>VLOOKUP($A344,'Plan de acci�n consolidado 2025'!$A$3:$V$507,D$1,0)</f>
        <v>Actividad propia</v>
      </c>
      <c r="E344" t="str">
        <f>VLOOKUP($A344,'Plan de acci�n consolidado 2025'!$A$3:$V$507,E$1,0)</f>
        <v>2000.3.1</v>
      </c>
      <c r="F344" t="str">
        <f>VLOOKUP($A344,'Plan de acci�n consolidado 2025'!$A$3:$V$507,F$1,0)</f>
        <v>N/A</v>
      </c>
      <c r="G344" t="str">
        <f>VLOOKUP($A344,'Plan de acci�n consolidado 2025'!$A$3:$V$507,G$1,0)</f>
        <v>N/A</v>
      </c>
      <c r="H344" t="str">
        <f>VLOOKUP($A344,'Plan de acci�n consolidado 2025'!$A$3:$V$507,H$1,0)</f>
        <v>N/A</v>
      </c>
      <c r="I344" t="str">
        <f>VLOOKUP($A344,'Plan de acci�n consolidado 2025'!$A$3:$V$507,I$1,0)</f>
        <v>N/A</v>
      </c>
      <c r="J344">
        <f>VLOOKUP(E344,'Plantilla publicacion'!$A$3:$Q$490,17,0)</f>
        <v>0</v>
      </c>
      <c r="K344" t="str">
        <f>VLOOKUP($A344,'Plan de acci�n consolidado 2025'!$A$3:$V$507,K$1,0)</f>
        <v>N/A</v>
      </c>
      <c r="L344" t="str">
        <f>VLOOKUP($A344,'Plan de acci�n consolidado 2025'!$A$3:$V$507,L$1,0)</f>
        <v>N/A</v>
      </c>
      <c r="M344" t="str">
        <f>VLOOKUP($A344,'Plan de acci�n consolidado 2025'!$A$3:$V$507,M$1,0)</f>
        <v>N/A</v>
      </c>
      <c r="N344" t="str">
        <f>VLOOKUP($A344,'Plan de acci�n consolidado 2025'!$A$3:$V$507,N$1,0)</f>
        <v>N/A</v>
      </c>
      <c r="O344" t="str">
        <f>VLOOKUP($A344,'Plan de acci�n consolidado 2025'!$A$3:$V$507,O$1,0)</f>
        <v>Establecer cronograma para identificar el plan de trabajo a desarrollar (Cronograma establecido)</v>
      </c>
      <c r="P344">
        <f>VLOOKUP($A344,'Plan de acci�n consolidado 2025'!$A$3:$V$507,P$1,0)</f>
        <v>10</v>
      </c>
      <c r="Q344">
        <f>VLOOKUP($A344,'Plan de acci�n consolidado 2025'!$A$3:$V$507,Q$1,0)</f>
        <v>1</v>
      </c>
      <c r="R344" t="str">
        <f>VLOOKUP($A344,'Plan de acci�n consolidado 2025'!$A$3:$V$507,R$1,0)</f>
        <v>Númerica</v>
      </c>
      <c r="S344" t="str">
        <f>VLOOKUP($A344,'Plan de acci�n consolidado 2025'!$A$3:$V$507,S$1,0)</f>
        <v># de cronogramas establecidos / 1 Cronograma por establecer</v>
      </c>
      <c r="T344" s="196" t="str">
        <f>VLOOKUP($A344,'Plan de acci�n consolidado 2025'!$A$3:$V$507,T$1,0)</f>
        <v>2025-02-03</v>
      </c>
      <c r="U344" s="196" t="str">
        <f>VLOOKUP($A344,'Plan de acci�n consolidado 2025'!$A$3:$V$507,U$1,0)</f>
        <v>2025-02-28</v>
      </c>
      <c r="V344" t="str">
        <f>VLOOKUP($A344,'Plan de acci�n consolidado 2025'!$A$3:$V$507,V$1,0)</f>
        <v>141-GRUPO DE TRABAJO DE GESTIÓN DOCUMENTAL Y ARCHIVO;
20-OFICINA DE TECNOLOGÍA E INFORMÁTICA;
2000-DESPACHO DEL SUPERINTENDENTE DELEGADO PARA LA PROPIEDAD INDUSTRIAL;
2020-DIRECCIÓN DE NUEVAS CREACIONES;
30-OFICINA ASESORA DE PLANEACIÓN</v>
      </c>
      <c r="W344"/>
      <c r="X344"/>
    </row>
    <row r="345" spans="1:24" x14ac:dyDescent="0.25">
      <c r="A345" s="31" t="s">
        <v>1000</v>
      </c>
      <c r="B345" t="str">
        <f>VLOOKUP($A345,'Plan de acci�n consolidado 2025'!$A$3:$V$507,B$1,0)</f>
        <v>2000-DESPACHO DEL SUPERINTENDENTE DELEGADO PARA LA PROPIEDAD INDUSTRIAL</v>
      </c>
      <c r="C345">
        <f>VLOOKUP($A345,'Plan de acci�n consolidado 2025'!$A$3:$V$507,C$1,0)</f>
        <v>1</v>
      </c>
      <c r="D345" t="str">
        <f>VLOOKUP($A345,'Plan de acci�n consolidado 2025'!$A$3:$V$507,D$1,0)</f>
        <v>Actividad propia</v>
      </c>
      <c r="E345" t="str">
        <f>VLOOKUP($A345,'Plan de acci�n consolidado 2025'!$A$3:$V$507,E$1,0)</f>
        <v>2000.3.2</v>
      </c>
      <c r="F345" t="str">
        <f>VLOOKUP($A345,'Plan de acci�n consolidado 2025'!$A$3:$V$507,F$1,0)</f>
        <v>N/A</v>
      </c>
      <c r="G345" t="str">
        <f>VLOOKUP($A345,'Plan de acci�n consolidado 2025'!$A$3:$V$507,G$1,0)</f>
        <v>N/A</v>
      </c>
      <c r="H345" t="str">
        <f>VLOOKUP($A345,'Plan de acci�n consolidado 2025'!$A$3:$V$507,H$1,0)</f>
        <v>N/A</v>
      </c>
      <c r="I345" t="str">
        <f>VLOOKUP($A345,'Plan de acci�n consolidado 2025'!$A$3:$V$507,I$1,0)</f>
        <v>N/A</v>
      </c>
      <c r="J345">
        <f>VLOOKUP(E345,'Plantilla publicacion'!$A$3:$Q$490,17,0)</f>
        <v>0</v>
      </c>
      <c r="K345" t="str">
        <f>VLOOKUP($A345,'Plan de acci�n consolidado 2025'!$A$3:$V$507,K$1,0)</f>
        <v>N/A</v>
      </c>
      <c r="L345" t="str">
        <f>VLOOKUP($A345,'Plan de acci�n consolidado 2025'!$A$3:$V$507,L$1,0)</f>
        <v>N/A</v>
      </c>
      <c r="M345" t="str">
        <f>VLOOKUP($A345,'Plan de acci�n consolidado 2025'!$A$3:$V$507,M$1,0)</f>
        <v>N/A</v>
      </c>
      <c r="N345" t="str">
        <f>VLOOKUP($A345,'Plan de acci�n consolidado 2025'!$A$3:$V$507,N$1,0)</f>
        <v>N/A</v>
      </c>
      <c r="O345" t="str">
        <f>VLOOKUP($A345,'Plan de acci�n consolidado 2025'!$A$3:$V$507,O$1,0)</f>
        <v>Realizar el seguimiento a las actividades planeadas en el cronograma (Informes de seguimiento a las actividades planeadas en el cronograma)</v>
      </c>
      <c r="P345">
        <f>VLOOKUP($A345,'Plan de acci�n consolidado 2025'!$A$3:$V$507,P$1,0)</f>
        <v>60</v>
      </c>
      <c r="Q345">
        <f>VLOOKUP($A345,'Plan de acci�n consolidado 2025'!$A$3:$V$507,Q$1,0)</f>
        <v>8</v>
      </c>
      <c r="R345" t="str">
        <f>VLOOKUP($A345,'Plan de acci�n consolidado 2025'!$A$3:$V$507,R$1,0)</f>
        <v>Númerica</v>
      </c>
      <c r="S345" t="str">
        <f>VLOOKUP($A345,'Plan de acci�n consolidado 2025'!$A$3:$V$507,S$1,0)</f>
        <v># de seguimientos realizados / 8 seguimientos por realizar</v>
      </c>
      <c r="T345" s="196" t="str">
        <f>VLOOKUP($A345,'Plan de acci�n consolidado 2025'!$A$3:$V$507,T$1,0)</f>
        <v>2025-03-03</v>
      </c>
      <c r="U345" s="196" t="str">
        <f>VLOOKUP($A345,'Plan de acci�n consolidado 2025'!$A$3:$V$507,U$1,0)</f>
        <v>2025-10-31</v>
      </c>
      <c r="V345" t="str">
        <f>VLOOKUP($A345,'Plan de acci�n consolidado 2025'!$A$3:$V$507,V$1,0)</f>
        <v>2000-DESPACHO DEL SUPERINTENDENTE DELEGADO PARA LA PROPIEDAD INDUSTRIAL</v>
      </c>
      <c r="W345"/>
      <c r="X345"/>
    </row>
    <row r="346" spans="1:24" x14ac:dyDescent="0.25">
      <c r="A346" s="31" t="s">
        <v>1002</v>
      </c>
      <c r="B346" t="str">
        <f>VLOOKUP($A346,'Plan de acci�n consolidado 2025'!$A$3:$V$507,B$1,0)</f>
        <v>2000-DESPACHO DEL SUPERINTENDENTE DELEGADO PARA LA PROPIEDAD INDUSTRIAL</v>
      </c>
      <c r="C346">
        <f>VLOOKUP($A346,'Plan de acci�n consolidado 2025'!$A$3:$V$507,C$1,0)</f>
        <v>1</v>
      </c>
      <c r="D346" t="str">
        <f>VLOOKUP($A346,'Plan de acci�n consolidado 2025'!$A$3:$V$507,D$1,0)</f>
        <v>Actividad propia</v>
      </c>
      <c r="E346" t="str">
        <f>VLOOKUP($A346,'Plan de acci�n consolidado 2025'!$A$3:$V$507,E$1,0)</f>
        <v>2000.3.3</v>
      </c>
      <c r="F346" t="str">
        <f>VLOOKUP($A346,'Plan de acci�n consolidado 2025'!$A$3:$V$507,F$1,0)</f>
        <v>N/A</v>
      </c>
      <c r="G346" t="str">
        <f>VLOOKUP($A346,'Plan de acci�n consolidado 2025'!$A$3:$V$507,G$1,0)</f>
        <v>N/A</v>
      </c>
      <c r="H346" t="str">
        <f>VLOOKUP($A346,'Plan de acci�n consolidado 2025'!$A$3:$V$507,H$1,0)</f>
        <v>N/A</v>
      </c>
      <c r="I346" t="str">
        <f>VLOOKUP($A346,'Plan de acci�n consolidado 2025'!$A$3:$V$507,I$1,0)</f>
        <v>N/A</v>
      </c>
      <c r="J346">
        <f>VLOOKUP(E346,'Plantilla publicacion'!$A$3:$Q$490,17,0)</f>
        <v>0</v>
      </c>
      <c r="K346" t="str">
        <f>VLOOKUP($A346,'Plan de acci�n consolidado 2025'!$A$3:$V$507,K$1,0)</f>
        <v>N/A</v>
      </c>
      <c r="L346" t="str">
        <f>VLOOKUP($A346,'Plan de acci�n consolidado 2025'!$A$3:$V$507,L$1,0)</f>
        <v>N/A</v>
      </c>
      <c r="M346" t="str">
        <f>VLOOKUP($A346,'Plan de acci�n consolidado 2025'!$A$3:$V$507,M$1,0)</f>
        <v>N/A</v>
      </c>
      <c r="N346" t="str">
        <f>VLOOKUP($A346,'Plan de acci�n consolidado 2025'!$A$3:$V$507,N$1,0)</f>
        <v>N/A</v>
      </c>
      <c r="O346" t="str">
        <f>VLOOKUP($A346,'Plan de acci�n consolidado 2025'!$A$3:$V$507,O$1,0)</f>
        <v>Elaborar informe de brechas (Informe elaborado)</v>
      </c>
      <c r="P346">
        <f>VLOOKUP($A346,'Plan de acci�n consolidado 2025'!$A$3:$V$507,P$1,0)</f>
        <v>30</v>
      </c>
      <c r="Q346">
        <f>VLOOKUP($A346,'Plan de acci�n consolidado 2025'!$A$3:$V$507,Q$1,0)</f>
        <v>1</v>
      </c>
      <c r="R346" t="str">
        <f>VLOOKUP($A346,'Plan de acci�n consolidado 2025'!$A$3:$V$507,R$1,0)</f>
        <v>Númerica</v>
      </c>
      <c r="S346" t="str">
        <f>VLOOKUP($A346,'Plan de acci�n consolidado 2025'!$A$3:$V$507,S$1,0)</f>
        <v># de informes realizados / 1 informes por realizar</v>
      </c>
      <c r="T346" s="196" t="str">
        <f>VLOOKUP($A346,'Plan de acci�n consolidado 2025'!$A$3:$V$507,T$1,0)</f>
        <v>2025-11-04</v>
      </c>
      <c r="U346" s="196" t="str">
        <f>VLOOKUP($A346,'Plan de acci�n consolidado 2025'!$A$3:$V$507,U$1,0)</f>
        <v>2025-11-28</v>
      </c>
      <c r="V346" t="str">
        <f>VLOOKUP($A346,'Plan de acci�n consolidado 2025'!$A$3:$V$507,V$1,0)</f>
        <v>141-GRUPO DE TRABAJO DE GESTIÓN DOCUMENTAL Y ARCHIVO;
20-OFICINA DE TECNOLOGÍA E INFORMÁTICA;
2000-DESPACHO DEL SUPERINTENDENTE DELEGADO PARA LA PROPIEDAD INDUSTRIAL;
2020-DIRECCIÓN DE NUEVAS CREACIONES;
30-OFICINA ASESORA DE PLANEACIÓN</v>
      </c>
      <c r="W346"/>
      <c r="X346"/>
    </row>
    <row r="347" spans="1:24" x14ac:dyDescent="0.25">
      <c r="A347" s="31" t="s">
        <v>1004</v>
      </c>
      <c r="B347" t="str">
        <f>VLOOKUP($A347,'Plan de acci�n consolidado 2025'!$A$3:$V$507,B$1,0)</f>
        <v>2000-DESPACHO DEL SUPERINTENDENTE DELEGADO PARA LA PROPIEDAD INDUSTRIAL</v>
      </c>
      <c r="C347">
        <f>VLOOKUP($A347,'Plan de acci�n consolidado 2025'!$A$3:$V$507,C$1,0)</f>
        <v>1</v>
      </c>
      <c r="D347" t="str">
        <f>VLOOKUP($A347,'Plan de acci�n consolidado 2025'!$A$3:$V$507,D$1,0)</f>
        <v>Producto</v>
      </c>
      <c r="E347" t="str">
        <f>VLOOKUP($A347,'Plan de acci�n consolidado 2025'!$A$3:$V$507,E$1,0)</f>
        <v>2000.4</v>
      </c>
      <c r="F347" t="str">
        <f>VLOOKUP($A347,'Plan de acci�n consolidado 2025'!$A$3:$V$507,F$1,0)</f>
        <v>Innovador</v>
      </c>
      <c r="G347" t="str">
        <f>VLOOKUP($A347,'Plan de acci�n consolidado 2025'!$A$3:$V$507,G$1,0)</f>
        <v xml:space="preserve">Fortalecer la infraestructura, uso y aprovechamiento de las tecnologías de la información, para optimizar la capacidad institucional
</v>
      </c>
      <c r="H347" t="str">
        <f>VLOOKUP($A347,'Plan de acci�n consolidado 2025'!$A$3:$V$507,H$1,0)</f>
        <v xml:space="preserve">Cumplimiento de productos del PAI asociados a Fortalecer la infraestructura, uso y aprovechamiento de las tecnologías de la información, para optimizar la capacidad institucional
</v>
      </c>
      <c r="I347" t="str">
        <f>VLOOKUP($A347,'Plan de acci�n consolidado 2025'!$A$3:$V$507,I$1,0)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347" t="str">
        <f>VLOOKUP(E347,'Plantilla publicacion'!$A$3:$Q$490,17,0)</f>
        <v>PND - 5-31-5-d- Convergencia regional - Gobierno digital para la gente / PES - Transformación Institucional</v>
      </c>
      <c r="K347" t="str">
        <f>VLOOKUP($A347,'Plan de acci�n consolidado 2025'!$A$3:$V$507,K$1,0)</f>
        <v>Si</v>
      </c>
      <c r="L347" t="str">
        <f>VLOOKUP($A347,'Plan de acci�n consolidado 2025'!$A$3:$V$507,L$1,0)</f>
        <v>N/A</v>
      </c>
      <c r="M347" t="str">
        <f>VLOOKUP($A347,'Plan de acci�n consolidado 2025'!$A$3:$V$507,M$1,0)</f>
        <v>Política Gestión Documental _DIMENSIÓN Información y Comunicación</v>
      </c>
      <c r="N347" t="str">
        <f>VLOOKUP($A347,'Plan de acci�n consolidado 2025'!$A$3:$V$507,N$1,0)</f>
        <v>N/A</v>
      </c>
      <c r="O347" t="str">
        <f>VLOOKUP($A347,'Plan de acci�n consolidado 2025'!$A$3:$V$507,O$1,0)</f>
        <v>Protocolo para la conservación de evidencias en el entorno digital, gestión de pruebas digitales y el aseguramiento del acervo probatorio en entornos digitales, elaborado. (Protocolo elaborado)</v>
      </c>
      <c r="P347">
        <f>VLOOKUP($A347,'Plan de acci�n consolidado 2025'!$A$3:$V$507,P$1,0)</f>
        <v>10</v>
      </c>
      <c r="Q347">
        <f>VLOOKUP($A347,'Plan de acci�n consolidado 2025'!$A$3:$V$507,Q$1,0)</f>
        <v>1</v>
      </c>
      <c r="R347" t="str">
        <f>VLOOKUP($A347,'Plan de acci�n consolidado 2025'!$A$3:$V$507,R$1,0)</f>
        <v>Númerica</v>
      </c>
      <c r="S347" t="str">
        <f>VLOOKUP($A347,'Plan de acci�n consolidado 2025'!$A$3:$V$507,S$1,0)</f>
        <v># de Protocolos elaborados / 1 Protocolo por elaborar</v>
      </c>
      <c r="T347" s="196" t="str">
        <f>VLOOKUP($A347,'Plan de acci�n consolidado 2025'!$A$3:$V$507,T$1,0)</f>
        <v>2025-01-20</v>
      </c>
      <c r="U347" s="196" t="str">
        <f>VLOOKUP($A347,'Plan de acci�n consolidado 2025'!$A$3:$V$507,U$1,0)</f>
        <v>2025-11-28</v>
      </c>
      <c r="V347" t="str">
        <f>VLOOKUP($A347,'Plan de acci�n consolidado 2025'!$A$3:$V$507,V$1,0)</f>
        <v>10-OFICINA  ASESORA JURÍDICA;
20-OFICINA DE TECNOLOGÍA E INFORMÁTICA;
2000-DESPACHO DEL SUPERINTENDENTE DELEGADO PARA LA PROPIEDAD INDUSTRIAL;
2010-DIRECCION DE SIGNOS DISTINTIVOS;
2020-DIRECCIÓN DE NUEVAS CREACIONES</v>
      </c>
      <c r="W347"/>
      <c r="X347"/>
    </row>
    <row r="348" spans="1:24" x14ac:dyDescent="0.25">
      <c r="A348" s="31" t="s">
        <v>1006</v>
      </c>
      <c r="B348" t="str">
        <f>VLOOKUP($A348,'Plan de acci�n consolidado 2025'!$A$3:$V$507,B$1,0)</f>
        <v>2000-DESPACHO DEL SUPERINTENDENTE DELEGADO PARA LA PROPIEDAD INDUSTRIAL</v>
      </c>
      <c r="C348">
        <f>VLOOKUP($A348,'Plan de acci�n consolidado 2025'!$A$3:$V$507,C$1,0)</f>
        <v>1</v>
      </c>
      <c r="D348" t="str">
        <f>VLOOKUP($A348,'Plan de acci�n consolidado 2025'!$A$3:$V$507,D$1,0)</f>
        <v>Actividad propia</v>
      </c>
      <c r="E348" t="str">
        <f>VLOOKUP($A348,'Plan de acci�n consolidado 2025'!$A$3:$V$507,E$1,0)</f>
        <v>2000.4.1</v>
      </c>
      <c r="F348" t="str">
        <f>VLOOKUP($A348,'Plan de acci�n consolidado 2025'!$A$3:$V$507,F$1,0)</f>
        <v>N/A</v>
      </c>
      <c r="G348" t="str">
        <f>VLOOKUP($A348,'Plan de acci�n consolidado 2025'!$A$3:$V$507,G$1,0)</f>
        <v>N/A</v>
      </c>
      <c r="H348" t="str">
        <f>VLOOKUP($A348,'Plan de acci�n consolidado 2025'!$A$3:$V$507,H$1,0)</f>
        <v>N/A</v>
      </c>
      <c r="I348" t="str">
        <f>VLOOKUP($A348,'Plan de acci�n consolidado 2025'!$A$3:$V$507,I$1,0)</f>
        <v>N/A</v>
      </c>
      <c r="J348">
        <f>VLOOKUP(E348,'Plantilla publicacion'!$A$3:$Q$490,17,0)</f>
        <v>0</v>
      </c>
      <c r="K348" t="str">
        <f>VLOOKUP($A348,'Plan de acci�n consolidado 2025'!$A$3:$V$507,K$1,0)</f>
        <v>N/A</v>
      </c>
      <c r="L348" t="str">
        <f>VLOOKUP($A348,'Plan de acci�n consolidado 2025'!$A$3:$V$507,L$1,0)</f>
        <v>N/A</v>
      </c>
      <c r="M348" t="str">
        <f>VLOOKUP($A348,'Plan de acci�n consolidado 2025'!$A$3:$V$507,M$1,0)</f>
        <v>N/A</v>
      </c>
      <c r="N348" t="str">
        <f>VLOOKUP($A348,'Plan de acci�n consolidado 2025'!$A$3:$V$507,N$1,0)</f>
        <v>N/A</v>
      </c>
      <c r="O348" t="str">
        <f>VLOOKUP($A348,'Plan de acci�n consolidado 2025'!$A$3:$V$507,O$1,0)</f>
        <v>Identificar los tipos de evidencia y fuentes que requieren de conservación en los trámites de PI  (Informe sobre tipos de evidencia y fuentes de conservación elaborado)</v>
      </c>
      <c r="P348">
        <f>VLOOKUP($A348,'Plan de acci�n consolidado 2025'!$A$3:$V$507,P$1,0)</f>
        <v>40</v>
      </c>
      <c r="Q348">
        <f>VLOOKUP($A348,'Plan de acci�n consolidado 2025'!$A$3:$V$507,Q$1,0)</f>
        <v>1</v>
      </c>
      <c r="R348" t="str">
        <f>VLOOKUP($A348,'Plan de acci�n consolidado 2025'!$A$3:$V$507,R$1,0)</f>
        <v>Númerica</v>
      </c>
      <c r="S348" t="str">
        <f>VLOOKUP($A348,'Plan de acci�n consolidado 2025'!$A$3:$V$507,S$1,0)</f>
        <v># de Identificación de evidencias y fuentes realizadas / 1 Identificación de evidencias y fuentes por realizar</v>
      </c>
      <c r="T348" s="196" t="str">
        <f>VLOOKUP($A348,'Plan de acci�n consolidado 2025'!$A$3:$V$507,T$1,0)</f>
        <v>2025-01-20</v>
      </c>
      <c r="U348" s="196" t="str">
        <f>VLOOKUP($A348,'Plan de acci�n consolidado 2025'!$A$3:$V$507,U$1,0)</f>
        <v>2025-02-28</v>
      </c>
      <c r="V348" t="str">
        <f>VLOOKUP($A348,'Plan de acci�n consolidado 2025'!$A$3:$V$507,V$1,0)</f>
        <v>20-OFICINA DE TECNOLOGÍA E INFORMÁTICA;
2000-DESPACHO DEL SUPERINTENDENTE DELEGADO PARA LA PROPIEDAD INDUSTRIAL;
2010-DIRECCION DE SIGNOS DISTINTIVOS;
2020-DIRECCIÓN DE NUEVAS CREACIONES</v>
      </c>
      <c r="W348"/>
      <c r="X348"/>
    </row>
    <row r="349" spans="1:24" x14ac:dyDescent="0.25">
      <c r="A349" s="31" t="s">
        <v>1009</v>
      </c>
      <c r="B349" t="str">
        <f>VLOOKUP($A349,'Plan de acci�n consolidado 2025'!$A$3:$V$507,B$1,0)</f>
        <v>2000-DESPACHO DEL SUPERINTENDENTE DELEGADO PARA LA PROPIEDAD INDUSTRIAL</v>
      </c>
      <c r="C349">
        <f>VLOOKUP($A349,'Plan de acci�n consolidado 2025'!$A$3:$V$507,C$1,0)</f>
        <v>1</v>
      </c>
      <c r="D349" t="str">
        <f>VLOOKUP($A349,'Plan de acci�n consolidado 2025'!$A$3:$V$507,D$1,0)</f>
        <v>Actividad sin participación</v>
      </c>
      <c r="E349" t="str">
        <f>VLOOKUP($A349,'Plan de acci�n consolidado 2025'!$A$3:$V$507,E$1,0)</f>
        <v>2000.4.2</v>
      </c>
      <c r="F349" t="str">
        <f>VLOOKUP($A349,'Plan de acci�n consolidado 2025'!$A$3:$V$507,F$1,0)</f>
        <v>N/A</v>
      </c>
      <c r="G349" t="str">
        <f>VLOOKUP($A349,'Plan de acci�n consolidado 2025'!$A$3:$V$507,G$1,0)</f>
        <v>N/A</v>
      </c>
      <c r="H349" t="str">
        <f>VLOOKUP($A349,'Plan de acci�n consolidado 2025'!$A$3:$V$507,H$1,0)</f>
        <v>N/A</v>
      </c>
      <c r="I349" t="str">
        <f>VLOOKUP($A349,'Plan de acci�n consolidado 2025'!$A$3:$V$507,I$1,0)</f>
        <v>N/A</v>
      </c>
      <c r="J349">
        <f>VLOOKUP(E349,'Plantilla publicacion'!$A$3:$Q$490,17,0)</f>
        <v>0</v>
      </c>
      <c r="K349" t="str">
        <f>VLOOKUP($A349,'Plan de acci�n consolidado 2025'!$A$3:$V$507,K$1,0)</f>
        <v>N/A</v>
      </c>
      <c r="L349" t="str">
        <f>VLOOKUP($A349,'Plan de acci�n consolidado 2025'!$A$3:$V$507,L$1,0)</f>
        <v>N/A</v>
      </c>
      <c r="M349" t="str">
        <f>VLOOKUP($A349,'Plan de acci�n consolidado 2025'!$A$3:$V$507,M$1,0)</f>
        <v>N/A</v>
      </c>
      <c r="N349" t="str">
        <f>VLOOKUP($A349,'Plan de acci�n consolidado 2025'!$A$3:$V$507,N$1,0)</f>
        <v>N/A</v>
      </c>
      <c r="O349" t="str">
        <f>VLOOKUP($A349,'Plan de acci�n consolidado 2025'!$A$3:$V$507,O$1,0)</f>
        <v>Realizar un análisis de las leyes y regulaciones sobre la conservación de evidencias digitales  (Documento de análisis elaborado)</v>
      </c>
      <c r="P349">
        <f>VLOOKUP($A349,'Plan de acci�n consolidado 2025'!$A$3:$V$507,P$1,0)</f>
        <v>0</v>
      </c>
      <c r="Q349">
        <f>VLOOKUP($A349,'Plan de acci�n consolidado 2025'!$A$3:$V$507,Q$1,0)</f>
        <v>1</v>
      </c>
      <c r="R349" t="str">
        <f>VLOOKUP($A349,'Plan de acci�n consolidado 2025'!$A$3:$V$507,R$1,0)</f>
        <v>Númerica</v>
      </c>
      <c r="S349" t="str">
        <f>VLOOKUP($A349,'Plan de acci�n consolidado 2025'!$A$3:$V$507,S$1,0)</f>
        <v># de Análisis de las leyes y regulaciones realizadas / 1 Análisis de las leyes y regulaciones por realizar</v>
      </c>
      <c r="T349" s="196" t="str">
        <f>VLOOKUP($A349,'Plan de acci�n consolidado 2025'!$A$3:$V$507,T$1,0)</f>
        <v>2025-01-20</v>
      </c>
      <c r="U349" s="196" t="str">
        <f>VLOOKUP($A349,'Plan de acci�n consolidado 2025'!$A$3:$V$507,U$1,0)</f>
        <v>2025-02-28</v>
      </c>
      <c r="V349" t="str">
        <f>VLOOKUP($A349,'Plan de acci�n consolidado 2025'!$A$3:$V$507,V$1,0)</f>
        <v>10-OFICINA  ASESORA JURÍDICA</v>
      </c>
      <c r="W349"/>
      <c r="X349"/>
    </row>
    <row r="350" spans="1:24" x14ac:dyDescent="0.25">
      <c r="A350" s="31" t="s">
        <v>1012</v>
      </c>
      <c r="B350" t="str">
        <f>VLOOKUP($A350,'Plan de acci�n consolidado 2025'!$A$3:$V$507,B$1,0)</f>
        <v>2000-DESPACHO DEL SUPERINTENDENTE DELEGADO PARA LA PROPIEDAD INDUSTRIAL</v>
      </c>
      <c r="C350">
        <f>VLOOKUP($A350,'Plan de acci�n consolidado 2025'!$A$3:$V$507,C$1,0)</f>
        <v>1</v>
      </c>
      <c r="D350" t="str">
        <f>VLOOKUP($A350,'Plan de acci�n consolidado 2025'!$A$3:$V$507,D$1,0)</f>
        <v>Actividad propia</v>
      </c>
      <c r="E350" t="str">
        <f>VLOOKUP($A350,'Plan de acci�n consolidado 2025'!$A$3:$V$507,E$1,0)</f>
        <v>2000.4.3</v>
      </c>
      <c r="F350" t="str">
        <f>VLOOKUP($A350,'Plan de acci�n consolidado 2025'!$A$3:$V$507,F$1,0)</f>
        <v>N/A</v>
      </c>
      <c r="G350" t="str">
        <f>VLOOKUP($A350,'Plan de acci�n consolidado 2025'!$A$3:$V$507,G$1,0)</f>
        <v>N/A</v>
      </c>
      <c r="H350" t="str">
        <f>VLOOKUP($A350,'Plan de acci�n consolidado 2025'!$A$3:$V$507,H$1,0)</f>
        <v>N/A</v>
      </c>
      <c r="I350" t="str">
        <f>VLOOKUP($A350,'Plan de acci�n consolidado 2025'!$A$3:$V$507,I$1,0)</f>
        <v>N/A</v>
      </c>
      <c r="J350">
        <f>VLOOKUP(E350,'Plantilla publicacion'!$A$3:$Q$490,17,0)</f>
        <v>0</v>
      </c>
      <c r="K350" t="str">
        <f>VLOOKUP($A350,'Plan de acci�n consolidado 2025'!$A$3:$V$507,K$1,0)</f>
        <v>N/A</v>
      </c>
      <c r="L350" t="str">
        <f>VLOOKUP($A350,'Plan de acci�n consolidado 2025'!$A$3:$V$507,L$1,0)</f>
        <v>N/A</v>
      </c>
      <c r="M350" t="str">
        <f>VLOOKUP($A350,'Plan de acci�n consolidado 2025'!$A$3:$V$507,M$1,0)</f>
        <v>N/A</v>
      </c>
      <c r="N350" t="str">
        <f>VLOOKUP($A350,'Plan de acci�n consolidado 2025'!$A$3:$V$507,N$1,0)</f>
        <v>N/A</v>
      </c>
      <c r="O350" t="str">
        <f>VLOOKUP($A350,'Plan de acci�n consolidado 2025'!$A$3:$V$507,O$1,0)</f>
        <v>Definir la estructura y contenido del Protocolo (Documento con la estructura y contenido definido)</v>
      </c>
      <c r="P350">
        <f>VLOOKUP($A350,'Plan de acci�n consolidado 2025'!$A$3:$V$507,P$1,0)</f>
        <v>30</v>
      </c>
      <c r="Q350">
        <f>VLOOKUP($A350,'Plan de acci�n consolidado 2025'!$A$3:$V$507,Q$1,0)</f>
        <v>1</v>
      </c>
      <c r="R350" t="str">
        <f>VLOOKUP($A350,'Plan de acci�n consolidado 2025'!$A$3:$V$507,R$1,0)</f>
        <v>Númerica</v>
      </c>
      <c r="S350" t="str">
        <f>VLOOKUP($A350,'Plan de acci�n consolidado 2025'!$A$3:$V$507,S$1,0)</f>
        <v># de Estructuras y contenidos definidos / 1 Estructura y contenido por definir</v>
      </c>
      <c r="T350" s="196" t="str">
        <f>VLOOKUP($A350,'Plan de acci�n consolidado 2025'!$A$3:$V$507,T$1,0)</f>
        <v>2025-03-03</v>
      </c>
      <c r="U350" s="196" t="str">
        <f>VLOOKUP($A350,'Plan de acci�n consolidado 2025'!$A$3:$V$507,U$1,0)</f>
        <v>2025-04-30</v>
      </c>
      <c r="V350" t="str">
        <f>VLOOKUP($A350,'Plan de acci�n consolidado 2025'!$A$3:$V$507,V$1,0)</f>
        <v>20-OFICINA DE TECNOLOGÍA E INFORMÁTICA;
2000-DESPACHO DEL SUPERINTENDENTE DELEGADO PARA LA PROPIEDAD INDUSTRIAL;
2010-DIRECCION DE SIGNOS DISTINTIVOS;
2020-DIRECCIÓN DE NUEVAS CREACIONES</v>
      </c>
      <c r="W350"/>
      <c r="X350"/>
    </row>
    <row r="351" spans="1:24" x14ac:dyDescent="0.25">
      <c r="A351" s="31" t="s">
        <v>1013</v>
      </c>
      <c r="B351" t="str">
        <f>VLOOKUP($A351,'Plan de acci�n consolidado 2025'!$A$3:$V$507,B$1,0)</f>
        <v>2000-DESPACHO DEL SUPERINTENDENTE DELEGADO PARA LA PROPIEDAD INDUSTRIAL</v>
      </c>
      <c r="C351">
        <f>VLOOKUP($A351,'Plan de acci�n consolidado 2025'!$A$3:$V$507,C$1,0)</f>
        <v>1</v>
      </c>
      <c r="D351" t="str">
        <f>VLOOKUP($A351,'Plan de acci�n consolidado 2025'!$A$3:$V$507,D$1,0)</f>
        <v>Actividad propia</v>
      </c>
      <c r="E351" t="str">
        <f>VLOOKUP($A351,'Plan de acci�n consolidado 2025'!$A$3:$V$507,E$1,0)</f>
        <v>2000.4.4</v>
      </c>
      <c r="F351" t="str">
        <f>VLOOKUP($A351,'Plan de acci�n consolidado 2025'!$A$3:$V$507,F$1,0)</f>
        <v>N/A</v>
      </c>
      <c r="G351" t="str">
        <f>VLOOKUP($A351,'Plan de acci�n consolidado 2025'!$A$3:$V$507,G$1,0)</f>
        <v>N/A</v>
      </c>
      <c r="H351" t="str">
        <f>VLOOKUP($A351,'Plan de acci�n consolidado 2025'!$A$3:$V$507,H$1,0)</f>
        <v>N/A</v>
      </c>
      <c r="I351" t="str">
        <f>VLOOKUP($A351,'Plan de acci�n consolidado 2025'!$A$3:$V$507,I$1,0)</f>
        <v>N/A</v>
      </c>
      <c r="J351">
        <f>VLOOKUP(E351,'Plantilla publicacion'!$A$3:$Q$490,17,0)</f>
        <v>0</v>
      </c>
      <c r="K351" t="str">
        <f>VLOOKUP($A351,'Plan de acci�n consolidado 2025'!$A$3:$V$507,K$1,0)</f>
        <v>N/A</v>
      </c>
      <c r="L351" t="str">
        <f>VLOOKUP($A351,'Plan de acci�n consolidado 2025'!$A$3:$V$507,L$1,0)</f>
        <v>N/A</v>
      </c>
      <c r="M351" t="str">
        <f>VLOOKUP($A351,'Plan de acci�n consolidado 2025'!$A$3:$V$507,M$1,0)</f>
        <v>N/A</v>
      </c>
      <c r="N351" t="str">
        <f>VLOOKUP($A351,'Plan de acci�n consolidado 2025'!$A$3:$V$507,N$1,0)</f>
        <v>N/A</v>
      </c>
      <c r="O351" t="str">
        <f>VLOOKUP($A351,'Plan de acci�n consolidado 2025'!$A$3:$V$507,O$1,0)</f>
        <v>Elaborar el protocolo para la conservación de evidencias en el entorno digital (Protocolo elaborado)</v>
      </c>
      <c r="P351">
        <f>VLOOKUP($A351,'Plan de acci�n consolidado 2025'!$A$3:$V$507,P$1,0)</f>
        <v>30</v>
      </c>
      <c r="Q351">
        <f>VLOOKUP($A351,'Plan de acci�n consolidado 2025'!$A$3:$V$507,Q$1,0)</f>
        <v>1</v>
      </c>
      <c r="R351" t="str">
        <f>VLOOKUP($A351,'Plan de acci�n consolidado 2025'!$A$3:$V$507,R$1,0)</f>
        <v>Númerica</v>
      </c>
      <c r="S351" t="str">
        <f>VLOOKUP($A351,'Plan de acci�n consolidado 2025'!$A$3:$V$507,S$1,0)</f>
        <v># de Protocolos elaborados / 1 Protocolo por elaborar</v>
      </c>
      <c r="T351" s="196" t="str">
        <f>VLOOKUP($A351,'Plan de acci�n consolidado 2025'!$A$3:$V$507,T$1,0)</f>
        <v>2025-05-05</v>
      </c>
      <c r="U351" s="196" t="str">
        <f>VLOOKUP($A351,'Plan de acci�n consolidado 2025'!$A$3:$V$507,U$1,0)</f>
        <v>2025-11-28</v>
      </c>
      <c r="V351" t="str">
        <f>VLOOKUP($A351,'Plan de acci�n consolidado 2025'!$A$3:$V$507,V$1,0)</f>
        <v>20-OFICINA DE TECNOLOGÍA E INFORMÁTICA;
2000-DESPACHO DEL SUPERINTENDENTE DELEGADO PARA LA PROPIEDAD INDUSTRIAL;
2010-DIRECCION DE SIGNOS DISTINTIVOS;
2020-DIRECCIÓN DE NUEVAS CREACIONES</v>
      </c>
      <c r="W351"/>
      <c r="X351"/>
    </row>
    <row r="352" spans="1:24" x14ac:dyDescent="0.25">
      <c r="A352" s="31" t="s">
        <v>1014</v>
      </c>
      <c r="B352" t="str">
        <f>VLOOKUP($A352,'Plan de acci�n consolidado 2025'!$A$3:$V$507,B$1,0)</f>
        <v>2000-DESPACHO DEL SUPERINTENDENTE DELEGADO PARA LA PROPIEDAD INDUSTRIAL</v>
      </c>
      <c r="C352">
        <f>VLOOKUP($A352,'Plan de acci�n consolidado 2025'!$A$3:$V$507,C$1,0)</f>
        <v>1</v>
      </c>
      <c r="D352" t="str">
        <f>VLOOKUP($A352,'Plan de acci�n consolidado 2025'!$A$3:$V$507,D$1,0)</f>
        <v>Producto</v>
      </c>
      <c r="E352" t="str">
        <f>VLOOKUP($A352,'Plan de acci�n consolidado 2025'!$A$3:$V$507,E$1,0)</f>
        <v>2000.5</v>
      </c>
      <c r="F352" t="str">
        <f>VLOOKUP($A352,'Plan de acci�n consolidado 2025'!$A$3:$V$507,F$1,0)</f>
        <v>Operativo</v>
      </c>
      <c r="G352" t="str">
        <f>VLOOKUP($A352,'Plan de acci�n consolidado 2025'!$A$3:$V$507,G$1,0)</f>
        <v xml:space="preserve">Fortalecer la infraestructura, uso y aprovechamiento de las tecnologías de la información, para optimizar la capacidad institucional
</v>
      </c>
      <c r="H352" t="str">
        <f>VLOOKUP($A352,'Plan de acci�n consolidado 2025'!$A$3:$V$507,H$1,0)</f>
        <v xml:space="preserve">Cumplimiento de productos del PAI asociados a Fortalecer la infraestructura, uso y aprovechamiento de las tecnologías de la información, para optimizar la capacidad institucional
</v>
      </c>
      <c r="I352" t="str">
        <f>VLOOKUP($A352,'Plan de acci�n consolidado 2025'!$A$3:$V$507,I$1,0)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352" t="str">
        <f>VLOOKUP(E352,'Plantilla publicacion'!$A$3:$Q$490,17,0)</f>
        <v>PND - 5-31-5-d- Convergencia regional - Gobierno digital para la gente / PES - Transformación Institucional</v>
      </c>
      <c r="K352" t="str">
        <f>VLOOKUP($A352,'Plan de acci�n consolidado 2025'!$A$3:$V$507,K$1,0)</f>
        <v>Si</v>
      </c>
      <c r="L352" t="str">
        <f>VLOOKUP($A352,'Plan de acci�n consolidado 2025'!$A$3:$V$507,L$1,0)</f>
        <v>FUNCIONAMIENTO</v>
      </c>
      <c r="M352" t="str">
        <f>VLOOKUP($A352,'Plan de acci�n consolidado 2025'!$A$3:$V$507,M$1,0)</f>
        <v>Política Gobierno Digital _DIMENSIÓN Gestión con Valores para Resultados</v>
      </c>
      <c r="N352" t="str">
        <f>VLOOKUP($A352,'Plan de acci�n consolidado 2025'!$A$3:$V$507,N$1,0)</f>
        <v>N/A</v>
      </c>
      <c r="O352" t="str">
        <f>VLOOKUP($A352,'Plan de acci�n consolidado 2025'!$A$3:$V$507,O$1,0)</f>
        <v>Intervenciones en el sistema de información SIPI respecto a temas funcionales y técnicos, puestas en producción (Correos electrónicos del proveedor indicando la puesta en producción)</v>
      </c>
      <c r="P352">
        <f>VLOOKUP($A352,'Plan de acci�n consolidado 2025'!$A$3:$V$507,P$1,0)</f>
        <v>10</v>
      </c>
      <c r="Q352">
        <f>VLOOKUP($A352,'Plan de acci�n consolidado 2025'!$A$3:$V$507,Q$1,0)</f>
        <v>4</v>
      </c>
      <c r="R352" t="str">
        <f>VLOOKUP($A352,'Plan de acci�n consolidado 2025'!$A$3:$V$507,R$1,0)</f>
        <v>Númerica</v>
      </c>
      <c r="S352" t="str">
        <f>VLOOKUP($A352,'Plan de acci�n consolidado 2025'!$A$3:$V$507,S$1,0)</f>
        <v># de intervenciones en el sistema de información SIPI puestas en producción / 4 intervenciones en el sistema de información SIPI por poner en producción</v>
      </c>
      <c r="T352" s="196" t="str">
        <f>VLOOKUP($A352,'Plan de acci�n consolidado 2025'!$A$3:$V$507,T$1,0)</f>
        <v>2025-01-07</v>
      </c>
      <c r="U352" s="196" t="str">
        <f>VLOOKUP($A352,'Plan de acci�n consolidado 2025'!$A$3:$V$507,U$1,0)</f>
        <v>2025-11-28</v>
      </c>
      <c r="V352" t="str">
        <f>VLOOKUP($A352,'Plan de acci�n consolidado 2025'!$A$3:$V$507,V$1,0)</f>
        <v>20-OFICINA DE TECNOLOGÍA E INFORMÁTICA;
2000-DESPACHO DEL SUPERINTENDENTE DELEGADO PARA LA PROPIEDAD INDUSTRIAL</v>
      </c>
      <c r="W352"/>
      <c r="X352"/>
    </row>
    <row r="353" spans="1:24" x14ac:dyDescent="0.25">
      <c r="A353" s="31" t="s">
        <v>1017</v>
      </c>
      <c r="B353" t="str">
        <f>VLOOKUP($A353,'Plan de acci�n consolidado 2025'!$A$3:$V$507,B$1,0)</f>
        <v>2000-DESPACHO DEL SUPERINTENDENTE DELEGADO PARA LA PROPIEDAD INDUSTRIAL</v>
      </c>
      <c r="C353">
        <f>VLOOKUP($A353,'Plan de acci�n consolidado 2025'!$A$3:$V$507,C$1,0)</f>
        <v>1</v>
      </c>
      <c r="D353" t="str">
        <f>VLOOKUP($A353,'Plan de acci�n consolidado 2025'!$A$3:$V$507,D$1,0)</f>
        <v>Actividad propia</v>
      </c>
      <c r="E353" t="str">
        <f>VLOOKUP($A353,'Plan de acci�n consolidado 2025'!$A$3:$V$507,E$1,0)</f>
        <v>2000.5.1</v>
      </c>
      <c r="F353" t="str">
        <f>VLOOKUP($A353,'Plan de acci�n consolidado 2025'!$A$3:$V$507,F$1,0)</f>
        <v>N/A</v>
      </c>
      <c r="G353" t="str">
        <f>VLOOKUP($A353,'Plan de acci�n consolidado 2025'!$A$3:$V$507,G$1,0)</f>
        <v>N/A</v>
      </c>
      <c r="H353" t="str">
        <f>VLOOKUP($A353,'Plan de acci�n consolidado 2025'!$A$3:$V$507,H$1,0)</f>
        <v>N/A</v>
      </c>
      <c r="I353" t="str">
        <f>VLOOKUP($A353,'Plan de acci�n consolidado 2025'!$A$3:$V$507,I$1,0)</f>
        <v>N/A</v>
      </c>
      <c r="J353">
        <f>VLOOKUP(E353,'Plantilla publicacion'!$A$3:$Q$490,17,0)</f>
        <v>0</v>
      </c>
      <c r="K353" t="str">
        <f>VLOOKUP($A353,'Plan de acci�n consolidado 2025'!$A$3:$V$507,K$1,0)</f>
        <v>N/A</v>
      </c>
      <c r="L353" t="str">
        <f>VLOOKUP($A353,'Plan de acci�n consolidado 2025'!$A$3:$V$507,L$1,0)</f>
        <v>N/A</v>
      </c>
      <c r="M353" t="str">
        <f>VLOOKUP($A353,'Plan de acci�n consolidado 2025'!$A$3:$V$507,M$1,0)</f>
        <v>N/A</v>
      </c>
      <c r="N353" t="str">
        <f>VLOOKUP($A353,'Plan de acci�n consolidado 2025'!$A$3:$V$507,N$1,0)</f>
        <v>N/A</v>
      </c>
      <c r="O353" t="str">
        <f>VLOOKUP($A353,'Plan de acci�n consolidado 2025'!$A$3:$V$507,O$1,0)</f>
        <v>Priorizar y enviar los requerimientos previstos para las 4 versiones de fortalecimiento del SIPI (Correos electrónicos de la OTI al proveedor informando los requerimientos priorizados)</v>
      </c>
      <c r="P353">
        <f>VLOOKUP($A353,'Plan de acci�n consolidado 2025'!$A$3:$V$507,P$1,0)</f>
        <v>50</v>
      </c>
      <c r="Q353">
        <f>VLOOKUP($A353,'Plan de acci�n consolidado 2025'!$A$3:$V$507,Q$1,0)</f>
        <v>4</v>
      </c>
      <c r="R353" t="str">
        <f>VLOOKUP($A353,'Plan de acci�n consolidado 2025'!$A$3:$V$507,R$1,0)</f>
        <v>Númerica</v>
      </c>
      <c r="S353" t="str">
        <f>VLOOKUP($A353,'Plan de acci�n consolidado 2025'!$A$3:$V$507,S$1,0)</f>
        <v># de priorizaciones enviadas / 4 priorizaciones por  enviar</v>
      </c>
      <c r="T353" s="196" t="str">
        <f>VLOOKUP($A353,'Plan de acci�n consolidado 2025'!$A$3:$V$507,T$1,0)</f>
        <v>2025-01-07</v>
      </c>
      <c r="U353" s="196" t="str">
        <f>VLOOKUP($A353,'Plan de acci�n consolidado 2025'!$A$3:$V$507,U$1,0)</f>
        <v>2025-11-28</v>
      </c>
      <c r="V353" t="str">
        <f>VLOOKUP($A353,'Plan de acci�n consolidado 2025'!$A$3:$V$507,V$1,0)</f>
        <v>20-OFICINA DE TECNOLOGÍA E INFORMÁTICA;
2000-DESPACHO DEL SUPERINTENDENTE DELEGADO PARA LA PROPIEDAD INDUSTRIAL</v>
      </c>
      <c r="W353"/>
      <c r="X353"/>
    </row>
    <row r="354" spans="1:24" x14ac:dyDescent="0.25">
      <c r="A354" s="31" t="s">
        <v>1019</v>
      </c>
      <c r="B354" t="str">
        <f>VLOOKUP($A354,'Plan de acci�n consolidado 2025'!$A$3:$V$507,B$1,0)</f>
        <v>2000-DESPACHO DEL SUPERINTENDENTE DELEGADO PARA LA PROPIEDAD INDUSTRIAL</v>
      </c>
      <c r="C354">
        <f>VLOOKUP($A354,'Plan de acci�n consolidado 2025'!$A$3:$V$507,C$1,0)</f>
        <v>1</v>
      </c>
      <c r="D354" t="str">
        <f>VLOOKUP($A354,'Plan de acci�n consolidado 2025'!$A$3:$V$507,D$1,0)</f>
        <v>Actividad propia</v>
      </c>
      <c r="E354" t="str">
        <f>VLOOKUP($A354,'Plan de acci�n consolidado 2025'!$A$3:$V$507,E$1,0)</f>
        <v>2000.5.2</v>
      </c>
      <c r="F354" t="str">
        <f>VLOOKUP($A354,'Plan de acci�n consolidado 2025'!$A$3:$V$507,F$1,0)</f>
        <v>N/A</v>
      </c>
      <c r="G354" t="str">
        <f>VLOOKUP($A354,'Plan de acci�n consolidado 2025'!$A$3:$V$507,G$1,0)</f>
        <v>N/A</v>
      </c>
      <c r="H354" t="str">
        <f>VLOOKUP($A354,'Plan de acci�n consolidado 2025'!$A$3:$V$507,H$1,0)</f>
        <v>N/A</v>
      </c>
      <c r="I354" t="str">
        <f>VLOOKUP($A354,'Plan de acci�n consolidado 2025'!$A$3:$V$507,I$1,0)</f>
        <v>N/A</v>
      </c>
      <c r="J354">
        <f>VLOOKUP(E354,'Plantilla publicacion'!$A$3:$Q$490,17,0)</f>
        <v>0</v>
      </c>
      <c r="K354" t="str">
        <f>VLOOKUP($A354,'Plan de acci�n consolidado 2025'!$A$3:$V$507,K$1,0)</f>
        <v>N/A</v>
      </c>
      <c r="L354" t="str">
        <f>VLOOKUP($A354,'Plan de acci�n consolidado 2025'!$A$3:$V$507,L$1,0)</f>
        <v>N/A</v>
      </c>
      <c r="M354" t="str">
        <f>VLOOKUP($A354,'Plan de acci�n consolidado 2025'!$A$3:$V$507,M$1,0)</f>
        <v>N/A</v>
      </c>
      <c r="N354" t="str">
        <f>VLOOKUP($A354,'Plan de acci�n consolidado 2025'!$A$3:$V$507,N$1,0)</f>
        <v>N/A</v>
      </c>
      <c r="O354" t="str">
        <f>VLOOKUP($A354,'Plan de acci�n consolidado 2025'!$A$3:$V$507,O$1,0)</f>
        <v>Realizar seguimiento al desarrollo, prueba y puesta en producción de los requerimientos priorizados en las 4 versiones (Correos electrónicos del proveedor indicando la puesta en producción)</v>
      </c>
      <c r="P354">
        <f>VLOOKUP($A354,'Plan de acci�n consolidado 2025'!$A$3:$V$507,P$1,0)</f>
        <v>50</v>
      </c>
      <c r="Q354">
        <f>VLOOKUP($A354,'Plan de acci�n consolidado 2025'!$A$3:$V$507,Q$1,0)</f>
        <v>4</v>
      </c>
      <c r="R354" t="str">
        <f>VLOOKUP($A354,'Plan de acci�n consolidado 2025'!$A$3:$V$507,R$1,0)</f>
        <v>Númerica</v>
      </c>
      <c r="S354" t="str">
        <f>VLOOKUP($A354,'Plan de acci�n consolidado 2025'!$A$3:$V$507,S$1,0)</f>
        <v># de intervenciones en el sistema de información SIPI puestas en producción / 4 intervenciones en el sistema de información SIPI por poner en producción</v>
      </c>
      <c r="T354" s="196" t="str">
        <f>VLOOKUP($A354,'Plan de acci�n consolidado 2025'!$A$3:$V$507,T$1,0)</f>
        <v>2025-04-01</v>
      </c>
      <c r="U354" s="196" t="str">
        <f>VLOOKUP($A354,'Plan de acci�n consolidado 2025'!$A$3:$V$507,U$1,0)</f>
        <v>2025-11-28</v>
      </c>
      <c r="V354" t="str">
        <f>VLOOKUP($A354,'Plan de acci�n consolidado 2025'!$A$3:$V$507,V$1,0)</f>
        <v>20-OFICINA DE TECNOLOGÍA E INFORMÁTICA;
2000-DESPACHO DEL SUPERINTENDENTE DELEGADO PARA LA PROPIEDAD INDUSTRIAL</v>
      </c>
      <c r="W354"/>
      <c r="X354"/>
    </row>
    <row r="355" spans="1:24" x14ac:dyDescent="0.25">
      <c r="A355" s="31" t="s">
        <v>1020</v>
      </c>
      <c r="B355" t="str">
        <f>VLOOKUP($A355,'Plan de acci�n consolidado 2025'!$A$3:$V$507,B$1,0)</f>
        <v>2000-DESPACHO DEL SUPERINTENDENTE DELEGADO PARA LA PROPIEDAD INDUSTRIAL</v>
      </c>
      <c r="C355">
        <f>VLOOKUP($A355,'Plan de acci�n consolidado 2025'!$A$3:$V$507,C$1,0)</f>
        <v>1</v>
      </c>
      <c r="D355" t="str">
        <f>VLOOKUP($A355,'Plan de acci�n consolidado 2025'!$A$3:$V$507,D$1,0)</f>
        <v>Producto</v>
      </c>
      <c r="E355" t="str">
        <f>VLOOKUP($A355,'Plan de acci�n consolidado 2025'!$A$3:$V$507,E$1,0)</f>
        <v>2000.6</v>
      </c>
      <c r="F355" t="str">
        <f>VLOOKUP($A355,'Plan de acci�n consolidado 2025'!$A$3:$V$507,F$1,0)</f>
        <v>Operativo</v>
      </c>
      <c r="G355" t="str">
        <f>VLOOKUP($A355,'Plan de acci�n consolidado 2025'!$A$3:$V$507,G$1,0)</f>
        <v>Fortalecer el Sistema Integral de Gestión Institucional en el marco del Modelo Integrado de Planeación y gestión para mejorar la prestación del servicio.</v>
      </c>
      <c r="H355" t="str">
        <f>VLOOKUP($A355,'Plan de acci�n consolidado 2025'!$A$3:$V$507,H$1,0)</f>
        <v xml:space="preserve">Cumplimiento de productos del PAI asociados a Fortalecer la infraestructura, uso y aprovechamiento de las tecnologías de la información, para optimizar la capacidad institucional
</v>
      </c>
      <c r="I355" t="str">
        <f>VLOOKUP($A355,'Plan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55" t="str">
        <f>VLOOKUP(E355,'Plantilla publicacion'!$A$3:$Q$490,17,0)</f>
        <v>PND - 5-31-5-b- Convergencia regional - Entidades públicas territoriales y nacionales fortalecidas / PES - Transformación Institucional</v>
      </c>
      <c r="K355" t="str">
        <f>VLOOKUP($A355,'Plan de acci�n consolidado 2025'!$A$3:$V$507,K$1,0)</f>
        <v>Si</v>
      </c>
      <c r="L355" t="str">
        <f>VLOOKUP($A355,'Plan de acci�n consolidado 2025'!$A$3:$V$507,L$1,0)</f>
        <v>N/A</v>
      </c>
      <c r="M355" t="str">
        <f>VLOOKUP($A355,'Plan de acci�n consolidado 2025'!$A$3:$V$507,M$1,0)</f>
        <v>Política Mejora Normativa _DIMENSIÓN Gestión con Valores para Resultados</v>
      </c>
      <c r="N355" t="str">
        <f>VLOOKUP($A355,'Plan de acci�n consolidado 2025'!$A$3:$V$507,N$1,0)</f>
        <v>N/A</v>
      </c>
      <c r="O355" t="str">
        <f>VLOOKUP($A355,'Plan de acci�n consolidado 2025'!$A$3:$V$507,O$1,0)</f>
        <v>Propuestas de modificación y actualización del Título X de la Circular Única de la Superintendencia de Industria y Comercio en materia de Propiedad Industrial, remitida al grupo de regulación (Propuestas de modificación enviadas por memorando)</v>
      </c>
      <c r="P355">
        <f>VLOOKUP($A355,'Plan de acci�n consolidado 2025'!$A$3:$V$507,P$1,0)</f>
        <v>10</v>
      </c>
      <c r="Q355">
        <f>VLOOKUP($A355,'Plan de acci�n consolidado 2025'!$A$3:$V$507,Q$1,0)</f>
        <v>2</v>
      </c>
      <c r="R355" t="str">
        <f>VLOOKUP($A355,'Plan de acci�n consolidado 2025'!$A$3:$V$507,R$1,0)</f>
        <v>Númerica</v>
      </c>
      <c r="S355" t="str">
        <f>VLOOKUP($A355,'Plan de acci�n consolidado 2025'!$A$3:$V$507,S$1,0)</f>
        <v># de Propuestas enviadas / 2 Propuesta por enviar</v>
      </c>
      <c r="T355" s="196" t="str">
        <f>VLOOKUP($A355,'Plan de acci�n consolidado 2025'!$A$3:$V$507,T$1,0)</f>
        <v>2025-01-20</v>
      </c>
      <c r="U355" s="196" t="str">
        <f>VLOOKUP($A355,'Plan de acci�n consolidado 2025'!$A$3:$V$507,U$1,0)</f>
        <v>2025-07-18</v>
      </c>
      <c r="V355" t="str">
        <f>VLOOKUP($A355,'Plan de acci�n consolidado 2025'!$A$3:$V$507,V$1,0)</f>
        <v>2000-DESPACHO DEL SUPERINTENDENTE DELEGADO PARA LA PROPIEDAD INDUSTRIAL;
2010-DIRECCION DE SIGNOS DISTINTIVOS;
2020-DIRECCIÓN DE NUEVAS CREACIONES</v>
      </c>
      <c r="W355"/>
      <c r="X355"/>
    </row>
    <row r="356" spans="1:24" x14ac:dyDescent="0.25">
      <c r="A356" s="31" t="s">
        <v>1022</v>
      </c>
      <c r="B356" t="str">
        <f>VLOOKUP($A356,'Plan de acci�n consolidado 2025'!$A$3:$V$507,B$1,0)</f>
        <v>2000-DESPACHO DEL SUPERINTENDENTE DELEGADO PARA LA PROPIEDAD INDUSTRIAL</v>
      </c>
      <c r="C356">
        <f>VLOOKUP($A356,'Plan de acci�n consolidado 2025'!$A$3:$V$507,C$1,0)</f>
        <v>1</v>
      </c>
      <c r="D356" t="str">
        <f>VLOOKUP($A356,'Plan de acci�n consolidado 2025'!$A$3:$V$507,D$1,0)</f>
        <v>Actividad sin participación</v>
      </c>
      <c r="E356" t="str">
        <f>VLOOKUP($A356,'Plan de acci�n consolidado 2025'!$A$3:$V$507,E$1,0)</f>
        <v>2000.6.1</v>
      </c>
      <c r="F356" t="str">
        <f>VLOOKUP($A356,'Plan de acci�n consolidado 2025'!$A$3:$V$507,F$1,0)</f>
        <v>N/A</v>
      </c>
      <c r="G356" t="str">
        <f>VLOOKUP($A356,'Plan de acci�n consolidado 2025'!$A$3:$V$507,G$1,0)</f>
        <v>N/A</v>
      </c>
      <c r="H356" t="str">
        <f>VLOOKUP($A356,'Plan de acci�n consolidado 2025'!$A$3:$V$507,H$1,0)</f>
        <v>N/A</v>
      </c>
      <c r="I356" t="str">
        <f>VLOOKUP($A356,'Plan de acci�n consolidado 2025'!$A$3:$V$507,I$1,0)</f>
        <v>N/A</v>
      </c>
      <c r="J356">
        <f>VLOOKUP(E356,'Plantilla publicacion'!$A$3:$Q$490,17,0)</f>
        <v>0</v>
      </c>
      <c r="K356" t="str">
        <f>VLOOKUP($A356,'Plan de acci�n consolidado 2025'!$A$3:$V$507,K$1,0)</f>
        <v>N/A</v>
      </c>
      <c r="L356" t="str">
        <f>VLOOKUP($A356,'Plan de acci�n consolidado 2025'!$A$3:$V$507,L$1,0)</f>
        <v>N/A</v>
      </c>
      <c r="M356" t="str">
        <f>VLOOKUP($A356,'Plan de acci�n consolidado 2025'!$A$3:$V$507,M$1,0)</f>
        <v>N/A</v>
      </c>
      <c r="N356" t="str">
        <f>VLOOKUP($A356,'Plan de acci�n consolidado 2025'!$A$3:$V$507,N$1,0)</f>
        <v>N/A</v>
      </c>
      <c r="O356" t="str">
        <f>VLOOKUP($A356,'Plan de acci�n consolidado 2025'!$A$3:$V$507,O$1,0)</f>
        <v>Identificar necesidades de regulación en materia de Propiedad Industrial para mejora de los trámites (Documento de identificación de necesidades elaborado)</v>
      </c>
      <c r="P356">
        <f>VLOOKUP($A356,'Plan de acci�n consolidado 2025'!$A$3:$V$507,P$1,0)</f>
        <v>0</v>
      </c>
      <c r="Q356">
        <f>VLOOKUP($A356,'Plan de acci�n consolidado 2025'!$A$3:$V$507,Q$1,0)</f>
        <v>2</v>
      </c>
      <c r="R356" t="str">
        <f>VLOOKUP($A356,'Plan de acci�n consolidado 2025'!$A$3:$V$507,R$1,0)</f>
        <v>Númerica</v>
      </c>
      <c r="S356" t="str">
        <f>VLOOKUP($A356,'Plan de acci�n consolidado 2025'!$A$3:$V$507,S$1,0)</f>
        <v># de Análisis realizados / 2 Análisis por realizar</v>
      </c>
      <c r="T356" s="196" t="str">
        <f>VLOOKUP($A356,'Plan de acci�n consolidado 2025'!$A$3:$V$507,T$1,0)</f>
        <v>2025-01-20</v>
      </c>
      <c r="U356" s="196" t="str">
        <f>VLOOKUP($A356,'Plan de acci�n consolidado 2025'!$A$3:$V$507,U$1,0)</f>
        <v>2025-05-30</v>
      </c>
      <c r="V356" t="str">
        <f>VLOOKUP($A356,'Plan de acci�n consolidado 2025'!$A$3:$V$507,V$1,0)</f>
        <v>2010-DIRECCION DE SIGNOS DISTINTIVOS;
2020-DIRECCIÓN DE NUEVAS CREACIONES</v>
      </c>
      <c r="W356"/>
      <c r="X356"/>
    </row>
    <row r="357" spans="1:24" x14ac:dyDescent="0.25">
      <c r="A357" s="31" t="s">
        <v>1025</v>
      </c>
      <c r="B357" t="str">
        <f>VLOOKUP($A357,'Plan de acci�n consolidado 2025'!$A$3:$V$507,B$1,0)</f>
        <v>2000-DESPACHO DEL SUPERINTENDENTE DELEGADO PARA LA PROPIEDAD INDUSTRIAL</v>
      </c>
      <c r="C357">
        <f>VLOOKUP($A357,'Plan de acci�n consolidado 2025'!$A$3:$V$507,C$1,0)</f>
        <v>1</v>
      </c>
      <c r="D357" t="str">
        <f>VLOOKUP($A357,'Plan de acci�n consolidado 2025'!$A$3:$V$507,D$1,0)</f>
        <v>Actividad sin participación</v>
      </c>
      <c r="E357" t="str">
        <f>VLOOKUP($A357,'Plan de acci�n consolidado 2025'!$A$3:$V$507,E$1,0)</f>
        <v>2000.6.2</v>
      </c>
      <c r="F357" t="str">
        <f>VLOOKUP($A357,'Plan de acci�n consolidado 2025'!$A$3:$V$507,F$1,0)</f>
        <v>N/A</v>
      </c>
      <c r="G357" t="str">
        <f>VLOOKUP($A357,'Plan de acci�n consolidado 2025'!$A$3:$V$507,G$1,0)</f>
        <v>N/A</v>
      </c>
      <c r="H357" t="str">
        <f>VLOOKUP($A357,'Plan de acci�n consolidado 2025'!$A$3:$V$507,H$1,0)</f>
        <v>N/A</v>
      </c>
      <c r="I357" t="str">
        <f>VLOOKUP($A357,'Plan de acci�n consolidado 2025'!$A$3:$V$507,I$1,0)</f>
        <v>N/A</v>
      </c>
      <c r="J357">
        <f>VLOOKUP(E357,'Plantilla publicacion'!$A$3:$Q$490,17,0)</f>
        <v>0</v>
      </c>
      <c r="K357" t="str">
        <f>VLOOKUP($A357,'Plan de acci�n consolidado 2025'!$A$3:$V$507,K$1,0)</f>
        <v>N/A</v>
      </c>
      <c r="L357" t="str">
        <f>VLOOKUP($A357,'Plan de acci�n consolidado 2025'!$A$3:$V$507,L$1,0)</f>
        <v>N/A</v>
      </c>
      <c r="M357" t="str">
        <f>VLOOKUP($A357,'Plan de acci�n consolidado 2025'!$A$3:$V$507,M$1,0)</f>
        <v>N/A</v>
      </c>
      <c r="N357" t="str">
        <f>VLOOKUP($A357,'Plan de acci�n consolidado 2025'!$A$3:$V$507,N$1,0)</f>
        <v>N/A</v>
      </c>
      <c r="O357" t="str">
        <f>VLOOKUP($A357,'Plan de acci�n consolidado 2025'!$A$3:$V$507,O$1,0)</f>
        <v>Elaborar propuesta de modificación y actualización del Título X de la Circular Única de la Superintendencia de Industria y Comercio en materia de Nuevas Creaciones y  Signos Distintivos (Propuestas de modificación entregadas al Despacho de PI)</v>
      </c>
      <c r="P357">
        <f>VLOOKUP($A357,'Plan de acci�n consolidado 2025'!$A$3:$V$507,P$1,0)</f>
        <v>0</v>
      </c>
      <c r="Q357">
        <f>VLOOKUP($A357,'Plan de acci�n consolidado 2025'!$A$3:$V$507,Q$1,0)</f>
        <v>2</v>
      </c>
      <c r="R357" t="str">
        <f>VLOOKUP($A357,'Plan de acci�n consolidado 2025'!$A$3:$V$507,R$1,0)</f>
        <v>Númerica</v>
      </c>
      <c r="S357" t="str">
        <f>VLOOKUP($A357,'Plan de acci�n consolidado 2025'!$A$3:$V$507,S$1,0)</f>
        <v># de Propuestas elaboradas / 2 Propuestas por elaborar</v>
      </c>
      <c r="T357" s="196" t="str">
        <f>VLOOKUP($A357,'Plan de acci�n consolidado 2025'!$A$3:$V$507,T$1,0)</f>
        <v>2025-01-20</v>
      </c>
      <c r="U357" s="196" t="str">
        <f>VLOOKUP($A357,'Plan de acci�n consolidado 2025'!$A$3:$V$507,U$1,0)</f>
        <v>2025-05-30</v>
      </c>
      <c r="V357" t="str">
        <f>VLOOKUP($A357,'Plan de acci�n consolidado 2025'!$A$3:$V$507,V$1,0)</f>
        <v>2010-DIRECCION DE SIGNOS DISTINTIVOS;
2020-DIRECCIÓN DE NUEVAS CREACIONES</v>
      </c>
      <c r="W357"/>
      <c r="X357"/>
    </row>
    <row r="358" spans="1:24" x14ac:dyDescent="0.25">
      <c r="A358" s="31" t="s">
        <v>1027</v>
      </c>
      <c r="B358" t="str">
        <f>VLOOKUP($A358,'Plan de acci�n consolidado 2025'!$A$3:$V$507,B$1,0)</f>
        <v>2000-DESPACHO DEL SUPERINTENDENTE DELEGADO PARA LA PROPIEDAD INDUSTRIAL</v>
      </c>
      <c r="C358">
        <f>VLOOKUP($A358,'Plan de acci�n consolidado 2025'!$A$3:$V$507,C$1,0)</f>
        <v>1</v>
      </c>
      <c r="D358" t="str">
        <f>VLOOKUP($A358,'Plan de acci�n consolidado 2025'!$A$3:$V$507,D$1,0)</f>
        <v>Actividad propia</v>
      </c>
      <c r="E358" t="str">
        <f>VLOOKUP($A358,'Plan de acci�n consolidado 2025'!$A$3:$V$507,E$1,0)</f>
        <v>2000.6.3</v>
      </c>
      <c r="F358" t="str">
        <f>VLOOKUP($A358,'Plan de acci�n consolidado 2025'!$A$3:$V$507,F$1,0)</f>
        <v>N/A</v>
      </c>
      <c r="G358" t="str">
        <f>VLOOKUP($A358,'Plan de acci�n consolidado 2025'!$A$3:$V$507,G$1,0)</f>
        <v>N/A</v>
      </c>
      <c r="H358" t="str">
        <f>VLOOKUP($A358,'Plan de acci�n consolidado 2025'!$A$3:$V$507,H$1,0)</f>
        <v>N/A</v>
      </c>
      <c r="I358" t="str">
        <f>VLOOKUP($A358,'Plan de acci�n consolidado 2025'!$A$3:$V$507,I$1,0)</f>
        <v>N/A</v>
      </c>
      <c r="J358">
        <f>VLOOKUP(E358,'Plantilla publicacion'!$A$3:$Q$490,17,0)</f>
        <v>0</v>
      </c>
      <c r="K358" t="str">
        <f>VLOOKUP($A358,'Plan de acci�n consolidado 2025'!$A$3:$V$507,K$1,0)</f>
        <v>N/A</v>
      </c>
      <c r="L358" t="str">
        <f>VLOOKUP($A358,'Plan de acci�n consolidado 2025'!$A$3:$V$507,L$1,0)</f>
        <v>N/A</v>
      </c>
      <c r="M358" t="str">
        <f>VLOOKUP($A358,'Plan de acci�n consolidado 2025'!$A$3:$V$507,M$1,0)</f>
        <v>N/A</v>
      </c>
      <c r="N358" t="str">
        <f>VLOOKUP($A358,'Plan de acci�n consolidado 2025'!$A$3:$V$507,N$1,0)</f>
        <v>N/A</v>
      </c>
      <c r="O358" t="str">
        <f>VLOOKUP($A358,'Plan de acci�n consolidado 2025'!$A$3:$V$507,O$1,0)</f>
        <v>Remitir las propuestas de modificación y actualización del Título X de la Circular Única de la Superintendencia de Industria y Comercio en materia de propiedad industrial al Grupo de Regulación de la Oficina Asesora Jurídica a efectos de que realicen las observaciones y sugerencias pertinentes (Propuestas de modificación enviadas por memorando)</v>
      </c>
      <c r="P358">
        <f>VLOOKUP($A358,'Plan de acci�n consolidado 2025'!$A$3:$V$507,P$1,0)</f>
        <v>50</v>
      </c>
      <c r="Q358">
        <f>VLOOKUP($A358,'Plan de acci�n consolidado 2025'!$A$3:$V$507,Q$1,0)</f>
        <v>2</v>
      </c>
      <c r="R358" t="str">
        <f>VLOOKUP($A358,'Plan de acci�n consolidado 2025'!$A$3:$V$507,R$1,0)</f>
        <v>Númerica</v>
      </c>
      <c r="S358" t="str">
        <f>VLOOKUP($A358,'Plan de acci�n consolidado 2025'!$A$3:$V$507,S$1,0)</f>
        <v># de Propuestas enviadas / 2 Propuestas por enviar</v>
      </c>
      <c r="T358" s="196" t="str">
        <f>VLOOKUP($A358,'Plan de acci�n consolidado 2025'!$A$3:$V$507,T$1,0)</f>
        <v>2025-06-03</v>
      </c>
      <c r="U358" s="196" t="str">
        <f>VLOOKUP($A358,'Plan de acci�n consolidado 2025'!$A$3:$V$507,U$1,0)</f>
        <v>2025-06-27</v>
      </c>
      <c r="V358" t="str">
        <f>VLOOKUP($A358,'Plan de acci�n consolidado 2025'!$A$3:$V$507,V$1,0)</f>
        <v>2000-DESPACHO DEL SUPERINTENDENTE DELEGADO PARA LA PROPIEDAD INDUSTRIAL</v>
      </c>
      <c r="W358"/>
      <c r="X358"/>
    </row>
    <row r="359" spans="1:24" x14ac:dyDescent="0.25">
      <c r="A359" s="31" t="s">
        <v>1028</v>
      </c>
      <c r="B359" t="str">
        <f>VLOOKUP($A359,'Plan de acci�n consolidado 2025'!$A$3:$V$507,B$1,0)</f>
        <v>2000-DESPACHO DEL SUPERINTENDENTE DELEGADO PARA LA PROPIEDAD INDUSTRIAL</v>
      </c>
      <c r="C359">
        <f>VLOOKUP($A359,'Plan de acci�n consolidado 2025'!$A$3:$V$507,C$1,0)</f>
        <v>1</v>
      </c>
      <c r="D359" t="str">
        <f>VLOOKUP($A359,'Plan de acci�n consolidado 2025'!$A$3:$V$507,D$1,0)</f>
        <v>Actividad propia</v>
      </c>
      <c r="E359" t="str">
        <f>VLOOKUP($A359,'Plan de acci�n consolidado 2025'!$A$3:$V$507,E$1,0)</f>
        <v>2000.6.4</v>
      </c>
      <c r="F359" t="str">
        <f>VLOOKUP($A359,'Plan de acci�n consolidado 2025'!$A$3:$V$507,F$1,0)</f>
        <v>N/A</v>
      </c>
      <c r="G359" t="str">
        <f>VLOOKUP($A359,'Plan de acci�n consolidado 2025'!$A$3:$V$507,G$1,0)</f>
        <v>N/A</v>
      </c>
      <c r="H359" t="str">
        <f>VLOOKUP($A359,'Plan de acci�n consolidado 2025'!$A$3:$V$507,H$1,0)</f>
        <v>N/A</v>
      </c>
      <c r="I359" t="str">
        <f>VLOOKUP($A359,'Plan de acci�n consolidado 2025'!$A$3:$V$507,I$1,0)</f>
        <v>N/A</v>
      </c>
      <c r="J359">
        <f>VLOOKUP(E359,'Plantilla publicacion'!$A$3:$Q$490,17,0)</f>
        <v>0</v>
      </c>
      <c r="K359" t="str">
        <f>VLOOKUP($A359,'Plan de acci�n consolidado 2025'!$A$3:$V$507,K$1,0)</f>
        <v>N/A</v>
      </c>
      <c r="L359" t="str">
        <f>VLOOKUP($A359,'Plan de acci�n consolidado 2025'!$A$3:$V$507,L$1,0)</f>
        <v>N/A</v>
      </c>
      <c r="M359" t="str">
        <f>VLOOKUP($A359,'Plan de acci�n consolidado 2025'!$A$3:$V$507,M$1,0)</f>
        <v>N/A</v>
      </c>
      <c r="N359" t="str">
        <f>VLOOKUP($A359,'Plan de acci�n consolidado 2025'!$A$3:$V$507,N$1,0)</f>
        <v>N/A</v>
      </c>
      <c r="O359" t="str">
        <f>VLOOKUP($A359,'Plan de acci�n consolidado 2025'!$A$3:$V$507,O$1,0)</f>
        <v>Remitir el documento final de las propuestas de modificación y actualización del Título X de la Circular Única de la Superintendencia de Industria y Comercio en materia de Propiedad Industrial, al Grupo de Regulación de la Oficina Asesora Jurídica. (Propuestas de modificación enviadas por memorando)</v>
      </c>
      <c r="P359">
        <f>VLOOKUP($A359,'Plan de acci�n consolidado 2025'!$A$3:$V$507,P$1,0)</f>
        <v>50</v>
      </c>
      <c r="Q359">
        <f>VLOOKUP($A359,'Plan de acci�n consolidado 2025'!$A$3:$V$507,Q$1,0)</f>
        <v>2</v>
      </c>
      <c r="R359" t="str">
        <f>VLOOKUP($A359,'Plan de acci�n consolidado 2025'!$A$3:$V$507,R$1,0)</f>
        <v>Númerica</v>
      </c>
      <c r="S359" t="str">
        <f>VLOOKUP($A359,'Plan de acci�n consolidado 2025'!$A$3:$V$507,S$1,0)</f>
        <v># de Propuestas enviadas / 2 Propuestas por enviar</v>
      </c>
      <c r="T359" s="196" t="str">
        <f>VLOOKUP($A359,'Plan de acci�n consolidado 2025'!$A$3:$V$507,T$1,0)</f>
        <v>2025-07-01</v>
      </c>
      <c r="U359" s="196" t="str">
        <f>VLOOKUP($A359,'Plan de acci�n consolidado 2025'!$A$3:$V$507,U$1,0)</f>
        <v>2025-07-18</v>
      </c>
      <c r="V359" t="str">
        <f>VLOOKUP($A359,'Plan de acci�n consolidado 2025'!$A$3:$V$507,V$1,0)</f>
        <v>2000-DESPACHO DEL SUPERINTENDENTE DELEGADO PARA LA PROPIEDAD INDUSTRIAL</v>
      </c>
      <c r="W359"/>
      <c r="X359"/>
    </row>
    <row r="360" spans="1:24" x14ac:dyDescent="0.25">
      <c r="A360" s="31" t="s">
        <v>502</v>
      </c>
      <c r="B360" t="str">
        <f>VLOOKUP($A360,'Plan de acci�n consolidado 2025'!$A$3:$V$507,B$1,0)</f>
        <v>50-OFICINA DE CONTROL INTERNO</v>
      </c>
      <c r="C360">
        <f>VLOOKUP($A360,'Plan de acci�n consolidado 2025'!$A$3:$V$507,C$1,0)</f>
        <v>4</v>
      </c>
      <c r="D360" t="str">
        <f>VLOOKUP($A360,'Plan de acci�n consolidado 2025'!$A$3:$V$507,D$1,0)</f>
        <v>Producto</v>
      </c>
      <c r="E360" t="str">
        <f>VLOOKUP($A360,'Plan de acci�n consolidado 2025'!$A$3:$V$507,E$1,0)</f>
        <v>50.1</v>
      </c>
      <c r="F360" t="str">
        <f>VLOOKUP($A360,'Plan de acci�n consolidado 2025'!$A$3:$V$507,F$1,0)</f>
        <v>Operativo</v>
      </c>
      <c r="G360" t="str">
        <f>VLOOKUP($A360,'Plan de acci�n consolidado 2025'!$A$3:$V$507,G$1,0)</f>
        <v>Fortalecer el Sistema Integral de Gestión Institucional en el marco del Modelo Integrado de Planeación y gestión para mejorar la prestación del servicio.</v>
      </c>
      <c r="H360" t="str">
        <f>VLOOKUP($A360,'Plan de acci�n consolidado 2025'!$A$3:$V$507,H$1,0)</f>
        <v xml:space="preserve">Cumplimiento de productos del PAI asociados a Fortacer el Sistema Integral de Gestión Institucional para mejorar la prestación del servicio. 
</v>
      </c>
      <c r="I360" t="str">
        <f>VLOOKUP($A360,'Plan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60" t="str">
        <f>VLOOKUP(E360,'Plantilla publicacion'!$A$3:$Q$490,17,0)</f>
        <v>PND - 5-31-5-b- Convergencia regional - Entidades públicas territoriales y nacionales fortalecidas / PES - Transformación Institucional</v>
      </c>
      <c r="K360" t="str">
        <f>VLOOKUP($A360,'Plan de acci�n consolidado 2025'!$A$3:$V$507,K$1,0)</f>
        <v>No</v>
      </c>
      <c r="L360" t="str">
        <f>VLOOKUP($A360,'Plan de acci�n consolidado 2025'!$A$3:$V$507,L$1,0)</f>
        <v>N/A</v>
      </c>
      <c r="M360" t="str">
        <f>VLOOKUP($A360,'Plan de acci�n consolidado 2025'!$A$3:$V$507,M$1,0)</f>
        <v>Política Control Interno _DIMENSIÓN Control Interno</v>
      </c>
      <c r="N360" t="str">
        <f>VLOOKUP($A360,'Plan de acci�n consolidado 2025'!$A$3:$V$507,N$1,0)</f>
        <v>N/A</v>
      </c>
      <c r="O360" t="str">
        <f>VLOOKUP($A360,'Plan de acci�n consolidado 2025'!$A$3:$V$507,O$1,0)</f>
        <v>Plan Anual de Auditorías ejecutado y presentado al CICCI (actas del CICCI firmadas semestralmente por Superintendente y jefe OCI)</v>
      </c>
      <c r="P360">
        <f>VLOOKUP($A360,'Plan de acci�n consolidado 2025'!$A$3:$V$507,P$1,0)</f>
        <v>50</v>
      </c>
      <c r="Q360">
        <f>VLOOKUP($A360,'Plan de acci�n consolidado 2025'!$A$3:$V$507,Q$1,0)</f>
        <v>100</v>
      </c>
      <c r="R360" t="str">
        <f>VLOOKUP($A360,'Plan de acci�n consolidado 2025'!$A$3:$V$507,R$1,0)</f>
        <v>Porcentual</v>
      </c>
      <c r="S360" t="str">
        <f>VLOOKUP($A360,'Plan de acci�n consolidado 2025'!$A$3:$V$507,S$1,0)</f>
        <v>% de plan ejecutado / 100% de plan a ejecutar</v>
      </c>
      <c r="T360" s="196" t="str">
        <f>VLOOKUP($A360,'Plan de acci�n consolidado 2025'!$A$3:$V$507,T$1,0)</f>
        <v>2025-01-02</v>
      </c>
      <c r="U360" s="196" t="str">
        <f>VLOOKUP($A360,'Plan de acci�n consolidado 2025'!$A$3:$V$507,U$1,0)</f>
        <v>2025-12-31</v>
      </c>
      <c r="V360" t="str">
        <f>VLOOKUP($A360,'Plan de acci�n consolidado 2025'!$A$3:$V$507,V$1,0)</f>
        <v>50-OFICINA DE CONTROL INTERNO</v>
      </c>
      <c r="W360"/>
      <c r="X360"/>
    </row>
    <row r="361" spans="1:24" x14ac:dyDescent="0.25">
      <c r="A361" s="31" t="s">
        <v>506</v>
      </c>
      <c r="B361" t="str">
        <f>VLOOKUP($A361,'Plan de acci�n consolidado 2025'!$A$3:$V$507,B$1,0)</f>
        <v>50-OFICINA DE CONTROL INTERNO</v>
      </c>
      <c r="C361">
        <f>VLOOKUP($A361,'Plan de acci�n consolidado 2025'!$A$3:$V$507,C$1,0)</f>
        <v>4</v>
      </c>
      <c r="D361" t="str">
        <f>VLOOKUP($A361,'Plan de acci�n consolidado 2025'!$A$3:$V$507,D$1,0)</f>
        <v>Actividad propia</v>
      </c>
      <c r="E361" t="str">
        <f>VLOOKUP($A361,'Plan de acci�n consolidado 2025'!$A$3:$V$507,E$1,0)</f>
        <v>50.1.1</v>
      </c>
      <c r="F361" t="str">
        <f>VLOOKUP($A361,'Plan de acci�n consolidado 2025'!$A$3:$V$507,F$1,0)</f>
        <v>N/A</v>
      </c>
      <c r="G361" t="str">
        <f>VLOOKUP($A361,'Plan de acci�n consolidado 2025'!$A$3:$V$507,G$1,0)</f>
        <v>N/A</v>
      </c>
      <c r="H361" t="str">
        <f>VLOOKUP($A361,'Plan de acci�n consolidado 2025'!$A$3:$V$507,H$1,0)</f>
        <v>N/A</v>
      </c>
      <c r="I361" t="str">
        <f>VLOOKUP($A361,'Plan de acci�n consolidado 2025'!$A$3:$V$507,I$1,0)</f>
        <v>N/A</v>
      </c>
      <c r="J361">
        <f>VLOOKUP(E361,'Plantilla publicacion'!$A$3:$Q$490,17,0)</f>
        <v>0</v>
      </c>
      <c r="K361" t="str">
        <f>VLOOKUP($A361,'Plan de acci�n consolidado 2025'!$A$3:$V$507,K$1,0)</f>
        <v>N/A</v>
      </c>
      <c r="L361" t="str">
        <f>VLOOKUP($A361,'Plan de acci�n consolidado 2025'!$A$3:$V$507,L$1,0)</f>
        <v>N/A</v>
      </c>
      <c r="M361" t="str">
        <f>VLOOKUP($A361,'Plan de acci�n consolidado 2025'!$A$3:$V$507,M$1,0)</f>
        <v>N/A</v>
      </c>
      <c r="N361" t="str">
        <f>VLOOKUP($A361,'Plan de acci�n consolidado 2025'!$A$3:$V$507,N$1,0)</f>
        <v>N/A</v>
      </c>
      <c r="O361" t="str">
        <f>VLOOKUP($A361,'Plan de acci�n consolidado 2025'!$A$3:$V$507,O$1,0)</f>
        <v>Ejecutar el plan anual de auditoría aprobado por el  Comité de Coordinación de Control Interno (Informes de auditorías internas basadas en riesgos, informes de auditorías SIGI e informes de cumplimiento realizados)
Entregable:  Plan Anual de auditorias con seguimiento y sus respectivas evidencias</v>
      </c>
      <c r="P361">
        <f>VLOOKUP($A361,'Plan de acci�n consolidado 2025'!$A$3:$V$507,P$1,0)</f>
        <v>80</v>
      </c>
      <c r="Q361">
        <f>VLOOKUP($A361,'Plan de acci�n consolidado 2025'!$A$3:$V$507,Q$1,0)</f>
        <v>100</v>
      </c>
      <c r="R361" t="str">
        <f>VLOOKUP($A361,'Plan de acci�n consolidado 2025'!$A$3:$V$507,R$1,0)</f>
        <v>Porcentual</v>
      </c>
      <c r="S361" t="str">
        <f>VLOOKUP($A361,'Plan de acci�n consolidado 2025'!$A$3:$V$507,S$1,0)</f>
        <v>% de plan ejecutado / 100% de plan a ejecutar</v>
      </c>
      <c r="T361" s="196" t="str">
        <f>VLOOKUP($A361,'Plan de acci�n consolidado 2025'!$A$3:$V$507,T$1,0)</f>
        <v>2025-01-02</v>
      </c>
      <c r="U361" s="196" t="str">
        <f>VLOOKUP($A361,'Plan de acci�n consolidado 2025'!$A$3:$V$507,U$1,0)</f>
        <v>2025-12-31</v>
      </c>
      <c r="V361" t="str">
        <f>VLOOKUP($A361,'Plan de acci�n consolidado 2025'!$A$3:$V$507,V$1,0)</f>
        <v>50-OFICINA DE CONTROL INTERNO</v>
      </c>
      <c r="W361"/>
      <c r="X361"/>
    </row>
    <row r="362" spans="1:24" x14ac:dyDescent="0.25">
      <c r="A362" s="31" t="s">
        <v>507</v>
      </c>
      <c r="B362" t="str">
        <f>VLOOKUP($A362,'Plan de acci�n consolidado 2025'!$A$3:$V$507,B$1,0)</f>
        <v>50-OFICINA DE CONTROL INTERNO</v>
      </c>
      <c r="C362">
        <f>VLOOKUP($A362,'Plan de acci�n consolidado 2025'!$A$3:$V$507,C$1,0)</f>
        <v>4</v>
      </c>
      <c r="D362" t="str">
        <f>VLOOKUP($A362,'Plan de acci�n consolidado 2025'!$A$3:$V$507,D$1,0)</f>
        <v>Actividad propia</v>
      </c>
      <c r="E362" t="str">
        <f>VLOOKUP($A362,'Plan de acci�n consolidado 2025'!$A$3:$V$507,E$1,0)</f>
        <v>50.1.2</v>
      </c>
      <c r="F362" t="str">
        <f>VLOOKUP($A362,'Plan de acci�n consolidado 2025'!$A$3:$V$507,F$1,0)</f>
        <v>N/A</v>
      </c>
      <c r="G362" t="str">
        <f>VLOOKUP($A362,'Plan de acci�n consolidado 2025'!$A$3:$V$507,G$1,0)</f>
        <v>N/A</v>
      </c>
      <c r="H362" t="str">
        <f>VLOOKUP($A362,'Plan de acci�n consolidado 2025'!$A$3:$V$507,H$1,0)</f>
        <v>N/A</v>
      </c>
      <c r="I362" t="str">
        <f>VLOOKUP($A362,'Plan de acci�n consolidado 2025'!$A$3:$V$507,I$1,0)</f>
        <v>N/A</v>
      </c>
      <c r="J362">
        <f>VLOOKUP(E362,'Plantilla publicacion'!$A$3:$Q$490,17,0)</f>
        <v>0</v>
      </c>
      <c r="K362" t="str">
        <f>VLOOKUP($A362,'Plan de acci�n consolidado 2025'!$A$3:$V$507,K$1,0)</f>
        <v>N/A</v>
      </c>
      <c r="L362" t="str">
        <f>VLOOKUP($A362,'Plan de acci�n consolidado 2025'!$A$3:$V$507,L$1,0)</f>
        <v>N/A</v>
      </c>
      <c r="M362" t="str">
        <f>VLOOKUP($A362,'Plan de acci�n consolidado 2025'!$A$3:$V$507,M$1,0)</f>
        <v>N/A</v>
      </c>
      <c r="N362" t="str">
        <f>VLOOKUP($A362,'Plan de acci�n consolidado 2025'!$A$3:$V$507,N$1,0)</f>
        <v>N/A</v>
      </c>
      <c r="O362" t="str">
        <f>VLOOKUP($A362,'Plan de acci�n consolidado 2025'!$A$3:$V$507,O$1,0)</f>
        <v>Presentar ante el Comité de Coordinación de Control Interno el resultado del cumplimiento del Plan Anual de Auditorías (actas/diapositivas del CICCI firmadas semestralmente por Superintendente y jefe OCI) 
Entregable: (actas del CICCI firmadas semestralmente por Superintendente y jefe OCI)</v>
      </c>
      <c r="P362">
        <f>VLOOKUP($A362,'Plan de acci�n consolidado 2025'!$A$3:$V$507,P$1,0)</f>
        <v>20</v>
      </c>
      <c r="Q362">
        <f>VLOOKUP($A362,'Plan de acci�n consolidado 2025'!$A$3:$V$507,Q$1,0)</f>
        <v>2</v>
      </c>
      <c r="R362" t="str">
        <f>VLOOKUP($A362,'Plan de acci�n consolidado 2025'!$A$3:$V$507,R$1,0)</f>
        <v>Númerica</v>
      </c>
      <c r="S362" t="str">
        <f>VLOOKUP($A362,'Plan de acci�n consolidado 2025'!$A$3:$V$507,S$1,0)</f>
        <v># de Comités ejecutados / 2 Comités Programados</v>
      </c>
      <c r="T362" s="196" t="str">
        <f>VLOOKUP($A362,'Plan de acci�n consolidado 2025'!$A$3:$V$507,T$1,0)</f>
        <v>2025-06-03</v>
      </c>
      <c r="U362" s="196" t="str">
        <f>VLOOKUP($A362,'Plan de acci�n consolidado 2025'!$A$3:$V$507,U$1,0)</f>
        <v>2025-12-31</v>
      </c>
      <c r="V362" t="str">
        <f>VLOOKUP($A362,'Plan de acci�n consolidado 2025'!$A$3:$V$507,V$1,0)</f>
        <v>50-OFICINA DE CONTROL INTERNO</v>
      </c>
      <c r="W362"/>
      <c r="X362"/>
    </row>
    <row r="363" spans="1:24" x14ac:dyDescent="0.25">
      <c r="A363" s="31" t="s">
        <v>509</v>
      </c>
      <c r="B363" t="str">
        <f>VLOOKUP($A363,'Plan de acci�n consolidado 2025'!$A$3:$V$507,B$1,0)</f>
        <v>50-OFICINA DE CONTROL INTERNO</v>
      </c>
      <c r="C363">
        <f>VLOOKUP($A363,'Plan de acci�n consolidado 2025'!$A$3:$V$507,C$1,0)</f>
        <v>4</v>
      </c>
      <c r="D363" t="str">
        <f>VLOOKUP($A363,'Plan de acci�n consolidado 2025'!$A$3:$V$507,D$1,0)</f>
        <v>Producto</v>
      </c>
      <c r="E363" t="str">
        <f>VLOOKUP($A363,'Plan de acci�n consolidado 2025'!$A$3:$V$507,E$1,0)</f>
        <v>50.2</v>
      </c>
      <c r="F363" t="str">
        <f>VLOOKUP($A363,'Plan de acci�n consolidado 2025'!$A$3:$V$507,F$1,0)</f>
        <v>Operativo</v>
      </c>
      <c r="G363" t="str">
        <f>VLOOKUP($A363,'Plan de acci�n consolidado 2025'!$A$3:$V$507,G$1,0)</f>
        <v>Fortalecer el Sistema Integral de Gestión Institucional en el marco del Modelo Integrado de Planeación y gestión para mejorar la prestación del servicio.</v>
      </c>
      <c r="H363" t="str">
        <f>VLOOKUP($A363,'Plan de acci�n consolidado 2025'!$A$3:$V$507,H$1,0)</f>
        <v xml:space="preserve">Cumplimiento de productos del PAI asociados a Fortacer el Sistema Integral de Gestión Institucional para mejorar la prestación del servicio. 
</v>
      </c>
      <c r="I363" t="str">
        <f>VLOOKUP($A363,'Plan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63" t="str">
        <f>VLOOKUP(E363,'Plantilla publicacion'!$A$3:$Q$490,17,0)</f>
        <v>PND - 5-31-5-b- Convergencia regional - Entidades públicas territoriales y nacionales fortalecidas / PES - Transformación Institucional</v>
      </c>
      <c r="K363" t="str">
        <f>VLOOKUP($A363,'Plan de acci�n consolidado 2025'!$A$3:$V$507,K$1,0)</f>
        <v>No</v>
      </c>
      <c r="L363" t="str">
        <f>VLOOKUP($A363,'Plan de acci�n consolidado 2025'!$A$3:$V$507,L$1,0)</f>
        <v>N/A</v>
      </c>
      <c r="M363" t="str">
        <f>VLOOKUP($A363,'Plan de acci�n consolidado 2025'!$A$3:$V$507,M$1,0)</f>
        <v>Política Control Interno _DIMENSIÓN Control Interno</v>
      </c>
      <c r="N363" t="str">
        <f>VLOOKUP($A363,'Plan de acci�n consolidado 2025'!$A$3:$V$507,N$1,0)</f>
        <v>N/A</v>
      </c>
      <c r="O363" t="str">
        <f>VLOOKUP($A363,'Plan de acci�n consolidado 2025'!$A$3:$V$507,O$1,0)</f>
        <v>Seguimiento Planes de trabajo MIPG en el marco de la Política Control Interno, con seguimiento realizado y radicado ante la OAP  (Informe)Entregable: (Informes de seguimiento  a la implementación y actas del comité)</v>
      </c>
      <c r="P363">
        <f>VLOOKUP($A363,'Plan de acci�n consolidado 2025'!$A$3:$V$507,P$1,0)</f>
        <v>25</v>
      </c>
      <c r="Q363">
        <f>VLOOKUP($A363,'Plan de acci�n consolidado 2025'!$A$3:$V$507,Q$1,0)</f>
        <v>1</v>
      </c>
      <c r="R363" t="str">
        <f>VLOOKUP($A363,'Plan de acci�n consolidado 2025'!$A$3:$V$507,R$1,0)</f>
        <v>Númerica</v>
      </c>
      <c r="S363" t="str">
        <f>VLOOKUP($A363,'Plan de acci�n consolidado 2025'!$A$3:$V$507,S$1,0)</f>
        <v># de Informe realizado y presentado / 1 Informe programado</v>
      </c>
      <c r="T363" s="196" t="str">
        <f>VLOOKUP($A363,'Plan de acci�n consolidado 2025'!$A$3:$V$507,T$1,0)</f>
        <v>2025-04-01</v>
      </c>
      <c r="U363" s="196" t="str">
        <f>VLOOKUP($A363,'Plan de acci�n consolidado 2025'!$A$3:$V$507,U$1,0)</f>
        <v>2025-07-31</v>
      </c>
      <c r="V363" t="str">
        <f>VLOOKUP($A363,'Plan de acci�n consolidado 2025'!$A$3:$V$507,V$1,0)</f>
        <v>50-OFICINA DE CONTROL INTERNO</v>
      </c>
      <c r="W363"/>
      <c r="X363"/>
    </row>
    <row r="364" spans="1:24" x14ac:dyDescent="0.25">
      <c r="A364" s="31" t="s">
        <v>511</v>
      </c>
      <c r="B364" t="str">
        <f>VLOOKUP($A364,'Plan de acci�n consolidado 2025'!$A$3:$V$507,B$1,0)</f>
        <v>50-OFICINA DE CONTROL INTERNO</v>
      </c>
      <c r="C364">
        <f>VLOOKUP($A364,'Plan de acci�n consolidado 2025'!$A$3:$V$507,C$1,0)</f>
        <v>4</v>
      </c>
      <c r="D364" t="str">
        <f>VLOOKUP($A364,'Plan de acci�n consolidado 2025'!$A$3:$V$507,D$1,0)</f>
        <v>Actividad propia</v>
      </c>
      <c r="E364" t="str">
        <f>VLOOKUP($A364,'Plan de acci�n consolidado 2025'!$A$3:$V$507,E$1,0)</f>
        <v>50.2.1</v>
      </c>
      <c r="F364" t="str">
        <f>VLOOKUP($A364,'Plan de acci�n consolidado 2025'!$A$3:$V$507,F$1,0)</f>
        <v>N/A</v>
      </c>
      <c r="G364" t="str">
        <f>VLOOKUP($A364,'Plan de acci�n consolidado 2025'!$A$3:$V$507,G$1,0)</f>
        <v>N/A</v>
      </c>
      <c r="H364" t="str">
        <f>VLOOKUP($A364,'Plan de acci�n consolidado 2025'!$A$3:$V$507,H$1,0)</f>
        <v>N/A</v>
      </c>
      <c r="I364" t="str">
        <f>VLOOKUP($A364,'Plan de acci�n consolidado 2025'!$A$3:$V$507,I$1,0)</f>
        <v>N/A</v>
      </c>
      <c r="J364">
        <f>VLOOKUP(E364,'Plantilla publicacion'!$A$3:$Q$490,17,0)</f>
        <v>0</v>
      </c>
      <c r="K364" t="str">
        <f>VLOOKUP($A364,'Plan de acci�n consolidado 2025'!$A$3:$V$507,K$1,0)</f>
        <v>N/A</v>
      </c>
      <c r="L364" t="str">
        <f>VLOOKUP($A364,'Plan de acci�n consolidado 2025'!$A$3:$V$507,L$1,0)</f>
        <v>N/A</v>
      </c>
      <c r="M364" t="str">
        <f>VLOOKUP($A364,'Plan de acci�n consolidado 2025'!$A$3:$V$507,M$1,0)</f>
        <v>N/A</v>
      </c>
      <c r="N364" t="str">
        <f>VLOOKUP($A364,'Plan de acci�n consolidado 2025'!$A$3:$V$507,N$1,0)</f>
        <v>N/A</v>
      </c>
      <c r="O364" t="str">
        <f>VLOOKUP($A364,'Plan de acci�n consolidado 2025'!$A$3:$V$507,O$1,0)</f>
        <v>Realizar seguimiento a  los Planes de trabajo MIPG que afectan a la Política Control Interno, conforme a las recomendaciones del FURAG (Correo de solicitud de información a las áreas frente a los seguimientos de las MIPG cuando aplique)</v>
      </c>
      <c r="P364">
        <f>VLOOKUP($A364,'Plan de acci�n consolidado 2025'!$A$3:$V$507,P$1,0)</f>
        <v>80</v>
      </c>
      <c r="Q364">
        <f>VLOOKUP($A364,'Plan de acci�n consolidado 2025'!$A$3:$V$507,Q$1,0)</f>
        <v>1</v>
      </c>
      <c r="R364" t="str">
        <f>VLOOKUP($A364,'Plan de acci�n consolidado 2025'!$A$3:$V$507,R$1,0)</f>
        <v>Númerica</v>
      </c>
      <c r="S364" t="str">
        <f>VLOOKUP($A364,'Plan de acci�n consolidado 2025'!$A$3:$V$507,S$1,0)</f>
        <v># de Informe realizado / 1 Informe programado</v>
      </c>
      <c r="T364" s="196" t="str">
        <f>VLOOKUP($A364,'Plan de acci�n consolidado 2025'!$A$3:$V$507,T$1,0)</f>
        <v>2025-04-01</v>
      </c>
      <c r="U364" s="196" t="str">
        <f>VLOOKUP($A364,'Plan de acci�n consolidado 2025'!$A$3:$V$507,U$1,0)</f>
        <v>2025-07-31</v>
      </c>
      <c r="V364" t="str">
        <f>VLOOKUP($A364,'Plan de acci�n consolidado 2025'!$A$3:$V$507,V$1,0)</f>
        <v>50-OFICINA DE CONTROL INTERNO</v>
      </c>
      <c r="W364"/>
      <c r="X364"/>
    </row>
    <row r="365" spans="1:24" x14ac:dyDescent="0.25">
      <c r="A365" s="31" t="s">
        <v>512</v>
      </c>
      <c r="B365" t="str">
        <f>VLOOKUP($A365,'Plan de acci�n consolidado 2025'!$A$3:$V$507,B$1,0)</f>
        <v>50-OFICINA DE CONTROL INTERNO</v>
      </c>
      <c r="C365">
        <f>VLOOKUP($A365,'Plan de acci�n consolidado 2025'!$A$3:$V$507,C$1,0)</f>
        <v>4</v>
      </c>
      <c r="D365" t="str">
        <f>VLOOKUP($A365,'Plan de acci�n consolidado 2025'!$A$3:$V$507,D$1,0)</f>
        <v>Actividad propia</v>
      </c>
      <c r="E365" t="str">
        <f>VLOOKUP($A365,'Plan de acci�n consolidado 2025'!$A$3:$V$507,E$1,0)</f>
        <v>50.2.2</v>
      </c>
      <c r="F365" t="str">
        <f>VLOOKUP($A365,'Plan de acci�n consolidado 2025'!$A$3:$V$507,F$1,0)</f>
        <v>N/A</v>
      </c>
      <c r="G365" t="str">
        <f>VLOOKUP($A365,'Plan de acci�n consolidado 2025'!$A$3:$V$507,G$1,0)</f>
        <v>N/A</v>
      </c>
      <c r="H365" t="str">
        <f>VLOOKUP($A365,'Plan de acci�n consolidado 2025'!$A$3:$V$507,H$1,0)</f>
        <v>N/A</v>
      </c>
      <c r="I365" t="str">
        <f>VLOOKUP($A365,'Plan de acci�n consolidado 2025'!$A$3:$V$507,I$1,0)</f>
        <v>N/A</v>
      </c>
      <c r="J365">
        <f>VLOOKUP(E365,'Plantilla publicacion'!$A$3:$Q$490,17,0)</f>
        <v>0</v>
      </c>
      <c r="K365" t="str">
        <f>VLOOKUP($A365,'Plan de acci�n consolidado 2025'!$A$3:$V$507,K$1,0)</f>
        <v>N/A</v>
      </c>
      <c r="L365" t="str">
        <f>VLOOKUP($A365,'Plan de acci�n consolidado 2025'!$A$3:$V$507,L$1,0)</f>
        <v>N/A</v>
      </c>
      <c r="M365" t="str">
        <f>VLOOKUP($A365,'Plan de acci�n consolidado 2025'!$A$3:$V$507,M$1,0)</f>
        <v>N/A</v>
      </c>
      <c r="N365" t="str">
        <f>VLOOKUP($A365,'Plan de acci�n consolidado 2025'!$A$3:$V$507,N$1,0)</f>
        <v>N/A</v>
      </c>
      <c r="O365" t="str">
        <f>VLOOKUP($A365,'Plan de acci�n consolidado 2025'!$A$3:$V$507,O$1,0)</f>
        <v>Elaborar y presentar al Comité Institucional de Gestión y Desempeño el informe de seguimiento a la implementación del MIPG (Actas de CIGD)</v>
      </c>
      <c r="P365">
        <f>VLOOKUP($A365,'Plan de acci�n consolidado 2025'!$A$3:$V$507,P$1,0)</f>
        <v>20</v>
      </c>
      <c r="Q365">
        <f>VLOOKUP($A365,'Plan de acci�n consolidado 2025'!$A$3:$V$507,Q$1,0)</f>
        <v>1</v>
      </c>
      <c r="R365" t="str">
        <f>VLOOKUP($A365,'Plan de acci�n consolidado 2025'!$A$3:$V$507,R$1,0)</f>
        <v>Númerica</v>
      </c>
      <c r="S365" t="str">
        <f>VLOOKUP($A365,'Plan de acci�n consolidado 2025'!$A$3:$V$507,S$1,0)</f>
        <v># de Acta presentada / 1 Acta programada</v>
      </c>
      <c r="T365" s="196" t="str">
        <f>VLOOKUP($A365,'Plan de acci�n consolidado 2025'!$A$3:$V$507,T$1,0)</f>
        <v>2025-04-01</v>
      </c>
      <c r="U365" s="196" t="str">
        <f>VLOOKUP($A365,'Plan de acci�n consolidado 2025'!$A$3:$V$507,U$1,0)</f>
        <v>2025-07-31</v>
      </c>
      <c r="V365" t="str">
        <f>VLOOKUP($A365,'Plan de acci�n consolidado 2025'!$A$3:$V$507,V$1,0)</f>
        <v>50-OFICINA DE CONTROL INTERNO</v>
      </c>
      <c r="W365"/>
      <c r="X365"/>
    </row>
    <row r="366" spans="1:24" x14ac:dyDescent="0.25">
      <c r="A366" s="31" t="s">
        <v>513</v>
      </c>
      <c r="B366" t="str">
        <f>VLOOKUP($A366,'Plan de acci�n consolidado 2025'!$A$3:$V$507,B$1,0)</f>
        <v>50-OFICINA DE CONTROL INTERNO</v>
      </c>
      <c r="C366">
        <f>VLOOKUP($A366,'Plan de acci�n consolidado 2025'!$A$3:$V$507,C$1,0)</f>
        <v>4</v>
      </c>
      <c r="D366" t="str">
        <f>VLOOKUP($A366,'Plan de acci�n consolidado 2025'!$A$3:$V$507,D$1,0)</f>
        <v>Producto</v>
      </c>
      <c r="E366" t="str">
        <f>VLOOKUP($A366,'Plan de acci�n consolidado 2025'!$A$3:$V$507,E$1,0)</f>
        <v>50.3</v>
      </c>
      <c r="F366" t="str">
        <f>VLOOKUP($A366,'Plan de acci�n consolidado 2025'!$A$3:$V$507,F$1,0)</f>
        <v>Operativo</v>
      </c>
      <c r="G366" t="str">
        <f>VLOOKUP($A366,'Plan de acci�n consolidado 2025'!$A$3:$V$507,G$1,0)</f>
        <v>Fortalecer el Sistema Integral de Gestión Institucional en el marco del Modelo Integrado de Planeación y gestión para mejorar la prestación del servicio.</v>
      </c>
      <c r="H366" t="str">
        <f>VLOOKUP($A366,'Plan de acci�n consolidado 2025'!$A$3:$V$507,H$1,0)</f>
        <v xml:space="preserve">Cumplimiento de productos del PAI asociados a Fortacer el Sistema Integral de Gestión Institucional para mejorar la prestación del servicio. 
</v>
      </c>
      <c r="I366" t="str">
        <f>VLOOKUP($A366,'Plan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66" t="str">
        <f>VLOOKUP(E366,'Plantilla publicacion'!$A$3:$Q$490,17,0)</f>
        <v>PND - 5-31-5-b- Convergencia regional - Entidades públicas territoriales y nacionales fortalecidas / PES - Transformación Institucional</v>
      </c>
      <c r="K366" t="str">
        <f>VLOOKUP($A366,'Plan de acci�n consolidado 2025'!$A$3:$V$507,K$1,0)</f>
        <v>No</v>
      </c>
      <c r="L366" t="str">
        <f>VLOOKUP($A366,'Plan de acci�n consolidado 2025'!$A$3:$V$507,L$1,0)</f>
        <v>N/A</v>
      </c>
      <c r="M366" t="str">
        <f>VLOOKUP($A366,'Plan de acci�n consolidado 2025'!$A$3:$V$507,M$1,0)</f>
        <v>Política Control Interno _DIMENSIÓN Control Interno</v>
      </c>
      <c r="N366" t="str">
        <f>VLOOKUP($A366,'Plan de acci�n consolidado 2025'!$A$3:$V$507,N$1,0)</f>
        <v>N/A</v>
      </c>
      <c r="O366" t="str">
        <f>VLOOKUP($A366,'Plan de acci�n consolidado 2025'!$A$3:$V$507,O$1,0)</f>
        <v>Objetivos estratégicos y orientaciones PND, evaluados frente a la planeación 2025 y el PES (Informe elaborado y enviado a Despacho y OAP/memorando o correo)</v>
      </c>
      <c r="P366">
        <f>VLOOKUP($A366,'Plan de acci�n consolidado 2025'!$A$3:$V$507,P$1,0)</f>
        <v>25</v>
      </c>
      <c r="Q366">
        <f>VLOOKUP($A366,'Plan de acci�n consolidado 2025'!$A$3:$V$507,Q$1,0)</f>
        <v>1</v>
      </c>
      <c r="R366" t="str">
        <f>VLOOKUP($A366,'Plan de acci�n consolidado 2025'!$A$3:$V$507,R$1,0)</f>
        <v>Númerica</v>
      </c>
      <c r="S366" t="str">
        <f>VLOOKUP($A366,'Plan de acci�n consolidado 2025'!$A$3:$V$507,S$1,0)</f>
        <v># de Informe radicado / 1 Informe programado</v>
      </c>
      <c r="T366" s="196" t="str">
        <f>VLOOKUP($A366,'Plan de acci�n consolidado 2025'!$A$3:$V$507,T$1,0)</f>
        <v>2025-02-19</v>
      </c>
      <c r="U366" s="196" t="str">
        <f>VLOOKUP($A366,'Plan de acci�n consolidado 2025'!$A$3:$V$507,U$1,0)</f>
        <v>2025-08-04</v>
      </c>
      <c r="V366" t="str">
        <f>VLOOKUP($A366,'Plan de acci�n consolidado 2025'!$A$3:$V$507,V$1,0)</f>
        <v>50-OFICINA DE CONTROL INTERNO</v>
      </c>
      <c r="W366"/>
      <c r="X366"/>
    </row>
    <row r="367" spans="1:24" x14ac:dyDescent="0.25">
      <c r="A367" s="31" t="s">
        <v>515</v>
      </c>
      <c r="B367" t="str">
        <f>VLOOKUP($A367,'Plan de acci�n consolidado 2025'!$A$3:$V$507,B$1,0)</f>
        <v>50-OFICINA DE CONTROL INTERNO</v>
      </c>
      <c r="C367">
        <f>VLOOKUP($A367,'Plan de acci�n consolidado 2025'!$A$3:$V$507,C$1,0)</f>
        <v>4</v>
      </c>
      <c r="D367" t="str">
        <f>VLOOKUP($A367,'Plan de acci�n consolidado 2025'!$A$3:$V$507,D$1,0)</f>
        <v>Actividad propia</v>
      </c>
      <c r="E367" t="str">
        <f>VLOOKUP($A367,'Plan de acci�n consolidado 2025'!$A$3:$V$507,E$1,0)</f>
        <v>50.3.1</v>
      </c>
      <c r="F367" t="str">
        <f>VLOOKUP($A367,'Plan de acci�n consolidado 2025'!$A$3:$V$507,F$1,0)</f>
        <v>N/A</v>
      </c>
      <c r="G367" t="str">
        <f>VLOOKUP($A367,'Plan de acci�n consolidado 2025'!$A$3:$V$507,G$1,0)</f>
        <v>N/A</v>
      </c>
      <c r="H367" t="str">
        <f>VLOOKUP($A367,'Plan de acci�n consolidado 2025'!$A$3:$V$507,H$1,0)</f>
        <v>N/A</v>
      </c>
      <c r="I367" t="str">
        <f>VLOOKUP($A367,'Plan de acci�n consolidado 2025'!$A$3:$V$507,I$1,0)</f>
        <v>N/A</v>
      </c>
      <c r="J367">
        <f>VLOOKUP(E367,'Plantilla publicacion'!$A$3:$Q$490,17,0)</f>
        <v>0</v>
      </c>
      <c r="K367" t="str">
        <f>VLOOKUP($A367,'Plan de acci�n consolidado 2025'!$A$3:$V$507,K$1,0)</f>
        <v>N/A</v>
      </c>
      <c r="L367" t="str">
        <f>VLOOKUP($A367,'Plan de acci�n consolidado 2025'!$A$3:$V$507,L$1,0)</f>
        <v>N/A</v>
      </c>
      <c r="M367" t="str">
        <f>VLOOKUP($A367,'Plan de acci�n consolidado 2025'!$A$3:$V$507,M$1,0)</f>
        <v>N/A</v>
      </c>
      <c r="N367" t="str">
        <f>VLOOKUP($A367,'Plan de acci�n consolidado 2025'!$A$3:$V$507,N$1,0)</f>
        <v>N/A</v>
      </c>
      <c r="O367" t="str">
        <f>VLOOKUP($A367,'Plan de acci�n consolidado 2025'!$A$3:$V$507,O$1,0)</f>
        <v>Evaluar el cumplimiento de compromisos que la Superintendencia  tiene en el Plan Estratégico Sectorial frente a los objetivos estratégicos del ministerio (informe con los resultados de la evaluación elaborado)</v>
      </c>
      <c r="P367">
        <f>VLOOKUP($A367,'Plan de acci�n consolidado 2025'!$A$3:$V$507,P$1,0)</f>
        <v>80</v>
      </c>
      <c r="Q367">
        <f>VLOOKUP($A367,'Plan de acci�n consolidado 2025'!$A$3:$V$507,Q$1,0)</f>
        <v>1</v>
      </c>
      <c r="R367" t="str">
        <f>VLOOKUP($A367,'Plan de acci�n consolidado 2025'!$A$3:$V$507,R$1,0)</f>
        <v>Númerica</v>
      </c>
      <c r="S367" t="str">
        <f>VLOOKUP($A367,'Plan de acci�n consolidado 2025'!$A$3:$V$507,S$1,0)</f>
        <v># de Documento soporte realizado / 1 Documento soporte programado</v>
      </c>
      <c r="T367" s="196" t="str">
        <f>VLOOKUP($A367,'Plan de acci�n consolidado 2025'!$A$3:$V$507,T$1,0)</f>
        <v>2025-02-19</v>
      </c>
      <c r="U367" s="196" t="str">
        <f>VLOOKUP($A367,'Plan de acci�n consolidado 2025'!$A$3:$V$507,U$1,0)</f>
        <v>2025-08-04</v>
      </c>
      <c r="V367" t="str">
        <f>VLOOKUP($A367,'Plan de acci�n consolidado 2025'!$A$3:$V$507,V$1,0)</f>
        <v>50-OFICINA DE CONTROL INTERNO</v>
      </c>
      <c r="W367"/>
      <c r="X367"/>
    </row>
    <row r="368" spans="1:24" x14ac:dyDescent="0.25">
      <c r="A368" s="197" t="s">
        <v>517</v>
      </c>
      <c r="B368" s="198" t="str">
        <f>VLOOKUP($A368,'Plan de acci�n consolidado 2025'!$A$3:$V$507,B$1,0)</f>
        <v>50-OFICINA DE CONTROL INTERNO</v>
      </c>
      <c r="C368" s="198">
        <f>VLOOKUP($A368,'Plan de acci�n consolidado 2025'!$A$3:$V$507,C$1,0)</f>
        <v>4</v>
      </c>
      <c r="D368" s="198" t="str">
        <f>VLOOKUP($A368,'Plan de acci�n consolidado 2025'!$A$3:$V$507,D$1,0)</f>
        <v>Actividad propia Eliminada</v>
      </c>
      <c r="E368" s="198" t="str">
        <f>VLOOKUP($A368,'Plan de acci�n consolidado 2025'!$A$3:$V$507,E$1,0)</f>
        <v>50.3.2</v>
      </c>
      <c r="F368" s="198" t="str">
        <f>VLOOKUP($A368,'Plan de acci�n consolidado 2025'!$A$3:$V$507,F$1,0)</f>
        <v>N/A</v>
      </c>
      <c r="G368" s="198" t="str">
        <f>VLOOKUP($A368,'Plan de acci�n consolidado 2025'!$A$3:$V$507,G$1,0)</f>
        <v>N/A</v>
      </c>
      <c r="H368" s="198" t="str">
        <f>VLOOKUP($A368,'Plan de acci�n consolidado 2025'!$A$3:$V$507,H$1,0)</f>
        <v>N/A</v>
      </c>
      <c r="I368" s="198" t="str">
        <f>VLOOKUP($A368,'Plan de acci�n consolidado 2025'!$A$3:$V$507,I$1,0)</f>
        <v>N/A</v>
      </c>
      <c r="J368">
        <f>VLOOKUP(E368,'Plantilla publicacion'!$A$3:$Q$490,17,0)</f>
        <v>0</v>
      </c>
      <c r="K368" s="198" t="str">
        <f>VLOOKUP($A368,'Plan de acci�n consolidado 2025'!$A$3:$V$507,K$1,0)</f>
        <v>N/A</v>
      </c>
      <c r="L368" s="198" t="str">
        <f>VLOOKUP($A368,'Plan de acci�n consolidado 2025'!$A$3:$V$507,L$1,0)</f>
        <v>N/A</v>
      </c>
      <c r="M368" s="198" t="str">
        <f>VLOOKUP($A368,'Plan de acci�n consolidado 2025'!$A$3:$V$507,M$1,0)</f>
        <v>N/A</v>
      </c>
      <c r="N368" s="198" t="str">
        <f>VLOOKUP($A368,'Plan de acci�n consolidado 2025'!$A$3:$V$507,N$1,0)</f>
        <v>N/A</v>
      </c>
      <c r="O368" s="198" t="str">
        <f>VLOOKUP($A368,'Plan de acci�n consolidado 2025'!$A$3:$V$507,O$1,0)</f>
        <v>Evaluar cumplimiento de los Objetivos Estrategicos  y el Plan Nacional de Desarrollo frente a las responsabilidades determinadas por los mismos para la SIC. (informe con los resultados de la evaluación elaborado).</v>
      </c>
      <c r="P368" s="198">
        <f>VLOOKUP($A368,'Plan de acci�n consolidado 2025'!$A$3:$V$507,P$1,0)</f>
        <v>40</v>
      </c>
      <c r="Q368" s="198">
        <f>VLOOKUP($A368,'Plan de acci�n consolidado 2025'!$A$3:$V$507,Q$1,0)</f>
        <v>1</v>
      </c>
      <c r="R368" s="198" t="str">
        <f>VLOOKUP($A368,'Plan de acci�n consolidado 2025'!$A$3:$V$507,R$1,0)</f>
        <v>Númerica</v>
      </c>
      <c r="S368" s="198" t="str">
        <f>VLOOKUP($A368,'Plan de acci�n consolidado 2025'!$A$3:$V$507,S$1,0)</f>
        <v># de Documento soporte realizado / 1 Documento soporte programado</v>
      </c>
      <c r="T368" s="199" t="str">
        <f>VLOOKUP($A368,'Plan de acci�n consolidado 2025'!$A$3:$V$507,T$1,0)</f>
        <v>2025-02-19</v>
      </c>
      <c r="U368" s="199" t="str">
        <f>VLOOKUP($A368,'Plan de acci�n consolidado 2025'!$A$3:$V$507,U$1,0)</f>
        <v>2025-12-19</v>
      </c>
      <c r="V368" s="198" t="str">
        <f>VLOOKUP($A368,'Plan de acci�n consolidado 2025'!$A$3:$V$507,V$1,0)</f>
        <v>50-OFICINA DE CONTROL INTERNO</v>
      </c>
      <c r="W368"/>
      <c r="X368"/>
    </row>
    <row r="369" spans="1:24" x14ac:dyDescent="0.25">
      <c r="A369" s="31" t="s">
        <v>518</v>
      </c>
      <c r="B369" t="str">
        <f>VLOOKUP($A369,'Plan de acci�n consolidado 2025'!$A$3:$V$507,B$1,0)</f>
        <v>50-OFICINA DE CONTROL INTERNO</v>
      </c>
      <c r="C369">
        <f>VLOOKUP($A369,'Plan de acci�n consolidado 2025'!$A$3:$V$507,C$1,0)</f>
        <v>4</v>
      </c>
      <c r="D369" t="str">
        <f>VLOOKUP($A369,'Plan de acci�n consolidado 2025'!$A$3:$V$507,D$1,0)</f>
        <v>Actividad propia</v>
      </c>
      <c r="E369" t="str">
        <f>VLOOKUP($A369,'Plan de acci�n consolidado 2025'!$A$3:$V$507,E$1,0)</f>
        <v>50.3.3</v>
      </c>
      <c r="F369" t="str">
        <f>VLOOKUP($A369,'Plan de acci�n consolidado 2025'!$A$3:$V$507,F$1,0)</f>
        <v>N/A</v>
      </c>
      <c r="G369" t="str">
        <f>VLOOKUP($A369,'Plan de acci�n consolidado 2025'!$A$3:$V$507,G$1,0)</f>
        <v>N/A</v>
      </c>
      <c r="H369" t="str">
        <f>VLOOKUP($A369,'Plan de acci�n consolidado 2025'!$A$3:$V$507,H$1,0)</f>
        <v>N/A</v>
      </c>
      <c r="I369" t="str">
        <f>VLOOKUP($A369,'Plan de acci�n consolidado 2025'!$A$3:$V$507,I$1,0)</f>
        <v>N/A</v>
      </c>
      <c r="J369">
        <f>VLOOKUP(E369,'Plantilla publicacion'!$A$3:$Q$490,17,0)</f>
        <v>0</v>
      </c>
      <c r="K369" t="str">
        <f>VLOOKUP($A369,'Plan de acci�n consolidado 2025'!$A$3:$V$507,K$1,0)</f>
        <v>N/A</v>
      </c>
      <c r="L369" t="str">
        <f>VLOOKUP($A369,'Plan de acci�n consolidado 2025'!$A$3:$V$507,L$1,0)</f>
        <v>N/A</v>
      </c>
      <c r="M369" t="str">
        <f>VLOOKUP($A369,'Plan de acci�n consolidado 2025'!$A$3:$V$507,M$1,0)</f>
        <v>N/A</v>
      </c>
      <c r="N369" t="str">
        <f>VLOOKUP($A369,'Plan de acci�n consolidado 2025'!$A$3:$V$507,N$1,0)</f>
        <v>N/A</v>
      </c>
      <c r="O369" t="str">
        <f>VLOOKUP($A369,'Plan de acci�n consolidado 2025'!$A$3:$V$507,O$1,0)</f>
        <v>Elaborar y radicar ante los responsables, el informe. (informe con los resultados de la evaluación elaborado y radicado al Superintendente y OAP / Correo-Memorando)</v>
      </c>
      <c r="P369">
        <f>VLOOKUP($A369,'Plan de acci�n consolidado 2025'!$A$3:$V$507,P$1,0)</f>
        <v>20</v>
      </c>
      <c r="Q369">
        <f>VLOOKUP($A369,'Plan de acci�n consolidado 2025'!$A$3:$V$507,Q$1,0)</f>
        <v>1</v>
      </c>
      <c r="R369" t="str">
        <f>VLOOKUP($A369,'Plan de acci�n consolidado 2025'!$A$3:$V$507,R$1,0)</f>
        <v>Númerica</v>
      </c>
      <c r="S369" t="str">
        <f>VLOOKUP($A369,'Plan de acci�n consolidado 2025'!$A$3:$V$507,S$1,0)</f>
        <v># de Informe radicado / 1 Informe programado</v>
      </c>
      <c r="T369" s="196" t="str">
        <f>VLOOKUP($A369,'Plan de acci�n consolidado 2025'!$A$3:$V$507,T$1,0)</f>
        <v>2025-02-19</v>
      </c>
      <c r="U369" s="196" t="str">
        <f>VLOOKUP($A369,'Plan de acci�n consolidado 2025'!$A$3:$V$507,U$1,0)</f>
        <v>2025-08-04</v>
      </c>
      <c r="V369" t="str">
        <f>VLOOKUP($A369,'Plan de acci�n consolidado 2025'!$A$3:$V$507,V$1,0)</f>
        <v>50-OFICINA DE CONTROL INTERNO</v>
      </c>
      <c r="W369"/>
      <c r="X369"/>
    </row>
    <row r="370" spans="1:24" x14ac:dyDescent="0.25">
      <c r="A370" s="31" t="s">
        <v>920</v>
      </c>
      <c r="B370" t="str">
        <f>VLOOKUP($A370,'Plan de acci�n consolidado 2025'!$A$3:$V$507,B$1,0)</f>
        <v>72-GRUPO DE TRABAJO DE ATENCION AL CIUDADANO</v>
      </c>
      <c r="C370">
        <f>VLOOKUP($A370,'Plan de acci�n consolidado 2025'!$A$3:$V$507,C$1,0)</f>
        <v>3</v>
      </c>
      <c r="D370" t="str">
        <f>VLOOKUP($A370,'Plan de acci�n consolidado 2025'!$A$3:$V$507,D$1,0)</f>
        <v>Producto</v>
      </c>
      <c r="E370" t="str">
        <f>VLOOKUP($A370,'Plan de acci�n consolidado 2025'!$A$3:$V$507,E$1,0)</f>
        <v>72.1</v>
      </c>
      <c r="F370" t="str">
        <f>VLOOKUP($A370,'Plan de acci�n consolidado 2025'!$A$3:$V$507,F$1,0)</f>
        <v>Operativo</v>
      </c>
      <c r="G370" t="str">
        <f>VLOOKUP($A370,'Plan de acci�n consolidado 2025'!$A$3:$V$507,G$1,0)</f>
        <v>Fortalecer el Sistema Integral de Gestión Institucional en el marco del Modelo Integrado de Planeación y gestión para mejorar la prestación del servicio.</v>
      </c>
      <c r="H370" t="str">
        <f>VLOOKUP($A370,'Plan de acci�n consolidado 2025'!$A$3:$V$507,H$1,0)</f>
        <v xml:space="preserve">Cumplimiento de productos del PAI asociados a Promover el enfoque preventivo, diferencial y territorial en el que hacer misional de la entidad 
</v>
      </c>
      <c r="I370" t="str">
        <f>VLOOKUP($A370,'Plan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70" t="str">
        <f>VLOOKUP(E370,'Plantilla publicacion'!$A$3:$Q$490,17,0)</f>
        <v>PND - 5-31-5-b- Convergencia regional - Entidades públicas territoriales y nacionales fortalecidas / PES - Transformación Institucional</v>
      </c>
      <c r="K370" t="str">
        <f>VLOOKUP($A370,'Plan de acci�n consolidado 2025'!$A$3:$V$507,K$1,0)</f>
        <v>No</v>
      </c>
      <c r="L370" t="str">
        <f>VLOOKUP($A370,'Plan de acci�n consolidado 2025'!$A$3:$V$507,L$1,0)</f>
        <v>C-3599-0200-0005-53105b</v>
      </c>
      <c r="M370" t="str">
        <f>VLOOKUP($A370,'Plan de acci�n consolidado 2025'!$A$3:$V$507,M$1,0)</f>
        <v>Política Participación Ciudadana en la Gestión Pública _DIMENSIÓN Gestión con Valores para Resultados</v>
      </c>
      <c r="N370" t="str">
        <f>VLOOKUP($A370,'Plan de acci�n consolidado 2025'!$A$3:$V$507,N$1,0)</f>
        <v>N/A</v>
      </c>
      <c r="O370" t="str">
        <f>VLOOKUP($A370,'Plan de acci�n consolidado 2025'!$A$3:$V$507,O$1,0)</f>
        <v>Estrategia Integral de Relacionamiento Ciudadano, orientada al fortalecimiento de la relación entre la entidad y los ciudadanos, promoviendo la participación, el servicio eficiente y la confianza mutua, ejecutada (Informe de actividades realizadas )</v>
      </c>
      <c r="P370">
        <f>VLOOKUP($A370,'Plan de acci�n consolidado 2025'!$A$3:$V$507,P$1,0)</f>
        <v>30</v>
      </c>
      <c r="Q370">
        <f>VLOOKUP($A370,'Plan de acci�n consolidado 2025'!$A$3:$V$507,Q$1,0)</f>
        <v>100</v>
      </c>
      <c r="R370" t="str">
        <f>VLOOKUP($A370,'Plan de acci�n consolidado 2025'!$A$3:$V$507,R$1,0)</f>
        <v>Porcentual</v>
      </c>
      <c r="S370" t="str">
        <f>VLOOKUP($A370,'Plan de acci�n consolidado 2025'!$A$3:$V$507,S$1,0)</f>
        <v>% de  % de plan ejecutado / 100% de % de plan a ejecutar</v>
      </c>
      <c r="T370" s="196" t="str">
        <f>VLOOKUP($A370,'Plan de acci�n consolidado 2025'!$A$3:$V$507,T$1,0)</f>
        <v>2025-01-15</v>
      </c>
      <c r="U370" s="196" t="str">
        <f>VLOOKUP($A370,'Plan de acci�n consolidado 2025'!$A$3:$V$507,U$1,0)</f>
        <v>2025-11-14</v>
      </c>
      <c r="V370" t="str">
        <f>VLOOKUP($A370,'Plan de acci�n consolidado 2025'!$A$3:$V$507,V$1,0)</f>
        <v>72-GRUPO DE TRABAJO DE ATENCION AL CIUDADANO</v>
      </c>
      <c r="W370"/>
      <c r="X370"/>
    </row>
    <row r="371" spans="1:24" x14ac:dyDescent="0.25">
      <c r="A371" s="31" t="s">
        <v>921</v>
      </c>
      <c r="B371" t="str">
        <f>VLOOKUP($A371,'Plan de acci�n consolidado 2025'!$A$3:$V$507,B$1,0)</f>
        <v>72-GRUPO DE TRABAJO DE ATENCION AL CIUDADANO</v>
      </c>
      <c r="C371">
        <f>VLOOKUP($A371,'Plan de acci�n consolidado 2025'!$A$3:$V$507,C$1,0)</f>
        <v>3</v>
      </c>
      <c r="D371" t="str">
        <f>VLOOKUP($A371,'Plan de acci�n consolidado 2025'!$A$3:$V$507,D$1,0)</f>
        <v>Actividad propia</v>
      </c>
      <c r="E371" t="str">
        <f>VLOOKUP($A371,'Plan de acci�n consolidado 2025'!$A$3:$V$507,E$1,0)</f>
        <v>72.1.1</v>
      </c>
      <c r="F371" t="str">
        <f>VLOOKUP($A371,'Plan de acci�n consolidado 2025'!$A$3:$V$507,F$1,0)</f>
        <v>N/A</v>
      </c>
      <c r="G371" t="str">
        <f>VLOOKUP($A371,'Plan de acci�n consolidado 2025'!$A$3:$V$507,G$1,0)</f>
        <v>N/A</v>
      </c>
      <c r="H371" t="str">
        <f>VLOOKUP($A371,'Plan de acci�n consolidado 2025'!$A$3:$V$507,H$1,0)</f>
        <v>N/A</v>
      </c>
      <c r="I371" t="str">
        <f>VLOOKUP($A371,'Plan de acci�n consolidado 2025'!$A$3:$V$507,I$1,0)</f>
        <v>N/A</v>
      </c>
      <c r="J371">
        <f>VLOOKUP(E371,'Plantilla publicacion'!$A$3:$Q$490,17,0)</f>
        <v>0</v>
      </c>
      <c r="K371" t="str">
        <f>VLOOKUP($A371,'Plan de acci�n consolidado 2025'!$A$3:$V$507,K$1,0)</f>
        <v>N/A</v>
      </c>
      <c r="L371" t="str">
        <f>VLOOKUP($A371,'Plan de acci�n consolidado 2025'!$A$3:$V$507,L$1,0)</f>
        <v>N/A</v>
      </c>
      <c r="M371" t="str">
        <f>VLOOKUP($A371,'Plan de acci�n consolidado 2025'!$A$3:$V$507,M$1,0)</f>
        <v>N/A</v>
      </c>
      <c r="N371" t="str">
        <f>VLOOKUP($A371,'Plan de acci�n consolidado 2025'!$A$3:$V$507,N$1,0)</f>
        <v>N/A</v>
      </c>
      <c r="O371" t="str">
        <f>VLOOKUP($A371,'Plan de acci�n consolidado 2025'!$A$3:$V$507,O$1,0)</f>
        <v>Diseñar la estrategia de relacionamiento con la ciudadanía SIC 2025  que incluya el plan de trabajo para su ejecución (Documento de estrategia que incluya plan de trabajo)</v>
      </c>
      <c r="P371">
        <f>VLOOKUP($A371,'Plan de acci�n consolidado 2025'!$A$3:$V$507,P$1,0)</f>
        <v>10</v>
      </c>
      <c r="Q371">
        <f>VLOOKUP($A371,'Plan de acci�n consolidado 2025'!$A$3:$V$507,Q$1,0)</f>
        <v>1</v>
      </c>
      <c r="R371" t="str">
        <f>VLOOKUP($A371,'Plan de acci�n consolidado 2025'!$A$3:$V$507,R$1,0)</f>
        <v>Númerica</v>
      </c>
      <c r="S371" t="str">
        <f>VLOOKUP($A371,'Plan de acci�n consolidado 2025'!$A$3:$V$507,S$1,0)</f>
        <v># de estrategias de relacionamiento diseñadas / 1 Estrategias de relacionamiento a diseñar</v>
      </c>
      <c r="T371" s="196" t="str">
        <f>VLOOKUP($A371,'Plan de acci�n consolidado 2025'!$A$3:$V$507,T$1,0)</f>
        <v>2025-01-15</v>
      </c>
      <c r="U371" s="196" t="str">
        <f>VLOOKUP($A371,'Plan de acci�n consolidado 2025'!$A$3:$V$507,U$1,0)</f>
        <v>2025-02-18</v>
      </c>
      <c r="V371" t="str">
        <f>VLOOKUP($A371,'Plan de acci�n consolidado 2025'!$A$3:$V$507,V$1,0)</f>
        <v>72-GRUPO DE TRABAJO DE ATENCION AL CIUDADANO</v>
      </c>
      <c r="W371"/>
      <c r="X371"/>
    </row>
    <row r="372" spans="1:24" x14ac:dyDescent="0.25">
      <c r="A372" s="31" t="s">
        <v>923</v>
      </c>
      <c r="B372" t="str">
        <f>VLOOKUP($A372,'Plan de acci�n consolidado 2025'!$A$3:$V$507,B$1,0)</f>
        <v>72-GRUPO DE TRABAJO DE ATENCION AL CIUDADANO</v>
      </c>
      <c r="C372">
        <f>VLOOKUP($A372,'Plan de acci�n consolidado 2025'!$A$3:$V$507,C$1,0)</f>
        <v>3</v>
      </c>
      <c r="D372" t="str">
        <f>VLOOKUP($A372,'Plan de acci�n consolidado 2025'!$A$3:$V$507,D$1,0)</f>
        <v>Actividad propia</v>
      </c>
      <c r="E372" t="str">
        <f>VLOOKUP($A372,'Plan de acci�n consolidado 2025'!$A$3:$V$507,E$1,0)</f>
        <v>72.1.2</v>
      </c>
      <c r="F372" t="str">
        <f>VLOOKUP($A372,'Plan de acci�n consolidado 2025'!$A$3:$V$507,F$1,0)</f>
        <v>N/A</v>
      </c>
      <c r="G372" t="str">
        <f>VLOOKUP($A372,'Plan de acci�n consolidado 2025'!$A$3:$V$507,G$1,0)</f>
        <v>N/A</v>
      </c>
      <c r="H372" t="str">
        <f>VLOOKUP($A372,'Plan de acci�n consolidado 2025'!$A$3:$V$507,H$1,0)</f>
        <v>N/A</v>
      </c>
      <c r="I372" t="str">
        <f>VLOOKUP($A372,'Plan de acci�n consolidado 2025'!$A$3:$V$507,I$1,0)</f>
        <v>N/A</v>
      </c>
      <c r="J372">
        <f>VLOOKUP(E372,'Plantilla publicacion'!$A$3:$Q$490,17,0)</f>
        <v>0</v>
      </c>
      <c r="K372" t="str">
        <f>VLOOKUP($A372,'Plan de acci�n consolidado 2025'!$A$3:$V$507,K$1,0)</f>
        <v>N/A</v>
      </c>
      <c r="L372" t="str">
        <f>VLOOKUP($A372,'Plan de acci�n consolidado 2025'!$A$3:$V$507,L$1,0)</f>
        <v>N/A</v>
      </c>
      <c r="M372" t="str">
        <f>VLOOKUP($A372,'Plan de acci�n consolidado 2025'!$A$3:$V$507,M$1,0)</f>
        <v>N/A</v>
      </c>
      <c r="N372" t="str">
        <f>VLOOKUP($A372,'Plan de acci�n consolidado 2025'!$A$3:$V$507,N$1,0)</f>
        <v>N/A</v>
      </c>
      <c r="O372" t="str">
        <f>VLOOKUP($A372,'Plan de acci�n consolidado 2025'!$A$3:$V$507,O$1,0)</f>
        <v>Comunicar a los grupos de valor la Estrategia de relacionamiento diseñada  (Capturas de pantalla de la divulgación en la página web y redes sociales)</v>
      </c>
      <c r="P372">
        <f>VLOOKUP($A372,'Plan de acci�n consolidado 2025'!$A$3:$V$507,P$1,0)</f>
        <v>10</v>
      </c>
      <c r="Q372">
        <f>VLOOKUP($A372,'Plan de acci�n consolidado 2025'!$A$3:$V$507,Q$1,0)</f>
        <v>1</v>
      </c>
      <c r="R372" t="str">
        <f>VLOOKUP($A372,'Plan de acci�n consolidado 2025'!$A$3:$V$507,R$1,0)</f>
        <v>Númerica</v>
      </c>
      <c r="S372" t="str">
        <f>VLOOKUP($A372,'Plan de acci�n consolidado 2025'!$A$3:$V$507,S$1,0)</f>
        <v># de estrategias de relacionamiento divulgadas / 1 estrategias de relacionamiento a divulgar</v>
      </c>
      <c r="T372" s="196" t="str">
        <f>VLOOKUP($A372,'Plan de acci�n consolidado 2025'!$A$3:$V$507,T$1,0)</f>
        <v>2025-02-19</v>
      </c>
      <c r="U372" s="196" t="str">
        <f>VLOOKUP($A372,'Plan de acci�n consolidado 2025'!$A$3:$V$507,U$1,0)</f>
        <v>2025-02-28</v>
      </c>
      <c r="V372" t="str">
        <f>VLOOKUP($A372,'Plan de acci�n consolidado 2025'!$A$3:$V$507,V$1,0)</f>
        <v>72-GRUPO DE TRABAJO DE ATENCION AL CIUDADANO</v>
      </c>
      <c r="W372"/>
      <c r="X372"/>
    </row>
    <row r="373" spans="1:24" x14ac:dyDescent="0.25">
      <c r="A373" s="31" t="s">
        <v>925</v>
      </c>
      <c r="B373" t="str">
        <f>VLOOKUP($A373,'Plan de acci�n consolidado 2025'!$A$3:$V$507,B$1,0)</f>
        <v>72-GRUPO DE TRABAJO DE ATENCION AL CIUDADANO</v>
      </c>
      <c r="C373">
        <f>VLOOKUP($A373,'Plan de acci�n consolidado 2025'!$A$3:$V$507,C$1,0)</f>
        <v>3</v>
      </c>
      <c r="D373" t="str">
        <f>VLOOKUP($A373,'Plan de acci�n consolidado 2025'!$A$3:$V$507,D$1,0)</f>
        <v>Actividad propia</v>
      </c>
      <c r="E373" t="str">
        <f>VLOOKUP($A373,'Plan de acci�n consolidado 2025'!$A$3:$V$507,E$1,0)</f>
        <v>72.1.3</v>
      </c>
      <c r="F373" t="str">
        <f>VLOOKUP($A373,'Plan de acci�n consolidado 2025'!$A$3:$V$507,F$1,0)</f>
        <v>N/A</v>
      </c>
      <c r="G373" t="str">
        <f>VLOOKUP($A373,'Plan de acci�n consolidado 2025'!$A$3:$V$507,G$1,0)</f>
        <v>N/A</v>
      </c>
      <c r="H373" t="str">
        <f>VLOOKUP($A373,'Plan de acci�n consolidado 2025'!$A$3:$V$507,H$1,0)</f>
        <v>N/A</v>
      </c>
      <c r="I373" t="str">
        <f>VLOOKUP($A373,'Plan de acci�n consolidado 2025'!$A$3:$V$507,I$1,0)</f>
        <v>N/A</v>
      </c>
      <c r="J373">
        <f>VLOOKUP(E373,'Plantilla publicacion'!$A$3:$Q$490,17,0)</f>
        <v>0</v>
      </c>
      <c r="K373" t="str">
        <f>VLOOKUP($A373,'Plan de acci�n consolidado 2025'!$A$3:$V$507,K$1,0)</f>
        <v>N/A</v>
      </c>
      <c r="L373" t="str">
        <f>VLOOKUP($A373,'Plan de acci�n consolidado 2025'!$A$3:$V$507,L$1,0)</f>
        <v>N/A</v>
      </c>
      <c r="M373" t="str">
        <f>VLOOKUP($A373,'Plan de acci�n consolidado 2025'!$A$3:$V$507,M$1,0)</f>
        <v>N/A</v>
      </c>
      <c r="N373" t="str">
        <f>VLOOKUP($A373,'Plan de acci�n consolidado 2025'!$A$3:$V$507,N$1,0)</f>
        <v>N/A</v>
      </c>
      <c r="O373" t="str">
        <f>VLOOKUP($A373,'Plan de acci�n consolidado 2025'!$A$3:$V$507,O$1,0)</f>
        <v>Desarrollar laboratorios de simplicidad para traducir a lenguaje claro documentos de alto tráfico de cara a la ciudadanía  (Informe con el resultado de los laboratorios)</v>
      </c>
      <c r="P373">
        <f>VLOOKUP($A373,'Plan de acci�n consolidado 2025'!$A$3:$V$507,P$1,0)</f>
        <v>15</v>
      </c>
      <c r="Q373">
        <f>VLOOKUP($A373,'Plan de acci�n consolidado 2025'!$A$3:$V$507,Q$1,0)</f>
        <v>2</v>
      </c>
      <c r="R373" t="str">
        <f>VLOOKUP($A373,'Plan de acci�n consolidado 2025'!$A$3:$V$507,R$1,0)</f>
        <v>Númerica</v>
      </c>
      <c r="S373" t="str">
        <f>VLOOKUP($A373,'Plan de acci�n consolidado 2025'!$A$3:$V$507,S$1,0)</f>
        <v># de laboratorios de simplicidad desarrollados / 2 laboratorios de simplicidad a desarrollar</v>
      </c>
      <c r="T373" s="196" t="str">
        <f>VLOOKUP($A373,'Plan de acci�n consolidado 2025'!$A$3:$V$507,T$1,0)</f>
        <v>2025-03-03</v>
      </c>
      <c r="U373" s="196" t="str">
        <f>VLOOKUP($A373,'Plan de acci�n consolidado 2025'!$A$3:$V$507,U$1,0)</f>
        <v>2025-09-30</v>
      </c>
      <c r="V373" t="str">
        <f>VLOOKUP($A373,'Plan de acci�n consolidado 2025'!$A$3:$V$507,V$1,0)</f>
        <v>72-GRUPO DE TRABAJO DE ATENCION AL CIUDADANO</v>
      </c>
      <c r="W373"/>
      <c r="X373"/>
    </row>
    <row r="374" spans="1:24" x14ac:dyDescent="0.25">
      <c r="A374" s="31" t="s">
        <v>927</v>
      </c>
      <c r="B374" t="str">
        <f>VLOOKUP($A374,'Plan de acci�n consolidado 2025'!$A$3:$V$507,B$1,0)</f>
        <v>72-GRUPO DE TRABAJO DE ATENCION AL CIUDADANO</v>
      </c>
      <c r="C374">
        <f>VLOOKUP($A374,'Plan de acci�n consolidado 2025'!$A$3:$V$507,C$1,0)</f>
        <v>3</v>
      </c>
      <c r="D374" t="str">
        <f>VLOOKUP($A374,'Plan de acci�n consolidado 2025'!$A$3:$V$507,D$1,0)</f>
        <v>Actividad propia</v>
      </c>
      <c r="E374" t="str">
        <f>VLOOKUP($A374,'Plan de acci�n consolidado 2025'!$A$3:$V$507,E$1,0)</f>
        <v>72.1.4</v>
      </c>
      <c r="F374" t="str">
        <f>VLOOKUP($A374,'Plan de acci�n consolidado 2025'!$A$3:$V$507,F$1,0)</f>
        <v>N/A</v>
      </c>
      <c r="G374" t="str">
        <f>VLOOKUP($A374,'Plan de acci�n consolidado 2025'!$A$3:$V$507,G$1,0)</f>
        <v>N/A</v>
      </c>
      <c r="H374" t="str">
        <f>VLOOKUP($A374,'Plan de acci�n consolidado 2025'!$A$3:$V$507,H$1,0)</f>
        <v>N/A</v>
      </c>
      <c r="I374" t="str">
        <f>VLOOKUP($A374,'Plan de acci�n consolidado 2025'!$A$3:$V$507,I$1,0)</f>
        <v>N/A</v>
      </c>
      <c r="J374">
        <f>VLOOKUP(E374,'Plantilla publicacion'!$A$3:$Q$490,17,0)</f>
        <v>0</v>
      </c>
      <c r="K374" t="str">
        <f>VLOOKUP($A374,'Plan de acci�n consolidado 2025'!$A$3:$V$507,K$1,0)</f>
        <v>N/A</v>
      </c>
      <c r="L374" t="str">
        <f>VLOOKUP($A374,'Plan de acci�n consolidado 2025'!$A$3:$V$507,L$1,0)</f>
        <v>N/A</v>
      </c>
      <c r="M374" t="str">
        <f>VLOOKUP($A374,'Plan de acci�n consolidado 2025'!$A$3:$V$507,M$1,0)</f>
        <v>N/A</v>
      </c>
      <c r="N374" t="str">
        <f>VLOOKUP($A374,'Plan de acci�n consolidado 2025'!$A$3:$V$507,N$1,0)</f>
        <v>N/A</v>
      </c>
      <c r="O374" t="str">
        <f>VLOOKUP($A374,'Plan de acci�n consolidado 2025'!$A$3:$V$507,O$1,0)</f>
        <v>Traducir la Carta de Trato Digno dirigida a la ciudadanía en una lengua étnica y en braille  (Dos traducciones realizadas)</v>
      </c>
      <c r="P374">
        <f>VLOOKUP($A374,'Plan de acci�n consolidado 2025'!$A$3:$V$507,P$1,0)</f>
        <v>20</v>
      </c>
      <c r="Q374">
        <f>VLOOKUP($A374,'Plan de acci�n consolidado 2025'!$A$3:$V$507,Q$1,0)</f>
        <v>2</v>
      </c>
      <c r="R374" t="str">
        <f>VLOOKUP($A374,'Plan de acci�n consolidado 2025'!$A$3:$V$507,R$1,0)</f>
        <v>Númerica</v>
      </c>
      <c r="S374" t="str">
        <f>VLOOKUP($A374,'Plan de acci�n consolidado 2025'!$A$3:$V$507,S$1,0)</f>
        <v># de traducciones en lenguas étnicas y en braille realizadas / 2 traducciones en lenguas étnicas y en braille a realizar</v>
      </c>
      <c r="T374" s="196" t="str">
        <f>VLOOKUP($A374,'Plan de acci�n consolidado 2025'!$A$3:$V$507,T$1,0)</f>
        <v>2025-04-01</v>
      </c>
      <c r="U374" s="196" t="str">
        <f>VLOOKUP($A374,'Plan de acci�n consolidado 2025'!$A$3:$V$507,U$1,0)</f>
        <v>2025-11-14</v>
      </c>
      <c r="V374" t="str">
        <f>VLOOKUP($A374,'Plan de acci�n consolidado 2025'!$A$3:$V$507,V$1,0)</f>
        <v>72-GRUPO DE TRABAJO DE ATENCION AL CIUDADANO</v>
      </c>
      <c r="W374"/>
      <c r="X374"/>
    </row>
    <row r="375" spans="1:24" x14ac:dyDescent="0.25">
      <c r="A375" s="31" t="s">
        <v>929</v>
      </c>
      <c r="B375" t="str">
        <f>VLOOKUP($A375,'Plan de acci�n consolidado 2025'!$A$3:$V$507,B$1,0)</f>
        <v>72-GRUPO DE TRABAJO DE ATENCION AL CIUDADANO</v>
      </c>
      <c r="C375">
        <f>VLOOKUP($A375,'Plan de acci�n consolidado 2025'!$A$3:$V$507,C$1,0)</f>
        <v>3</v>
      </c>
      <c r="D375" t="str">
        <f>VLOOKUP($A375,'Plan de acci�n consolidado 2025'!$A$3:$V$507,D$1,0)</f>
        <v>Actividad propia</v>
      </c>
      <c r="E375" t="str">
        <f>VLOOKUP($A375,'Plan de acci�n consolidado 2025'!$A$3:$V$507,E$1,0)</f>
        <v>72.1.5</v>
      </c>
      <c r="F375" t="str">
        <f>VLOOKUP($A375,'Plan de acci�n consolidado 2025'!$A$3:$V$507,F$1,0)</f>
        <v>N/A</v>
      </c>
      <c r="G375" t="str">
        <f>VLOOKUP($A375,'Plan de acci�n consolidado 2025'!$A$3:$V$507,G$1,0)</f>
        <v>N/A</v>
      </c>
      <c r="H375" t="str">
        <f>VLOOKUP($A375,'Plan de acci�n consolidado 2025'!$A$3:$V$507,H$1,0)</f>
        <v>N/A</v>
      </c>
      <c r="I375" t="str">
        <f>VLOOKUP($A375,'Plan de acci�n consolidado 2025'!$A$3:$V$507,I$1,0)</f>
        <v>N/A</v>
      </c>
      <c r="J375">
        <f>VLOOKUP(E375,'Plantilla publicacion'!$A$3:$Q$490,17,0)</f>
        <v>0</v>
      </c>
      <c r="K375" t="str">
        <f>VLOOKUP($A375,'Plan de acci�n consolidado 2025'!$A$3:$V$507,K$1,0)</f>
        <v>N/A</v>
      </c>
      <c r="L375" t="str">
        <f>VLOOKUP($A375,'Plan de acci�n consolidado 2025'!$A$3:$V$507,L$1,0)</f>
        <v>N/A</v>
      </c>
      <c r="M375" t="str">
        <f>VLOOKUP($A375,'Plan de acci�n consolidado 2025'!$A$3:$V$507,M$1,0)</f>
        <v>N/A</v>
      </c>
      <c r="N375" t="str">
        <f>VLOOKUP($A375,'Plan de acci�n consolidado 2025'!$A$3:$V$507,N$1,0)</f>
        <v>N/A</v>
      </c>
      <c r="O375" t="str">
        <f>VLOOKUP($A375,'Plan de acci�n consolidado 2025'!$A$3:$V$507,O$1,0)</f>
        <v>Promover el uso de los canales virtuales a través de campañas de comunicación interna y externa  (Evidencias de las campañas realizadas)</v>
      </c>
      <c r="P375">
        <f>VLOOKUP($A375,'Plan de acci�n consolidado 2025'!$A$3:$V$507,P$1,0)</f>
        <v>15</v>
      </c>
      <c r="Q375">
        <f>VLOOKUP($A375,'Plan de acci�n consolidado 2025'!$A$3:$V$507,Q$1,0)</f>
        <v>2</v>
      </c>
      <c r="R375" t="str">
        <f>VLOOKUP($A375,'Plan de acci�n consolidado 2025'!$A$3:$V$507,R$1,0)</f>
        <v>Númerica</v>
      </c>
      <c r="S375" t="str">
        <f>VLOOKUP($A375,'Plan de acci�n consolidado 2025'!$A$3:$V$507,S$1,0)</f>
        <v># de campañas de comunicación interna y externa realizadas / 2 Campañas de comunicación interna y externa a realizar</v>
      </c>
      <c r="T375" s="196" t="str">
        <f>VLOOKUP($A375,'Plan de acci�n consolidado 2025'!$A$3:$V$507,T$1,0)</f>
        <v>2025-04-07</v>
      </c>
      <c r="U375" s="196" t="str">
        <f>VLOOKUP($A375,'Plan de acci�n consolidado 2025'!$A$3:$V$507,U$1,0)</f>
        <v>2025-09-30</v>
      </c>
      <c r="V375" t="str">
        <f>VLOOKUP($A375,'Plan de acci�n consolidado 2025'!$A$3:$V$507,V$1,0)</f>
        <v>72-GRUPO DE TRABAJO DE ATENCION AL CIUDADANO</v>
      </c>
      <c r="W375"/>
      <c r="X375"/>
    </row>
    <row r="376" spans="1:24" x14ac:dyDescent="0.25">
      <c r="A376" s="31" t="s">
        <v>931</v>
      </c>
      <c r="B376" t="str">
        <f>VLOOKUP($A376,'Plan de acci�n consolidado 2025'!$A$3:$V$507,B$1,0)</f>
        <v>72-GRUPO DE TRABAJO DE ATENCION AL CIUDADANO</v>
      </c>
      <c r="C376">
        <f>VLOOKUP($A376,'Plan de acci�n consolidado 2025'!$A$3:$V$507,C$1,0)</f>
        <v>3</v>
      </c>
      <c r="D376" t="str">
        <f>VLOOKUP($A376,'Plan de acci�n consolidado 2025'!$A$3:$V$507,D$1,0)</f>
        <v>Actividad propia</v>
      </c>
      <c r="E376" t="str">
        <f>VLOOKUP($A376,'Plan de acci�n consolidado 2025'!$A$3:$V$507,E$1,0)</f>
        <v>72.1.6</v>
      </c>
      <c r="F376" t="str">
        <f>VLOOKUP($A376,'Plan de acci�n consolidado 2025'!$A$3:$V$507,F$1,0)</f>
        <v>N/A</v>
      </c>
      <c r="G376" t="str">
        <f>VLOOKUP($A376,'Plan de acci�n consolidado 2025'!$A$3:$V$507,G$1,0)</f>
        <v>N/A</v>
      </c>
      <c r="H376" t="str">
        <f>VLOOKUP($A376,'Plan de acci�n consolidado 2025'!$A$3:$V$507,H$1,0)</f>
        <v>N/A</v>
      </c>
      <c r="I376" t="str">
        <f>VLOOKUP($A376,'Plan de acci�n consolidado 2025'!$A$3:$V$507,I$1,0)</f>
        <v>N/A</v>
      </c>
      <c r="J376">
        <f>VLOOKUP(E376,'Plantilla publicacion'!$A$3:$Q$490,17,0)</f>
        <v>0</v>
      </c>
      <c r="K376" t="str">
        <f>VLOOKUP($A376,'Plan de acci�n consolidado 2025'!$A$3:$V$507,K$1,0)</f>
        <v>N/A</v>
      </c>
      <c r="L376" t="str">
        <f>VLOOKUP($A376,'Plan de acci�n consolidado 2025'!$A$3:$V$507,L$1,0)</f>
        <v>N/A</v>
      </c>
      <c r="M376" t="str">
        <f>VLOOKUP($A376,'Plan de acci�n consolidado 2025'!$A$3:$V$507,M$1,0)</f>
        <v>N/A</v>
      </c>
      <c r="N376" t="str">
        <f>VLOOKUP($A376,'Plan de acci�n consolidado 2025'!$A$3:$V$507,N$1,0)</f>
        <v>N/A</v>
      </c>
      <c r="O376" t="str">
        <f>VLOOKUP($A376,'Plan de acci�n consolidado 2025'!$A$3:$V$507,O$1,0)</f>
        <v>Desarrollar jornadas de socialización de lineamientos de Atención al Ciudadano a nivel interno  (Evidencias de socialización)</v>
      </c>
      <c r="P376">
        <f>VLOOKUP($A376,'Plan de acci�n consolidado 2025'!$A$3:$V$507,P$1,0)</f>
        <v>10</v>
      </c>
      <c r="Q376">
        <f>VLOOKUP($A376,'Plan de acci�n consolidado 2025'!$A$3:$V$507,Q$1,0)</f>
        <v>2</v>
      </c>
      <c r="R376" t="str">
        <f>VLOOKUP($A376,'Plan de acci�n consolidado 2025'!$A$3:$V$507,R$1,0)</f>
        <v>Númerica</v>
      </c>
      <c r="S376" t="str">
        <f>VLOOKUP($A376,'Plan de acci�n consolidado 2025'!$A$3:$V$507,S$1,0)</f>
        <v># de jornadas de socialización realizadas / 2 jornadas de socialización a realizar</v>
      </c>
      <c r="T376" s="196" t="str">
        <f>VLOOKUP($A376,'Plan de acci�n consolidado 2025'!$A$3:$V$507,T$1,0)</f>
        <v>2025-05-02</v>
      </c>
      <c r="U376" s="196" t="str">
        <f>VLOOKUP($A376,'Plan de acci�n consolidado 2025'!$A$3:$V$507,U$1,0)</f>
        <v>2025-09-30</v>
      </c>
      <c r="V376" t="str">
        <f>VLOOKUP($A376,'Plan de acci�n consolidado 2025'!$A$3:$V$507,V$1,0)</f>
        <v>72-GRUPO DE TRABAJO DE ATENCION AL CIUDADANO</v>
      </c>
      <c r="W376"/>
      <c r="X376"/>
    </row>
    <row r="377" spans="1:24" x14ac:dyDescent="0.25">
      <c r="A377" s="31" t="s">
        <v>933</v>
      </c>
      <c r="B377" t="str">
        <f>VLOOKUP($A377,'Plan de acci�n consolidado 2025'!$A$3:$V$507,B$1,0)</f>
        <v>72-GRUPO DE TRABAJO DE ATENCION AL CIUDADANO</v>
      </c>
      <c r="C377">
        <f>VLOOKUP($A377,'Plan de acci�n consolidado 2025'!$A$3:$V$507,C$1,0)</f>
        <v>3</v>
      </c>
      <c r="D377" t="str">
        <f>VLOOKUP($A377,'Plan de acci�n consolidado 2025'!$A$3:$V$507,D$1,0)</f>
        <v>Actividad propia</v>
      </c>
      <c r="E377" t="str">
        <f>VLOOKUP($A377,'Plan de acci�n consolidado 2025'!$A$3:$V$507,E$1,0)</f>
        <v>72.1.7</v>
      </c>
      <c r="F377" t="str">
        <f>VLOOKUP($A377,'Plan de acci�n consolidado 2025'!$A$3:$V$507,F$1,0)</f>
        <v>N/A</v>
      </c>
      <c r="G377" t="str">
        <f>VLOOKUP($A377,'Plan de acci�n consolidado 2025'!$A$3:$V$507,G$1,0)</f>
        <v>N/A</v>
      </c>
      <c r="H377" t="str">
        <f>VLOOKUP($A377,'Plan de acci�n consolidado 2025'!$A$3:$V$507,H$1,0)</f>
        <v>N/A</v>
      </c>
      <c r="I377" t="str">
        <f>VLOOKUP($A377,'Plan de acci�n consolidado 2025'!$A$3:$V$507,I$1,0)</f>
        <v>N/A</v>
      </c>
      <c r="J377">
        <f>VLOOKUP(E377,'Plantilla publicacion'!$A$3:$Q$490,17,0)</f>
        <v>0</v>
      </c>
      <c r="K377" t="str">
        <f>VLOOKUP($A377,'Plan de acci�n consolidado 2025'!$A$3:$V$507,K$1,0)</f>
        <v>N/A</v>
      </c>
      <c r="L377" t="str">
        <f>VLOOKUP($A377,'Plan de acci�n consolidado 2025'!$A$3:$V$507,L$1,0)</f>
        <v>N/A</v>
      </c>
      <c r="M377" t="str">
        <f>VLOOKUP($A377,'Plan de acci�n consolidado 2025'!$A$3:$V$507,M$1,0)</f>
        <v>N/A</v>
      </c>
      <c r="N377" t="str">
        <f>VLOOKUP($A377,'Plan de acci�n consolidado 2025'!$A$3:$V$507,N$1,0)</f>
        <v>N/A</v>
      </c>
      <c r="O377" t="str">
        <f>VLOOKUP($A377,'Plan de acci�n consolidado 2025'!$A$3:$V$507,O$1,0)</f>
        <v>Ejecutar el plan de trabajo de la estrategia de relacionamiento con la ciudadanía SIC 2025 (Informe de ejecución de estrategia de relacionamiento elaborado)</v>
      </c>
      <c r="P377">
        <f>VLOOKUP($A377,'Plan de acci�n consolidado 2025'!$A$3:$V$507,P$1,0)</f>
        <v>10</v>
      </c>
      <c r="Q377">
        <f>VLOOKUP($A377,'Plan de acci�n consolidado 2025'!$A$3:$V$507,Q$1,0)</f>
        <v>100</v>
      </c>
      <c r="R377" t="str">
        <f>VLOOKUP($A377,'Plan de acci�n consolidado 2025'!$A$3:$V$507,R$1,0)</f>
        <v>Porcentual</v>
      </c>
      <c r="S377" t="str">
        <f>VLOOKUP($A377,'Plan de acci�n consolidado 2025'!$A$3:$V$507,S$1,0)</f>
        <v>% de Avance logrado plan de trabajo / 100% de Avance propuesto plan de trabajo</v>
      </c>
      <c r="T377" s="196" t="str">
        <f>VLOOKUP($A377,'Plan de acci�n consolidado 2025'!$A$3:$V$507,T$1,0)</f>
        <v>2025-05-02</v>
      </c>
      <c r="U377" s="196" t="str">
        <f>VLOOKUP($A377,'Plan de acci�n consolidado 2025'!$A$3:$V$507,U$1,0)</f>
        <v>2025-09-30</v>
      </c>
      <c r="V377" t="str">
        <f>VLOOKUP($A377,'Plan de acci�n consolidado 2025'!$A$3:$V$507,V$1,0)</f>
        <v>72-GRUPO DE TRABAJO DE ATENCION AL CIUDADANO</v>
      </c>
      <c r="W377"/>
      <c r="X377"/>
    </row>
    <row r="378" spans="1:24" x14ac:dyDescent="0.25">
      <c r="A378" s="31" t="s">
        <v>934</v>
      </c>
      <c r="B378" t="str">
        <f>VLOOKUP($A378,'Plan de acci�n consolidado 2025'!$A$3:$V$507,B$1,0)</f>
        <v>72-GRUPO DE TRABAJO DE ATENCION AL CIUDADANO</v>
      </c>
      <c r="C378">
        <f>VLOOKUP($A378,'Plan de acci�n consolidado 2025'!$A$3:$V$507,C$1,0)</f>
        <v>3</v>
      </c>
      <c r="D378" t="str">
        <f>VLOOKUP($A378,'Plan de acci�n consolidado 2025'!$A$3:$V$507,D$1,0)</f>
        <v>Actividad propia</v>
      </c>
      <c r="E378" t="str">
        <f>VLOOKUP($A378,'Plan de acci�n consolidado 2025'!$A$3:$V$507,E$1,0)</f>
        <v>72.1.8</v>
      </c>
      <c r="F378" t="str">
        <f>VLOOKUP($A378,'Plan de acci�n consolidado 2025'!$A$3:$V$507,F$1,0)</f>
        <v>N/A</v>
      </c>
      <c r="G378" t="str">
        <f>VLOOKUP($A378,'Plan de acci�n consolidado 2025'!$A$3:$V$507,G$1,0)</f>
        <v>N/A</v>
      </c>
      <c r="H378" t="str">
        <f>VLOOKUP($A378,'Plan de acci�n consolidado 2025'!$A$3:$V$507,H$1,0)</f>
        <v>N/A</v>
      </c>
      <c r="I378" t="str">
        <f>VLOOKUP($A378,'Plan de acci�n consolidado 2025'!$A$3:$V$507,I$1,0)</f>
        <v>N/A</v>
      </c>
      <c r="J378">
        <f>VLOOKUP(E378,'Plantilla publicacion'!$A$3:$Q$490,17,0)</f>
        <v>0</v>
      </c>
      <c r="K378" t="str">
        <f>VLOOKUP($A378,'Plan de acci�n consolidado 2025'!$A$3:$V$507,K$1,0)</f>
        <v>N/A</v>
      </c>
      <c r="L378" t="str">
        <f>VLOOKUP($A378,'Plan de acci�n consolidado 2025'!$A$3:$V$507,L$1,0)</f>
        <v>N/A</v>
      </c>
      <c r="M378" t="str">
        <f>VLOOKUP($A378,'Plan de acci�n consolidado 2025'!$A$3:$V$507,M$1,0)</f>
        <v>N/A</v>
      </c>
      <c r="N378" t="str">
        <f>VLOOKUP($A378,'Plan de acci�n consolidado 2025'!$A$3:$V$507,N$1,0)</f>
        <v>N/A</v>
      </c>
      <c r="O378" t="str">
        <f>VLOOKUP($A378,'Plan de acci�n consolidado 2025'!$A$3:$V$507,O$1,0)</f>
        <v>Elaborar y publicar informe con el resultado de la implementación de la estrategia de relacionamiento  (Informe publicado en el página web)</v>
      </c>
      <c r="P378">
        <f>VLOOKUP($A378,'Plan de acci�n consolidado 2025'!$A$3:$V$507,P$1,0)</f>
        <v>10</v>
      </c>
      <c r="Q378">
        <f>VLOOKUP($A378,'Plan de acci�n consolidado 2025'!$A$3:$V$507,Q$1,0)</f>
        <v>1</v>
      </c>
      <c r="R378" t="str">
        <f>VLOOKUP($A378,'Plan de acci�n consolidado 2025'!$A$3:$V$507,R$1,0)</f>
        <v>Númerica</v>
      </c>
      <c r="S378" t="str">
        <f>VLOOKUP($A378,'Plan de acci�n consolidado 2025'!$A$3:$V$507,S$1,0)</f>
        <v># de informes del resultado de la implementación de la estrategia de relacionamiento elaborados y publicados / 1 informes del resultado de la implementación de la estrategia de relacionamiento a elaborar y a publicar</v>
      </c>
      <c r="T378" s="196" t="str">
        <f>VLOOKUP($A378,'Plan de acci�n consolidado 2025'!$A$3:$V$507,T$1,0)</f>
        <v>2025-10-01</v>
      </c>
      <c r="U378" s="196" t="str">
        <f>VLOOKUP($A378,'Plan de acci�n consolidado 2025'!$A$3:$V$507,U$1,0)</f>
        <v>2025-11-14</v>
      </c>
      <c r="V378" t="str">
        <f>VLOOKUP($A378,'Plan de acci�n consolidado 2025'!$A$3:$V$507,V$1,0)</f>
        <v>72-GRUPO DE TRABAJO DE ATENCION AL CIUDADANO</v>
      </c>
      <c r="W378"/>
      <c r="X378"/>
    </row>
    <row r="379" spans="1:24" x14ac:dyDescent="0.25">
      <c r="A379" s="31" t="s">
        <v>936</v>
      </c>
      <c r="B379" t="str">
        <f>VLOOKUP($A379,'Plan de acci�n consolidado 2025'!$A$3:$V$507,B$1,0)</f>
        <v>72-GRUPO DE TRABAJO DE ATENCION AL CIUDADANO</v>
      </c>
      <c r="C379">
        <f>VLOOKUP($A379,'Plan de acci�n consolidado 2025'!$A$3:$V$507,C$1,0)</f>
        <v>3</v>
      </c>
      <c r="D379" t="str">
        <f>VLOOKUP($A379,'Plan de acci�n consolidado 2025'!$A$3:$V$507,D$1,0)</f>
        <v>Producto</v>
      </c>
      <c r="E379" t="str">
        <f>VLOOKUP($A379,'Plan de acci�n consolidado 2025'!$A$3:$V$507,E$1,0)</f>
        <v>72.2</v>
      </c>
      <c r="F379" t="str">
        <f>VLOOKUP($A379,'Plan de acci�n consolidado 2025'!$A$3:$V$507,F$1,0)</f>
        <v>Operativo</v>
      </c>
      <c r="G379" t="str">
        <f>VLOOKUP($A379,'Plan de acci�n consolidado 2025'!$A$3:$V$507,G$1,0)</f>
        <v>Mejorar la oportunidad en la atención de trámites y servicios.</v>
      </c>
      <c r="H379" t="str">
        <f>VLOOKUP($A379,'Plan de acci�n consolidado 2025'!$A$3:$V$507,H$1,0)</f>
        <v>Avance promedio de cumplimiento de productos asociados a mejorar la oportunidad en la atención de trámites y servicios.</v>
      </c>
      <c r="I379" t="str">
        <f>VLOOKUP($A379,'Plan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79" t="str">
        <f>VLOOKUP(E379,'Plantilla publicacion'!$A$3:$Q$490,17,0)</f>
        <v>PND - 5-31-5-b- Convergencia regional - Entidades públicas territoriales y nacionales fortalecidas / PES - Transformación Institucional</v>
      </c>
      <c r="K379" t="str">
        <f>VLOOKUP($A379,'Plan de acci�n consolidado 2025'!$A$3:$V$507,K$1,0)</f>
        <v>No</v>
      </c>
      <c r="L379" t="str">
        <f>VLOOKUP($A379,'Plan de acci�n consolidado 2025'!$A$3:$V$507,L$1,0)</f>
        <v>C-3599-0200-0005-53105b</v>
      </c>
      <c r="M379" t="str">
        <f>VLOOKUP($A379,'Plan de acci�n consolidado 2025'!$A$3:$V$507,M$1,0)</f>
        <v>Política Servicio al Ciudadano_DIMENSIÓN Gestión con Valores para Resultados</v>
      </c>
      <c r="N379" t="str">
        <f>VLOOKUP($A379,'Plan de acci�n consolidado 2025'!$A$3:$V$507,N$1,0)</f>
        <v>N/A</v>
      </c>
      <c r="O379" t="str">
        <f>VLOOKUP($A379,'Plan de acci�n consolidado 2025'!$A$3:$V$507,O$1,0)</f>
        <v>Estrategia de Sinergia Interinstitucional para Jornadas Conjuntas de  Atención a la Ciudadanía, diseñada e implementada (Informe de actividades realizadas)</v>
      </c>
      <c r="P379">
        <f>VLOOKUP($A379,'Plan de acci�n consolidado 2025'!$A$3:$V$507,P$1,0)</f>
        <v>25</v>
      </c>
      <c r="Q379">
        <f>VLOOKUP($A379,'Plan de acci�n consolidado 2025'!$A$3:$V$507,Q$1,0)</f>
        <v>1</v>
      </c>
      <c r="R379" t="str">
        <f>VLOOKUP($A379,'Plan de acci�n consolidado 2025'!$A$3:$V$507,R$1,0)</f>
        <v>Númerica</v>
      </c>
      <c r="S379" t="str">
        <f>VLOOKUP($A379,'Plan de acci�n consolidado 2025'!$A$3:$V$507,S$1,0)</f>
        <v># de Informes realizados / 1 Total de Informes programados</v>
      </c>
      <c r="T379" s="196" t="str">
        <f>VLOOKUP($A379,'Plan de acci�n consolidado 2025'!$A$3:$V$507,T$1,0)</f>
        <v>2025-02-03</v>
      </c>
      <c r="U379" s="196" t="str">
        <f>VLOOKUP($A379,'Plan de acci�n consolidado 2025'!$A$3:$V$507,U$1,0)</f>
        <v>2025-12-31</v>
      </c>
      <c r="V379" t="str">
        <f>VLOOKUP($A379,'Plan de acci�n consolidado 2025'!$A$3:$V$507,V$1,0)</f>
        <v>72-GRUPO DE TRABAJO DE ATENCION AL CIUDADANO</v>
      </c>
      <c r="W379"/>
      <c r="X379"/>
    </row>
    <row r="380" spans="1:24" x14ac:dyDescent="0.25">
      <c r="A380" s="31" t="s">
        <v>938</v>
      </c>
      <c r="B380" t="str">
        <f>VLOOKUP($A380,'Plan de acci�n consolidado 2025'!$A$3:$V$507,B$1,0)</f>
        <v>72-GRUPO DE TRABAJO DE ATENCION AL CIUDADANO</v>
      </c>
      <c r="C380">
        <f>VLOOKUP($A380,'Plan de acci�n consolidado 2025'!$A$3:$V$507,C$1,0)</f>
        <v>3</v>
      </c>
      <c r="D380" t="str">
        <f>VLOOKUP($A380,'Plan de acci�n consolidado 2025'!$A$3:$V$507,D$1,0)</f>
        <v>Actividad propia</v>
      </c>
      <c r="E380" t="str">
        <f>VLOOKUP($A380,'Plan de acci�n consolidado 2025'!$A$3:$V$507,E$1,0)</f>
        <v>72.2.1</v>
      </c>
      <c r="F380" t="str">
        <f>VLOOKUP($A380,'Plan de acci�n consolidado 2025'!$A$3:$V$507,F$1,0)</f>
        <v>N/A</v>
      </c>
      <c r="G380" t="str">
        <f>VLOOKUP($A380,'Plan de acci�n consolidado 2025'!$A$3:$V$507,G$1,0)</f>
        <v>N/A</v>
      </c>
      <c r="H380" t="str">
        <f>VLOOKUP($A380,'Plan de acci�n consolidado 2025'!$A$3:$V$507,H$1,0)</f>
        <v>N/A</v>
      </c>
      <c r="I380" t="str">
        <f>VLOOKUP($A380,'Plan de acci�n consolidado 2025'!$A$3:$V$507,I$1,0)</f>
        <v>N/A</v>
      </c>
      <c r="J380">
        <f>VLOOKUP(E380,'Plantilla publicacion'!$A$3:$Q$490,17,0)</f>
        <v>0</v>
      </c>
      <c r="K380" t="str">
        <f>VLOOKUP($A380,'Plan de acci�n consolidado 2025'!$A$3:$V$507,K$1,0)</f>
        <v>N/A</v>
      </c>
      <c r="L380" t="str">
        <f>VLOOKUP($A380,'Plan de acci�n consolidado 2025'!$A$3:$V$507,L$1,0)</f>
        <v>N/A</v>
      </c>
      <c r="M380" t="str">
        <f>VLOOKUP($A380,'Plan de acci�n consolidado 2025'!$A$3:$V$507,M$1,0)</f>
        <v>N/A</v>
      </c>
      <c r="N380" t="str">
        <f>VLOOKUP($A380,'Plan de acci�n consolidado 2025'!$A$3:$V$507,N$1,0)</f>
        <v>N/A</v>
      </c>
      <c r="O380" t="str">
        <f>VLOOKUP($A380,'Plan de acci�n consolidado 2025'!$A$3:$V$507,O$1,0)</f>
        <v>Diseñar la estrategia de sinergia con otras entidades que incluya plan de trabajo   (Documento estrategia (incluye plan de trabajo)</v>
      </c>
      <c r="P380">
        <f>VLOOKUP($A380,'Plan de acci�n consolidado 2025'!$A$3:$V$507,P$1,0)</f>
        <v>30</v>
      </c>
      <c r="Q380">
        <f>VLOOKUP($A380,'Plan de acci�n consolidado 2025'!$A$3:$V$507,Q$1,0)</f>
        <v>1</v>
      </c>
      <c r="R380" t="str">
        <f>VLOOKUP($A380,'Plan de acci�n consolidado 2025'!$A$3:$V$507,R$1,0)</f>
        <v>Númerica</v>
      </c>
      <c r="S380" t="str">
        <f>VLOOKUP($A380,'Plan de acci�n consolidado 2025'!$A$3:$V$507,S$1,0)</f>
        <v># de estrategias de sinergia diseñada / 1 estrategias de sinergia a diseñar</v>
      </c>
      <c r="T380" s="196" t="str">
        <f>VLOOKUP($A380,'Plan de acci�n consolidado 2025'!$A$3:$V$507,T$1,0)</f>
        <v>2025-02-03</v>
      </c>
      <c r="U380" s="196" t="str">
        <f>VLOOKUP($A380,'Plan de acci�n consolidado 2025'!$A$3:$V$507,U$1,0)</f>
        <v>2025-03-31</v>
      </c>
      <c r="V380" t="str">
        <f>VLOOKUP($A380,'Plan de acci�n consolidado 2025'!$A$3:$V$507,V$1,0)</f>
        <v>72-GRUPO DE TRABAJO DE ATENCION AL CIUDADANO</v>
      </c>
      <c r="W380"/>
      <c r="X380"/>
    </row>
    <row r="381" spans="1:24" x14ac:dyDescent="0.25">
      <c r="A381" s="31" t="s">
        <v>940</v>
      </c>
      <c r="B381" t="str">
        <f>VLOOKUP($A381,'Plan de acci�n consolidado 2025'!$A$3:$V$507,B$1,0)</f>
        <v>72-GRUPO DE TRABAJO DE ATENCION AL CIUDADANO</v>
      </c>
      <c r="C381">
        <f>VLOOKUP($A381,'Plan de acci�n consolidado 2025'!$A$3:$V$507,C$1,0)</f>
        <v>3</v>
      </c>
      <c r="D381" t="str">
        <f>VLOOKUP($A381,'Plan de acci�n consolidado 2025'!$A$3:$V$507,D$1,0)</f>
        <v>Actividad propia</v>
      </c>
      <c r="E381" t="str">
        <f>VLOOKUP($A381,'Plan de acci�n consolidado 2025'!$A$3:$V$507,E$1,0)</f>
        <v>72.2.2</v>
      </c>
      <c r="F381" t="str">
        <f>VLOOKUP($A381,'Plan de acci�n consolidado 2025'!$A$3:$V$507,F$1,0)</f>
        <v>N/A</v>
      </c>
      <c r="G381" t="str">
        <f>VLOOKUP($A381,'Plan de acci�n consolidado 2025'!$A$3:$V$507,G$1,0)</f>
        <v>N/A</v>
      </c>
      <c r="H381" t="str">
        <f>VLOOKUP($A381,'Plan de acci�n consolidado 2025'!$A$3:$V$507,H$1,0)</f>
        <v>N/A</v>
      </c>
      <c r="I381" t="str">
        <f>VLOOKUP($A381,'Plan de acci�n consolidado 2025'!$A$3:$V$507,I$1,0)</f>
        <v>N/A</v>
      </c>
      <c r="J381">
        <f>VLOOKUP(E381,'Plantilla publicacion'!$A$3:$Q$490,17,0)</f>
        <v>0</v>
      </c>
      <c r="K381" t="str">
        <f>VLOOKUP($A381,'Plan de acci�n consolidado 2025'!$A$3:$V$507,K$1,0)</f>
        <v>N/A</v>
      </c>
      <c r="L381" t="str">
        <f>VLOOKUP($A381,'Plan de acci�n consolidado 2025'!$A$3:$V$507,L$1,0)</f>
        <v>N/A</v>
      </c>
      <c r="M381" t="str">
        <f>VLOOKUP($A381,'Plan de acci�n consolidado 2025'!$A$3:$V$507,M$1,0)</f>
        <v>N/A</v>
      </c>
      <c r="N381" t="str">
        <f>VLOOKUP($A381,'Plan de acci�n consolidado 2025'!$A$3:$V$507,N$1,0)</f>
        <v>N/A</v>
      </c>
      <c r="O381" t="str">
        <f>VLOOKUP($A381,'Plan de acci�n consolidado 2025'!$A$3:$V$507,O$1,0)</f>
        <v>Ejecutar el plan de trabajo de la estrategia de sinergia (Documento de seguimiento trimestral)</v>
      </c>
      <c r="P381">
        <f>VLOOKUP($A381,'Plan de acci�n consolidado 2025'!$A$3:$V$507,P$1,0)</f>
        <v>60</v>
      </c>
      <c r="Q381">
        <f>VLOOKUP($A381,'Plan de acci�n consolidado 2025'!$A$3:$V$507,Q$1,0)</f>
        <v>100</v>
      </c>
      <c r="R381" t="str">
        <f>VLOOKUP($A381,'Plan de acci�n consolidado 2025'!$A$3:$V$507,R$1,0)</f>
        <v>Porcentual</v>
      </c>
      <c r="S381" t="str">
        <f>VLOOKUP($A381,'Plan de acci�n consolidado 2025'!$A$3:$V$507,S$1,0)</f>
        <v>% de % de plan ejecutado  / 100% de % de plan a ejecutar</v>
      </c>
      <c r="T381" s="196" t="str">
        <f>VLOOKUP($A381,'Plan de acci�n consolidado 2025'!$A$3:$V$507,T$1,0)</f>
        <v>2025-04-01</v>
      </c>
      <c r="U381" s="196" t="str">
        <f>VLOOKUP($A381,'Plan de acci�n consolidado 2025'!$A$3:$V$507,U$1,0)</f>
        <v>2025-12-31</v>
      </c>
      <c r="V381" t="str">
        <f>VLOOKUP($A381,'Plan de acci�n consolidado 2025'!$A$3:$V$507,V$1,0)</f>
        <v>72-GRUPO DE TRABAJO DE ATENCION AL CIUDADANO</v>
      </c>
      <c r="W381"/>
      <c r="X381"/>
    </row>
    <row r="382" spans="1:24" x14ac:dyDescent="0.25">
      <c r="A382" s="31" t="s">
        <v>941</v>
      </c>
      <c r="B382" t="str">
        <f>VLOOKUP($A382,'Plan de acci�n consolidado 2025'!$A$3:$V$507,B$1,0)</f>
        <v>72-GRUPO DE TRABAJO DE ATENCION AL CIUDADANO</v>
      </c>
      <c r="C382">
        <f>VLOOKUP($A382,'Plan de acci�n consolidado 2025'!$A$3:$V$507,C$1,0)</f>
        <v>3</v>
      </c>
      <c r="D382" t="str">
        <f>VLOOKUP($A382,'Plan de acci�n consolidado 2025'!$A$3:$V$507,D$1,0)</f>
        <v>Actividad propia</v>
      </c>
      <c r="E382" t="str">
        <f>VLOOKUP($A382,'Plan de acci�n consolidado 2025'!$A$3:$V$507,E$1,0)</f>
        <v>72.2.3</v>
      </c>
      <c r="F382" t="str">
        <f>VLOOKUP($A382,'Plan de acci�n consolidado 2025'!$A$3:$V$507,F$1,0)</f>
        <v>N/A</v>
      </c>
      <c r="G382" t="str">
        <f>VLOOKUP($A382,'Plan de acci�n consolidado 2025'!$A$3:$V$507,G$1,0)</f>
        <v>N/A</v>
      </c>
      <c r="H382" t="str">
        <f>VLOOKUP($A382,'Plan de acci�n consolidado 2025'!$A$3:$V$507,H$1,0)</f>
        <v>N/A</v>
      </c>
      <c r="I382" t="str">
        <f>VLOOKUP($A382,'Plan de acci�n consolidado 2025'!$A$3:$V$507,I$1,0)</f>
        <v>N/A</v>
      </c>
      <c r="J382">
        <f>VLOOKUP(E382,'Plantilla publicacion'!$A$3:$Q$490,17,0)</f>
        <v>0</v>
      </c>
      <c r="K382" t="str">
        <f>VLOOKUP($A382,'Plan de acci�n consolidado 2025'!$A$3:$V$507,K$1,0)</f>
        <v>N/A</v>
      </c>
      <c r="L382" t="str">
        <f>VLOOKUP($A382,'Plan de acci�n consolidado 2025'!$A$3:$V$507,L$1,0)</f>
        <v>N/A</v>
      </c>
      <c r="M382" t="str">
        <f>VLOOKUP($A382,'Plan de acci�n consolidado 2025'!$A$3:$V$507,M$1,0)</f>
        <v>N/A</v>
      </c>
      <c r="N382" t="str">
        <f>VLOOKUP($A382,'Plan de acci�n consolidado 2025'!$A$3:$V$507,N$1,0)</f>
        <v>N/A</v>
      </c>
      <c r="O382" t="str">
        <f>VLOOKUP($A382,'Plan de acci�n consolidado 2025'!$A$3:$V$507,O$1,0)</f>
        <v>Elaborar informe final de la estrategia (Informe elaborado)</v>
      </c>
      <c r="P382">
        <f>VLOOKUP($A382,'Plan de acci�n consolidado 2025'!$A$3:$V$507,P$1,0)</f>
        <v>10</v>
      </c>
      <c r="Q382">
        <f>VLOOKUP($A382,'Plan de acci�n consolidado 2025'!$A$3:$V$507,Q$1,0)</f>
        <v>1</v>
      </c>
      <c r="R382" t="str">
        <f>VLOOKUP($A382,'Plan de acci�n consolidado 2025'!$A$3:$V$507,R$1,0)</f>
        <v>Númerica</v>
      </c>
      <c r="S382" t="str">
        <f>VLOOKUP($A382,'Plan de acci�n consolidado 2025'!$A$3:$V$507,S$1,0)</f>
        <v># de informes de resultados de la implementación de la estrategia de elaborados / 1 informes de resultados de la implementación de la estrategia a elaborar</v>
      </c>
      <c r="T382" s="196" t="str">
        <f>VLOOKUP($A382,'Plan de acci�n consolidado 2025'!$A$3:$V$507,T$1,0)</f>
        <v>2025-12-01</v>
      </c>
      <c r="U382" s="196" t="str">
        <f>VLOOKUP($A382,'Plan de acci�n consolidado 2025'!$A$3:$V$507,U$1,0)</f>
        <v>2025-12-31</v>
      </c>
      <c r="V382" t="str">
        <f>VLOOKUP($A382,'Plan de acci�n consolidado 2025'!$A$3:$V$507,V$1,0)</f>
        <v>72-GRUPO DE TRABAJO DE ATENCION AL CIUDADANO</v>
      </c>
      <c r="W382"/>
      <c r="X382"/>
    </row>
    <row r="383" spans="1:24" x14ac:dyDescent="0.25">
      <c r="A383" s="31" t="s">
        <v>943</v>
      </c>
      <c r="B383" t="str">
        <f>VLOOKUP($A383,'Plan de acci�n consolidado 2025'!$A$3:$V$507,B$1,0)</f>
        <v>72-GRUPO DE TRABAJO DE ATENCION AL CIUDADANO</v>
      </c>
      <c r="C383">
        <f>VLOOKUP($A383,'Plan de acci�n consolidado 2025'!$A$3:$V$507,C$1,0)</f>
        <v>3</v>
      </c>
      <c r="D383" t="str">
        <f>VLOOKUP($A383,'Plan de acci�n consolidado 2025'!$A$3:$V$507,D$1,0)</f>
        <v>Producto</v>
      </c>
      <c r="E383" t="str">
        <f>VLOOKUP($A383,'Plan de acci�n consolidado 2025'!$A$3:$V$507,E$1,0)</f>
        <v>72.3</v>
      </c>
      <c r="F383" t="str">
        <f>VLOOKUP($A383,'Plan de acci�n consolidado 2025'!$A$3:$V$507,F$1,0)</f>
        <v>Innovador</v>
      </c>
      <c r="G383" t="str">
        <f>VLOOKUP($A383,'Plan de acci�n consolidado 2025'!$A$3:$V$507,G$1,0)</f>
        <v xml:space="preserve">Promover el enfoque preventivo, diferencial y territorial en el que hacer misional de la entidad 
</v>
      </c>
      <c r="H383" t="str">
        <f>VLOOKUP($A383,'Plan de acci�n consolidado 2025'!$A$3:$V$507,H$1,0)</f>
        <v xml:space="preserve">Cumplimiento de productos del PAI asociados a Promover el enfoque preventivo, diferencial y territorial en el que hacer misional de la entidad 
</v>
      </c>
      <c r="I383" t="str">
        <f>VLOOKUP($A383,'Plan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383" t="str">
        <f>VLOOKUP(E383,'Plantilla publicacion'!$A$3:$Q$490,17,0)</f>
        <v>PND - 5-31-5-b- Convergencia regional - Entidades públicas territoriales y nacionales fortalecidas / PES - Cierre de brechas territoriales</v>
      </c>
      <c r="K383" t="str">
        <f>VLOOKUP($A383,'Plan de acci�n consolidado 2025'!$A$3:$V$507,K$1,0)</f>
        <v>Si</v>
      </c>
      <c r="L383" t="str">
        <f>VLOOKUP($A383,'Plan de acci�n consolidado 2025'!$A$3:$V$507,L$1,0)</f>
        <v>C-3599-0200-0005-53105b</v>
      </c>
      <c r="M383" t="str">
        <f>VLOOKUP($A383,'Plan de acci�n consolidado 2025'!$A$3:$V$507,M$1,0)</f>
        <v>Política Participación Ciudadana en la Gestión Pública _DIMENSIÓN Gestión con Valores para Resultados</v>
      </c>
      <c r="N383" t="str">
        <f>VLOOKUP($A383,'Plan de acci�n consolidado 2025'!$A$3:$V$507,N$1,0)</f>
        <v>N/A</v>
      </c>
      <c r="O383" t="str">
        <f>VLOOKUP($A383,'Plan de acci�n consolidado 2025'!$A$3:$V$507,O$1,0)</f>
        <v>Programa de atención a la ciudadanía con enfoque diferencial implementado. (Informe de actividades realizadas )</v>
      </c>
      <c r="P383">
        <f>VLOOKUP($A383,'Plan de acci�n consolidado 2025'!$A$3:$V$507,P$1,0)</f>
        <v>25</v>
      </c>
      <c r="Q383">
        <f>VLOOKUP($A383,'Plan de acci�n consolidado 2025'!$A$3:$V$507,Q$1,0)</f>
        <v>1</v>
      </c>
      <c r="R383" t="str">
        <f>VLOOKUP($A383,'Plan de acci�n consolidado 2025'!$A$3:$V$507,R$1,0)</f>
        <v>Númerica</v>
      </c>
      <c r="S383" t="str">
        <f>VLOOKUP($A383,'Plan de acci�n consolidado 2025'!$A$3:$V$507,S$1,0)</f>
        <v># de Informes realizados / 1 Total de Informes programados</v>
      </c>
      <c r="T383" s="196" t="str">
        <f>VLOOKUP($A383,'Plan de acci�n consolidado 2025'!$A$3:$V$507,T$1,0)</f>
        <v>2025-02-03</v>
      </c>
      <c r="U383" s="196" t="str">
        <f>VLOOKUP($A383,'Plan de acci�n consolidado 2025'!$A$3:$V$507,U$1,0)</f>
        <v>2025-11-28</v>
      </c>
      <c r="V383" t="str">
        <f>VLOOKUP($A383,'Plan de acci�n consolidado 2025'!$A$3:$V$507,V$1,0)</f>
        <v>142-GRUPO DE TRABAJO DE SERVICIOS ADMINISTRATIVOS Y RECURSOS FÍSICOS;
20-OFICINA DE TECNOLOGÍA E INFORMÁTICA;
72-GRUPO DE TRABAJO DE ATENCION AL CIUDADANO</v>
      </c>
      <c r="W383"/>
      <c r="X383"/>
    </row>
    <row r="384" spans="1:24" x14ac:dyDescent="0.25">
      <c r="A384" s="31" t="s">
        <v>945</v>
      </c>
      <c r="B384" t="str">
        <f>VLOOKUP($A384,'Plan de acci�n consolidado 2025'!$A$3:$V$507,B$1,0)</f>
        <v>72-GRUPO DE TRABAJO DE ATENCION AL CIUDADANO</v>
      </c>
      <c r="C384">
        <f>VLOOKUP($A384,'Plan de acci�n consolidado 2025'!$A$3:$V$507,C$1,0)</f>
        <v>3</v>
      </c>
      <c r="D384" t="str">
        <f>VLOOKUP($A384,'Plan de acci�n consolidado 2025'!$A$3:$V$507,D$1,0)</f>
        <v>Actividad propia</v>
      </c>
      <c r="E384" t="str">
        <f>VLOOKUP($A384,'Plan de acci�n consolidado 2025'!$A$3:$V$507,E$1,0)</f>
        <v>72.3.1</v>
      </c>
      <c r="F384" t="str">
        <f>VLOOKUP($A384,'Plan de acci�n consolidado 2025'!$A$3:$V$507,F$1,0)</f>
        <v>N/A</v>
      </c>
      <c r="G384" t="str">
        <f>VLOOKUP($A384,'Plan de acci�n consolidado 2025'!$A$3:$V$507,G$1,0)</f>
        <v>N/A</v>
      </c>
      <c r="H384" t="str">
        <f>VLOOKUP($A384,'Plan de acci�n consolidado 2025'!$A$3:$V$507,H$1,0)</f>
        <v>N/A</v>
      </c>
      <c r="I384" t="str">
        <f>VLOOKUP($A384,'Plan de acci�n consolidado 2025'!$A$3:$V$507,I$1,0)</f>
        <v>N/A</v>
      </c>
      <c r="J384">
        <f>VLOOKUP(E384,'Plantilla publicacion'!$A$3:$Q$490,17,0)</f>
        <v>0</v>
      </c>
      <c r="K384" t="str">
        <f>VLOOKUP($A384,'Plan de acci�n consolidado 2025'!$A$3:$V$507,K$1,0)</f>
        <v>N/A</v>
      </c>
      <c r="L384" t="str">
        <f>VLOOKUP($A384,'Plan de acci�n consolidado 2025'!$A$3:$V$507,L$1,0)</f>
        <v>N/A</v>
      </c>
      <c r="M384" t="str">
        <f>VLOOKUP($A384,'Plan de acci�n consolidado 2025'!$A$3:$V$507,M$1,0)</f>
        <v>N/A</v>
      </c>
      <c r="N384" t="str">
        <f>VLOOKUP($A384,'Plan de acci�n consolidado 2025'!$A$3:$V$507,N$1,0)</f>
        <v>N/A</v>
      </c>
      <c r="O384" t="str">
        <f>VLOOKUP($A384,'Plan de acci�n consolidado 2025'!$A$3:$V$507,O$1,0)</f>
        <v>Identificar e intervenir los canales y servicios a los que se aplicará el enfoque diferencial (Documento con la propuesta de intervención de canales/servicios)</v>
      </c>
      <c r="P384">
        <f>VLOOKUP($A384,'Plan de acci�n consolidado 2025'!$A$3:$V$507,P$1,0)</f>
        <v>15</v>
      </c>
      <c r="Q384">
        <f>VLOOKUP($A384,'Plan de acci�n consolidado 2025'!$A$3:$V$507,Q$1,0)</f>
        <v>1</v>
      </c>
      <c r="R384" t="str">
        <f>VLOOKUP($A384,'Plan de acci�n consolidado 2025'!$A$3:$V$507,R$1,0)</f>
        <v>Númerica</v>
      </c>
      <c r="S384" t="str">
        <f>VLOOKUP($A384,'Plan de acci�n consolidado 2025'!$A$3:$V$507,S$1,0)</f>
        <v># de documentos con propuesta de intervención realizados / 1 documentos con propuesta de intervención a realizar</v>
      </c>
      <c r="T384" s="196" t="str">
        <f>VLOOKUP($A384,'Plan de acci�n consolidado 2025'!$A$3:$V$507,T$1,0)</f>
        <v>2025-02-03</v>
      </c>
      <c r="U384" s="196" t="str">
        <f>VLOOKUP($A384,'Plan de acci�n consolidado 2025'!$A$3:$V$507,U$1,0)</f>
        <v>2025-03-14</v>
      </c>
      <c r="V384" t="str">
        <f>VLOOKUP($A384,'Plan de acci�n consolidado 2025'!$A$3:$V$507,V$1,0)</f>
        <v>72-GRUPO DE TRABAJO DE ATENCION AL CIUDADANO</v>
      </c>
      <c r="W384"/>
      <c r="X384"/>
    </row>
    <row r="385" spans="1:24" x14ac:dyDescent="0.25">
      <c r="A385" s="31" t="s">
        <v>947</v>
      </c>
      <c r="B385" t="str">
        <f>VLOOKUP($A385,'Plan de acci�n consolidado 2025'!$A$3:$V$507,B$1,0)</f>
        <v>72-GRUPO DE TRABAJO DE ATENCION AL CIUDADANO</v>
      </c>
      <c r="C385">
        <f>VLOOKUP($A385,'Plan de acci�n consolidado 2025'!$A$3:$V$507,C$1,0)</f>
        <v>3</v>
      </c>
      <c r="D385" t="str">
        <f>VLOOKUP($A385,'Plan de acci�n consolidado 2025'!$A$3:$V$507,D$1,0)</f>
        <v>Actividad propia</v>
      </c>
      <c r="E385" t="str">
        <f>VLOOKUP($A385,'Plan de acci�n consolidado 2025'!$A$3:$V$507,E$1,0)</f>
        <v>72.3.2</v>
      </c>
      <c r="F385" t="str">
        <f>VLOOKUP($A385,'Plan de acci�n consolidado 2025'!$A$3:$V$507,F$1,0)</f>
        <v>N/A</v>
      </c>
      <c r="G385" t="str">
        <f>VLOOKUP($A385,'Plan de acci�n consolidado 2025'!$A$3:$V$507,G$1,0)</f>
        <v>N/A</v>
      </c>
      <c r="H385" t="str">
        <f>VLOOKUP($A385,'Plan de acci�n consolidado 2025'!$A$3:$V$507,H$1,0)</f>
        <v>N/A</v>
      </c>
      <c r="I385" t="str">
        <f>VLOOKUP($A385,'Plan de acci�n consolidado 2025'!$A$3:$V$507,I$1,0)</f>
        <v>N/A</v>
      </c>
      <c r="J385">
        <f>VLOOKUP(E385,'Plantilla publicacion'!$A$3:$Q$490,17,0)</f>
        <v>0</v>
      </c>
      <c r="K385" t="str">
        <f>VLOOKUP($A385,'Plan de acci�n consolidado 2025'!$A$3:$V$507,K$1,0)</f>
        <v>N/A</v>
      </c>
      <c r="L385" t="str">
        <f>VLOOKUP($A385,'Plan de acci�n consolidado 2025'!$A$3:$V$507,L$1,0)</f>
        <v>N/A</v>
      </c>
      <c r="M385" t="str">
        <f>VLOOKUP($A385,'Plan de acci�n consolidado 2025'!$A$3:$V$507,M$1,0)</f>
        <v>N/A</v>
      </c>
      <c r="N385" t="str">
        <f>VLOOKUP($A385,'Plan de acci�n consolidado 2025'!$A$3:$V$507,N$1,0)</f>
        <v>N/A</v>
      </c>
      <c r="O385" t="str">
        <f>VLOOKUP($A385,'Plan de acci�n consolidado 2025'!$A$3:$V$507,O$1,0)</f>
        <v>Implementar la señalización inclusiva en otro lenguaje o idioma para los puntos priorizados de atención al ciudadano presenciales a nivel nacional (Informe de implementación)</v>
      </c>
      <c r="P385">
        <f>VLOOKUP($A385,'Plan de acci�n consolidado 2025'!$A$3:$V$507,P$1,0)</f>
        <v>15</v>
      </c>
      <c r="Q385">
        <f>VLOOKUP($A385,'Plan de acci�n consolidado 2025'!$A$3:$V$507,Q$1,0)</f>
        <v>1</v>
      </c>
      <c r="R385" t="str">
        <f>VLOOKUP($A385,'Plan de acci�n consolidado 2025'!$A$3:$V$507,R$1,0)</f>
        <v>Númerica</v>
      </c>
      <c r="S385" t="str">
        <f>VLOOKUP($A385,'Plan de acci�n consolidado 2025'!$A$3:$V$507,S$1,0)</f>
        <v># de conceptos de viabilidad emitidos / 1 conceptos de viabilidad a emitir</v>
      </c>
      <c r="T385" s="196" t="str">
        <f>VLOOKUP($A385,'Plan de acci�n consolidado 2025'!$A$3:$V$507,T$1,0)</f>
        <v>2025-03-18</v>
      </c>
      <c r="U385" s="196" t="str">
        <f>VLOOKUP($A385,'Plan de acci�n consolidado 2025'!$A$3:$V$507,U$1,0)</f>
        <v>2025-08-29</v>
      </c>
      <c r="V385" t="str">
        <f>VLOOKUP($A385,'Plan de acci�n consolidado 2025'!$A$3:$V$507,V$1,0)</f>
        <v>142-GRUPO DE TRABAJO DE SERVICIOS ADMINISTRATIVOS Y RECURSOS FÍSICOS;
72-GRUPO DE TRABAJO DE ATENCION AL CIUDADANO</v>
      </c>
      <c r="W385"/>
      <c r="X385"/>
    </row>
    <row r="386" spans="1:24" x14ac:dyDescent="0.25">
      <c r="A386" s="31" t="s">
        <v>950</v>
      </c>
      <c r="B386" t="str">
        <f>VLOOKUP($A386,'Plan de acci�n consolidado 2025'!$A$3:$V$507,B$1,0)</f>
        <v>72-GRUPO DE TRABAJO DE ATENCION AL CIUDADANO</v>
      </c>
      <c r="C386">
        <f>VLOOKUP($A386,'Plan de acci�n consolidado 2025'!$A$3:$V$507,C$1,0)</f>
        <v>3</v>
      </c>
      <c r="D386" t="str">
        <f>VLOOKUP($A386,'Plan de acci�n consolidado 2025'!$A$3:$V$507,D$1,0)</f>
        <v>Actividad propia</v>
      </c>
      <c r="E386" t="str">
        <f>VLOOKUP($A386,'Plan de acci�n consolidado 2025'!$A$3:$V$507,E$1,0)</f>
        <v>72.3.3</v>
      </c>
      <c r="F386" t="str">
        <f>VLOOKUP($A386,'Plan de acci�n consolidado 2025'!$A$3:$V$507,F$1,0)</f>
        <v>N/A</v>
      </c>
      <c r="G386" t="str">
        <f>VLOOKUP($A386,'Plan de acci�n consolidado 2025'!$A$3:$V$507,G$1,0)</f>
        <v>N/A</v>
      </c>
      <c r="H386" t="str">
        <f>VLOOKUP($A386,'Plan de acci�n consolidado 2025'!$A$3:$V$507,H$1,0)</f>
        <v>N/A</v>
      </c>
      <c r="I386" t="str">
        <f>VLOOKUP($A386,'Plan de acci�n consolidado 2025'!$A$3:$V$507,I$1,0)</f>
        <v>N/A</v>
      </c>
      <c r="J386">
        <f>VLOOKUP(E386,'Plantilla publicacion'!$A$3:$Q$490,17,0)</f>
        <v>0</v>
      </c>
      <c r="K386" t="str">
        <f>VLOOKUP($A386,'Plan de acci�n consolidado 2025'!$A$3:$V$507,K$1,0)</f>
        <v>N/A</v>
      </c>
      <c r="L386" t="str">
        <f>VLOOKUP($A386,'Plan de acci�n consolidado 2025'!$A$3:$V$507,L$1,0)</f>
        <v>N/A</v>
      </c>
      <c r="M386" t="str">
        <f>VLOOKUP($A386,'Plan de acci�n consolidado 2025'!$A$3:$V$507,M$1,0)</f>
        <v>N/A</v>
      </c>
      <c r="N386" t="str">
        <f>VLOOKUP($A386,'Plan de acci�n consolidado 2025'!$A$3:$V$507,N$1,0)</f>
        <v>N/A</v>
      </c>
      <c r="O386" t="str">
        <f>VLOOKUP($A386,'Plan de acci�n consolidado 2025'!$A$3:$V$507,O$1,0)</f>
        <v>Desarrolla jornada  con las entidades líderes en la atención incluyente y documentar las buenas prácticas en la materia (Documento de buenas prácticas identificadas)</v>
      </c>
      <c r="P386">
        <f>VLOOKUP($A386,'Plan de acci�n consolidado 2025'!$A$3:$V$507,P$1,0)</f>
        <v>20</v>
      </c>
      <c r="Q386">
        <f>VLOOKUP($A386,'Plan de acci�n consolidado 2025'!$A$3:$V$507,Q$1,0)</f>
        <v>1</v>
      </c>
      <c r="R386" t="str">
        <f>VLOOKUP($A386,'Plan de acci�n consolidado 2025'!$A$3:$V$507,R$1,0)</f>
        <v>Númerica</v>
      </c>
      <c r="S386" t="str">
        <f>VLOOKUP($A386,'Plan de acci�n consolidado 2025'!$A$3:$V$507,S$1,0)</f>
        <v># de documentos de buenas prácticas generados / 1 documentos de buenas prácticas a generar</v>
      </c>
      <c r="T386" s="196" t="str">
        <f>VLOOKUP($A386,'Plan de acci�n consolidado 2025'!$A$3:$V$507,T$1,0)</f>
        <v>2025-04-01</v>
      </c>
      <c r="U386" s="196" t="str">
        <f>VLOOKUP($A386,'Plan de acci�n consolidado 2025'!$A$3:$V$507,U$1,0)</f>
        <v>2025-06-04</v>
      </c>
      <c r="V386" t="str">
        <f>VLOOKUP($A386,'Plan de acci�n consolidado 2025'!$A$3:$V$507,V$1,0)</f>
        <v>72-GRUPO DE TRABAJO DE ATENCION AL CIUDADANO</v>
      </c>
      <c r="W386"/>
      <c r="X386"/>
    </row>
    <row r="387" spans="1:24" x14ac:dyDescent="0.25">
      <c r="A387" s="197" t="s">
        <v>952</v>
      </c>
      <c r="B387" s="198" t="str">
        <f>VLOOKUP($A387,'Plan de acci�n consolidado 2025'!$A$3:$V$507,B$1,0)</f>
        <v>72-GRUPO DE TRABAJO DE ATENCION AL CIUDADANO</v>
      </c>
      <c r="C387" s="198">
        <f>VLOOKUP($A387,'Plan de acci�n consolidado 2025'!$A$3:$V$507,C$1,0)</f>
        <v>3</v>
      </c>
      <c r="D387" s="198" t="str">
        <f>VLOOKUP($A387,'Plan de acci�n consolidado 2025'!$A$3:$V$507,D$1,0)</f>
        <v>Actividad propia Eliminada</v>
      </c>
      <c r="E387" s="198" t="str">
        <f>VLOOKUP($A387,'Plan de acci�n consolidado 2025'!$A$3:$V$507,E$1,0)</f>
        <v>72.3.4</v>
      </c>
      <c r="F387" s="198" t="str">
        <f>VLOOKUP($A387,'Plan de acci�n consolidado 2025'!$A$3:$V$507,F$1,0)</f>
        <v>N/A</v>
      </c>
      <c r="G387" s="198" t="str">
        <f>VLOOKUP($A387,'Plan de acci�n consolidado 2025'!$A$3:$V$507,G$1,0)</f>
        <v>N/A</v>
      </c>
      <c r="H387" s="198" t="str">
        <f>VLOOKUP($A387,'Plan de acci�n consolidado 2025'!$A$3:$V$507,H$1,0)</f>
        <v>N/A</v>
      </c>
      <c r="I387" s="198" t="str">
        <f>VLOOKUP($A387,'Plan de acci�n consolidado 2025'!$A$3:$V$507,I$1,0)</f>
        <v>N/A</v>
      </c>
      <c r="J387">
        <f>VLOOKUP(E387,'Plantilla publicacion'!$A$3:$Q$490,17,0)</f>
        <v>0</v>
      </c>
      <c r="K387" s="198" t="str">
        <f>VLOOKUP($A387,'Plan de acci�n consolidado 2025'!$A$3:$V$507,K$1,0)</f>
        <v>N/A</v>
      </c>
      <c r="L387" s="198" t="str">
        <f>VLOOKUP($A387,'Plan de acci�n consolidado 2025'!$A$3:$V$507,L$1,0)</f>
        <v>N/A</v>
      </c>
      <c r="M387" s="198" t="str">
        <f>VLOOKUP($A387,'Plan de acci�n consolidado 2025'!$A$3:$V$507,M$1,0)</f>
        <v>N/A</v>
      </c>
      <c r="N387" s="198" t="str">
        <f>VLOOKUP($A387,'Plan de acci�n consolidado 2025'!$A$3:$V$507,N$1,0)</f>
        <v>N/A</v>
      </c>
      <c r="O387" s="198" t="str">
        <f>VLOOKUP($A387,'Plan de acci�n consolidado 2025'!$A$3:$V$507,O$1,0)</f>
        <v>Rediseñar el menú de atención y servicios a la ciudadanía con mejoras en la accesibilidad y experiencia de los usuarios  (Menú destacado actualizado)</v>
      </c>
      <c r="P387" s="198">
        <f>VLOOKUP($A387,'Plan de acci�n consolidado 2025'!$A$3:$V$507,P$1,0)</f>
        <v>30</v>
      </c>
      <c r="Q387" s="198">
        <f>VLOOKUP($A387,'Plan de acci�n consolidado 2025'!$A$3:$V$507,Q$1,0)</f>
        <v>1</v>
      </c>
      <c r="R387" s="198" t="str">
        <f>VLOOKUP($A387,'Plan de acci�n consolidado 2025'!$A$3:$V$507,R$1,0)</f>
        <v>Númerica</v>
      </c>
      <c r="S387" s="198" t="str">
        <f>VLOOKUP($A387,'Plan de acci�n consolidado 2025'!$A$3:$V$507,S$1,0)</f>
        <v># de menús destacados actualizados / 1 menús destacados a actualizar</v>
      </c>
      <c r="T387" s="199" t="str">
        <f>VLOOKUP($A387,'Plan de acci�n consolidado 2025'!$A$3:$V$507,T$1,0)</f>
        <v>2025-06-03</v>
      </c>
      <c r="U387" s="199" t="str">
        <f>VLOOKUP($A387,'Plan de acci�n consolidado 2025'!$A$3:$V$507,U$1,0)</f>
        <v>2025-11-28</v>
      </c>
      <c r="V387" s="198" t="str">
        <f>VLOOKUP($A387,'Plan de acci�n consolidado 2025'!$A$3:$V$507,V$1,0)</f>
        <v>20-OFICINA DE TECNOLOGÍA E INFORMÁTICA;
72-GRUPO DE TRABAJO DE ATENCION AL CIUDADANO</v>
      </c>
      <c r="W387"/>
      <c r="X387"/>
    </row>
    <row r="388" spans="1:24" x14ac:dyDescent="0.25">
      <c r="A388" s="31" t="s">
        <v>955</v>
      </c>
      <c r="B388" t="str">
        <f>VLOOKUP($A388,'Plan de acci�n consolidado 2025'!$A$3:$V$507,B$1,0)</f>
        <v>72-GRUPO DE TRABAJO DE ATENCION AL CIUDADANO</v>
      </c>
      <c r="C388">
        <f>VLOOKUP($A388,'Plan de acci�n consolidado 2025'!$A$3:$V$507,C$1,0)</f>
        <v>3</v>
      </c>
      <c r="D388" t="str">
        <f>VLOOKUP($A388,'Plan de acci�n consolidado 2025'!$A$3:$V$507,D$1,0)</f>
        <v>Actividad propia</v>
      </c>
      <c r="E388" t="str">
        <f>VLOOKUP($A388,'Plan de acci�n consolidado 2025'!$A$3:$V$507,E$1,0)</f>
        <v>72.3.5</v>
      </c>
      <c r="F388" t="str">
        <f>VLOOKUP($A388,'Plan de acci�n consolidado 2025'!$A$3:$V$507,F$1,0)</f>
        <v>N/A</v>
      </c>
      <c r="G388" t="str">
        <f>VLOOKUP($A388,'Plan de acci�n consolidado 2025'!$A$3:$V$507,G$1,0)</f>
        <v>N/A</v>
      </c>
      <c r="H388" t="str">
        <f>VLOOKUP($A388,'Plan de acci�n consolidado 2025'!$A$3:$V$507,H$1,0)</f>
        <v>N/A</v>
      </c>
      <c r="I388" t="str">
        <f>VLOOKUP($A388,'Plan de acci�n consolidado 2025'!$A$3:$V$507,I$1,0)</f>
        <v>N/A</v>
      </c>
      <c r="J388">
        <f>VLOOKUP(E388,'Plantilla publicacion'!$A$3:$Q$490,17,0)</f>
        <v>0</v>
      </c>
      <c r="K388" t="str">
        <f>VLOOKUP($A388,'Plan de acci�n consolidado 2025'!$A$3:$V$507,K$1,0)</f>
        <v>N/A</v>
      </c>
      <c r="L388" t="str">
        <f>VLOOKUP($A388,'Plan de acci�n consolidado 2025'!$A$3:$V$507,L$1,0)</f>
        <v>N/A</v>
      </c>
      <c r="M388" t="str">
        <f>VLOOKUP($A388,'Plan de acci�n consolidado 2025'!$A$3:$V$507,M$1,0)</f>
        <v>N/A</v>
      </c>
      <c r="N388" t="str">
        <f>VLOOKUP($A388,'Plan de acci�n consolidado 2025'!$A$3:$V$507,N$1,0)</f>
        <v>N/A</v>
      </c>
      <c r="O388" t="str">
        <f>VLOOKUP($A388,'Plan de acci�n consolidado 2025'!$A$3:$V$507,O$1,0)</f>
        <v>Implementar fase 2 del traductor interactivo  (Adquisición pantalla y en funcionamiento)</v>
      </c>
      <c r="P388">
        <f>VLOOKUP($A388,'Plan de acci�n consolidado 2025'!$A$3:$V$507,P$1,0)</f>
        <v>50</v>
      </c>
      <c r="Q388">
        <f>VLOOKUP($A388,'Plan de acci�n consolidado 2025'!$A$3:$V$507,Q$1,0)</f>
        <v>1</v>
      </c>
      <c r="R388" t="str">
        <f>VLOOKUP($A388,'Plan de acci�n consolidado 2025'!$A$3:$V$507,R$1,0)</f>
        <v>Númerica</v>
      </c>
      <c r="S388" t="str">
        <f>VLOOKUP($A388,'Plan de acci�n consolidado 2025'!$A$3:$V$507,S$1,0)</f>
        <v># de pantallas adquiridas y puestas en funcionamiento / 1 pantallas programas para su adquisición y puesta en funcionamiento</v>
      </c>
      <c r="T388" s="196" t="str">
        <f>VLOOKUP($A388,'Plan de acci�n consolidado 2025'!$A$3:$V$507,T$1,0)</f>
        <v>2025-06-20</v>
      </c>
      <c r="U388" s="196" t="str">
        <f>VLOOKUP($A388,'Plan de acci�n consolidado 2025'!$A$3:$V$507,U$1,0)</f>
        <v>2025-11-28</v>
      </c>
      <c r="V388" t="str">
        <f>VLOOKUP($A388,'Plan de acci�n consolidado 2025'!$A$3:$V$507,V$1,0)</f>
        <v>20-OFICINA DE TECNOLOGÍA E INFORMÁTICA;
72-GRUPO DE TRABAJO DE ATENCION AL CIUDADANO</v>
      </c>
      <c r="W388"/>
      <c r="X388"/>
    </row>
    <row r="389" spans="1:24" x14ac:dyDescent="0.25">
      <c r="A389" s="31" t="s">
        <v>957</v>
      </c>
      <c r="B389" t="str">
        <f>VLOOKUP($A389,'Plan de acci�n consolidado 2025'!$A$3:$V$507,B$1,0)</f>
        <v>72-GRUPO DE TRABAJO DE ATENCION AL CIUDADANO</v>
      </c>
      <c r="C389">
        <f>VLOOKUP($A389,'Plan de acci�n consolidado 2025'!$A$3:$V$507,C$1,0)</f>
        <v>3</v>
      </c>
      <c r="D389" t="str">
        <f>VLOOKUP($A389,'Plan de acci�n consolidado 2025'!$A$3:$V$507,D$1,0)</f>
        <v>Producto</v>
      </c>
      <c r="E389" t="str">
        <f>VLOOKUP($A389,'Plan de acci�n consolidado 2025'!$A$3:$V$507,E$1,0)</f>
        <v>72.4</v>
      </c>
      <c r="F389" t="str">
        <f>VLOOKUP($A389,'Plan de acci�n consolidado 2025'!$A$3:$V$507,F$1,0)</f>
        <v>Operativo</v>
      </c>
      <c r="G389" t="str">
        <f>VLOOKUP($A389,'Plan de acci�n consolidado 2025'!$A$3:$V$507,G$1,0)</f>
        <v>Fortalecer el Sistema Integral de Gestión Institucional en el marco del Modelo Integrado de Planeación y gestión para mejorar la prestación del servicio.</v>
      </c>
      <c r="H389" t="str">
        <f>VLOOKUP($A389,'Plan de acci�n consolidado 2025'!$A$3:$V$507,H$1,0)</f>
        <v xml:space="preserve">Cumplimiento de productos del PAI asociados a Fortacer el Sistema Integral de Gestión Institucional para mejorar la prestación del servicio. 
</v>
      </c>
      <c r="I389" t="str">
        <f>VLOOKUP($A389,'Plan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89" t="str">
        <f>VLOOKUP(E389,'Plantilla publicacion'!$A$3:$Q$490,17,0)</f>
        <v>PND - 5-31-5-b- Convergencia regional - Entidades públicas territoriales y nacionales fortalecidas / PES - Transformación Institucional</v>
      </c>
      <c r="K389" t="str">
        <f>VLOOKUP($A389,'Plan de acci�n consolidado 2025'!$A$3:$V$507,K$1,0)</f>
        <v>No</v>
      </c>
      <c r="L389" t="str">
        <f>VLOOKUP($A389,'Plan de acci�n consolidado 2025'!$A$3:$V$507,L$1,0)</f>
        <v>C-3599-0200-0005-53105b</v>
      </c>
      <c r="M389" t="str">
        <f>VLOOKUP($A389,'Plan de acci�n consolidado 2025'!$A$3:$V$507,M$1,0)</f>
        <v>Política Participación Ciudadana en la Gestión Pública _DIMENSIÓN Gestión con Valores para Resultados</v>
      </c>
      <c r="N389" t="str">
        <f>VLOOKUP($A389,'Plan de acci�n consolidado 2025'!$A$3:$V$507,N$1,0)</f>
        <v>PEI_24;
PES_20230281</v>
      </c>
      <c r="O389" t="str">
        <f>VLOOKUP($A389,'Plan de acci�n consolidado 2025'!$A$3:$V$507,O$1,0)</f>
        <v>Estrategia de promoción de la participación ciudadana en la SIC, formulada e implementada  (Informe de actividades realizadas )</v>
      </c>
      <c r="P389">
        <f>VLOOKUP($A389,'Plan de acci�n consolidado 2025'!$A$3:$V$507,P$1,0)</f>
        <v>20</v>
      </c>
      <c r="Q389">
        <f>VLOOKUP($A389,'Plan de acci�n consolidado 2025'!$A$3:$V$507,Q$1,0)</f>
        <v>30</v>
      </c>
      <c r="R389" t="str">
        <f>VLOOKUP($A389,'Plan de acci�n consolidado 2025'!$A$3:$V$507,R$1,0)</f>
        <v>Porcentual</v>
      </c>
      <c r="S389" t="str">
        <f>VLOOKUP($A389,'Plan de acci�n consolidado 2025'!$A$3:$V$507,S$1,0)</f>
        <v>% de actividades de participación ciudadana formuladas e implementadas / 30% de actividades de participación ciudadana a formular e implementar</v>
      </c>
      <c r="T389" s="196" t="str">
        <f>VLOOKUP($A389,'Plan de acci�n consolidado 2025'!$A$3:$V$507,T$1,0)</f>
        <v>2025-01-15</v>
      </c>
      <c r="U389" s="196" t="str">
        <f>VLOOKUP($A389,'Plan de acci�n consolidado 2025'!$A$3:$V$507,U$1,0)</f>
        <v>2025-12-15</v>
      </c>
      <c r="V389" t="str">
        <f>VLOOKUP($A389,'Plan de acci�n consolidado 2025'!$A$3:$V$507,V$1,0)</f>
        <v>72-GRUPO DE TRABAJO DE ATENCION AL CIUDADANO</v>
      </c>
      <c r="W389"/>
      <c r="X389"/>
    </row>
    <row r="390" spans="1:24" x14ac:dyDescent="0.25">
      <c r="A390" s="31" t="s">
        <v>959</v>
      </c>
      <c r="B390" t="str">
        <f>VLOOKUP($A390,'Plan de acci�n consolidado 2025'!$A$3:$V$507,B$1,0)</f>
        <v>72-GRUPO DE TRABAJO DE ATENCION AL CIUDADANO</v>
      </c>
      <c r="C390">
        <f>VLOOKUP($A390,'Plan de acci�n consolidado 2025'!$A$3:$V$507,C$1,0)</f>
        <v>3</v>
      </c>
      <c r="D390" t="str">
        <f>VLOOKUP($A390,'Plan de acci�n consolidado 2025'!$A$3:$V$507,D$1,0)</f>
        <v>Actividad propia</v>
      </c>
      <c r="E390" t="str">
        <f>VLOOKUP($A390,'Plan de acci�n consolidado 2025'!$A$3:$V$507,E$1,0)</f>
        <v>72.4.1</v>
      </c>
      <c r="F390" t="str">
        <f>VLOOKUP($A390,'Plan de acci�n consolidado 2025'!$A$3:$V$507,F$1,0)</f>
        <v>N/A</v>
      </c>
      <c r="G390" t="str">
        <f>VLOOKUP($A390,'Plan de acci�n consolidado 2025'!$A$3:$V$507,G$1,0)</f>
        <v>N/A</v>
      </c>
      <c r="H390" t="str">
        <f>VLOOKUP($A390,'Plan de acci�n consolidado 2025'!$A$3:$V$507,H$1,0)</f>
        <v>N/A</v>
      </c>
      <c r="I390" t="str">
        <f>VLOOKUP($A390,'Plan de acci�n consolidado 2025'!$A$3:$V$507,I$1,0)</f>
        <v>N/A</v>
      </c>
      <c r="J390">
        <f>VLOOKUP(E390,'Plantilla publicacion'!$A$3:$Q$490,17,0)</f>
        <v>0</v>
      </c>
      <c r="K390" t="str">
        <f>VLOOKUP($A390,'Plan de acci�n consolidado 2025'!$A$3:$V$507,K$1,0)</f>
        <v>N/A</v>
      </c>
      <c r="L390" t="str">
        <f>VLOOKUP($A390,'Plan de acci�n consolidado 2025'!$A$3:$V$507,L$1,0)</f>
        <v>N/A</v>
      </c>
      <c r="M390" t="str">
        <f>VLOOKUP($A390,'Plan de acci�n consolidado 2025'!$A$3:$V$507,M$1,0)</f>
        <v>N/A</v>
      </c>
      <c r="N390" t="str">
        <f>VLOOKUP($A390,'Plan de acci�n consolidado 2025'!$A$3:$V$507,N$1,0)</f>
        <v>N/A</v>
      </c>
      <c r="O390" t="str">
        <f>VLOOKUP($A390,'Plan de acci�n consolidado 2025'!$A$3:$V$507,O$1,0)</f>
        <v>Diseñar la estrategia de participación ciudadanía SIC 2025 que incluya el plan detrabajo para su ejecución (Documento de estrategia)</v>
      </c>
      <c r="P390">
        <f>VLOOKUP($A390,'Plan de acci�n consolidado 2025'!$A$3:$V$507,P$1,0)</f>
        <v>25</v>
      </c>
      <c r="Q390">
        <f>VLOOKUP($A390,'Plan de acci�n consolidado 2025'!$A$3:$V$507,Q$1,0)</f>
        <v>1</v>
      </c>
      <c r="R390" t="str">
        <f>VLOOKUP($A390,'Plan de acci�n consolidado 2025'!$A$3:$V$507,R$1,0)</f>
        <v>Númerica</v>
      </c>
      <c r="S390" t="str">
        <f>VLOOKUP($A390,'Plan de acci�n consolidado 2025'!$A$3:$V$507,S$1,0)</f>
        <v># de estrategias de participación ciudadana diseñadas / 1 estrategias de participación ciudadana a diseñar</v>
      </c>
      <c r="T390" s="196" t="str">
        <f>VLOOKUP($A390,'Plan de acci�n consolidado 2025'!$A$3:$V$507,T$1,0)</f>
        <v>2025-01-15</v>
      </c>
      <c r="U390" s="196" t="str">
        <f>VLOOKUP($A390,'Plan de acci�n consolidado 2025'!$A$3:$V$507,U$1,0)</f>
        <v>2025-02-18</v>
      </c>
      <c r="V390" t="str">
        <f>VLOOKUP($A390,'Plan de acci�n consolidado 2025'!$A$3:$V$507,V$1,0)</f>
        <v>72-GRUPO DE TRABAJO DE ATENCION AL CIUDADANO</v>
      </c>
      <c r="W390"/>
      <c r="X390"/>
    </row>
    <row r="391" spans="1:24" x14ac:dyDescent="0.25">
      <c r="A391" s="31" t="s">
        <v>961</v>
      </c>
      <c r="B391" t="str">
        <f>VLOOKUP($A391,'Plan de acci�n consolidado 2025'!$A$3:$V$507,B$1,0)</f>
        <v>72-GRUPO DE TRABAJO DE ATENCION AL CIUDADANO</v>
      </c>
      <c r="C391">
        <f>VLOOKUP($A391,'Plan de acci�n consolidado 2025'!$A$3:$V$507,C$1,0)</f>
        <v>3</v>
      </c>
      <c r="D391" t="str">
        <f>VLOOKUP($A391,'Plan de acci�n consolidado 2025'!$A$3:$V$507,D$1,0)</f>
        <v>Actividad propia</v>
      </c>
      <c r="E391" t="str">
        <f>VLOOKUP($A391,'Plan de acci�n consolidado 2025'!$A$3:$V$507,E$1,0)</f>
        <v>72.4.2</v>
      </c>
      <c r="F391" t="str">
        <f>VLOOKUP($A391,'Plan de acci�n consolidado 2025'!$A$3:$V$507,F$1,0)</f>
        <v>N/A</v>
      </c>
      <c r="G391" t="str">
        <f>VLOOKUP($A391,'Plan de acci�n consolidado 2025'!$A$3:$V$507,G$1,0)</f>
        <v>N/A</v>
      </c>
      <c r="H391" t="str">
        <f>VLOOKUP($A391,'Plan de acci�n consolidado 2025'!$A$3:$V$507,H$1,0)</f>
        <v>N/A</v>
      </c>
      <c r="I391" t="str">
        <f>VLOOKUP($A391,'Plan de acci�n consolidado 2025'!$A$3:$V$507,I$1,0)</f>
        <v>N/A</v>
      </c>
      <c r="J391">
        <f>VLOOKUP(E391,'Plantilla publicacion'!$A$3:$Q$490,17,0)</f>
        <v>0</v>
      </c>
      <c r="K391" t="str">
        <f>VLOOKUP($A391,'Plan de acci�n consolidado 2025'!$A$3:$V$507,K$1,0)</f>
        <v>N/A</v>
      </c>
      <c r="L391" t="str">
        <f>VLOOKUP($A391,'Plan de acci�n consolidado 2025'!$A$3:$V$507,L$1,0)</f>
        <v>N/A</v>
      </c>
      <c r="M391" t="str">
        <f>VLOOKUP($A391,'Plan de acci�n consolidado 2025'!$A$3:$V$507,M$1,0)</f>
        <v>N/A</v>
      </c>
      <c r="N391" t="str">
        <f>VLOOKUP($A391,'Plan de acci�n consolidado 2025'!$A$3:$V$507,N$1,0)</f>
        <v>N/A</v>
      </c>
      <c r="O391" t="str">
        <f>VLOOKUP($A391,'Plan de acci�n consolidado 2025'!$A$3:$V$507,O$1,0)</f>
        <v>Comunicar a los grupos de valor la Estrategia de participación ciudadana diseñada  (Capturas de pantalla de la divulgación en la página web y redes sociales)</v>
      </c>
      <c r="P391">
        <f>VLOOKUP($A391,'Plan de acci�n consolidado 2025'!$A$3:$V$507,P$1,0)</f>
        <v>20</v>
      </c>
      <c r="Q391">
        <f>VLOOKUP($A391,'Plan de acci�n consolidado 2025'!$A$3:$V$507,Q$1,0)</f>
        <v>1</v>
      </c>
      <c r="R391" t="str">
        <f>VLOOKUP($A391,'Plan de acci�n consolidado 2025'!$A$3:$V$507,R$1,0)</f>
        <v>Númerica</v>
      </c>
      <c r="S391" t="str">
        <f>VLOOKUP($A391,'Plan de acci�n consolidado 2025'!$A$3:$V$507,S$1,0)</f>
        <v># de estrategias de participación ciudadana comunicadas a la ciudadanía / 1 estrategias de participación ciudadana a comunicar a la ciudadanía</v>
      </c>
      <c r="T391" s="196" t="str">
        <f>VLOOKUP($A391,'Plan de acci�n consolidado 2025'!$A$3:$V$507,T$1,0)</f>
        <v>2025-02-19</v>
      </c>
      <c r="U391" s="196" t="str">
        <f>VLOOKUP($A391,'Plan de acci�n consolidado 2025'!$A$3:$V$507,U$1,0)</f>
        <v>2025-02-28</v>
      </c>
      <c r="V391" t="str">
        <f>VLOOKUP($A391,'Plan de acci�n consolidado 2025'!$A$3:$V$507,V$1,0)</f>
        <v>72-GRUPO DE TRABAJO DE ATENCION AL CIUDADANO</v>
      </c>
      <c r="W391"/>
      <c r="X391"/>
    </row>
    <row r="392" spans="1:24" x14ac:dyDescent="0.25">
      <c r="A392" s="31" t="s">
        <v>963</v>
      </c>
      <c r="B392" t="str">
        <f>VLOOKUP($A392,'Plan de acci�n consolidado 2025'!$A$3:$V$507,B$1,0)</f>
        <v>72-GRUPO DE TRABAJO DE ATENCION AL CIUDADANO</v>
      </c>
      <c r="C392">
        <f>VLOOKUP($A392,'Plan de acci�n consolidado 2025'!$A$3:$V$507,C$1,0)</f>
        <v>3</v>
      </c>
      <c r="D392" t="str">
        <f>VLOOKUP($A392,'Plan de acci�n consolidado 2025'!$A$3:$V$507,D$1,0)</f>
        <v>Actividad propia</v>
      </c>
      <c r="E392" t="str">
        <f>VLOOKUP($A392,'Plan de acci�n consolidado 2025'!$A$3:$V$507,E$1,0)</f>
        <v>72.4.3</v>
      </c>
      <c r="F392" t="str">
        <f>VLOOKUP($A392,'Plan de acci�n consolidado 2025'!$A$3:$V$507,F$1,0)</f>
        <v>N/A</v>
      </c>
      <c r="G392" t="str">
        <f>VLOOKUP($A392,'Plan de acci�n consolidado 2025'!$A$3:$V$507,G$1,0)</f>
        <v>N/A</v>
      </c>
      <c r="H392" t="str">
        <f>VLOOKUP($A392,'Plan de acci�n consolidado 2025'!$A$3:$V$507,H$1,0)</f>
        <v>N/A</v>
      </c>
      <c r="I392" t="str">
        <f>VLOOKUP($A392,'Plan de acci�n consolidado 2025'!$A$3:$V$507,I$1,0)</f>
        <v>N/A</v>
      </c>
      <c r="J392">
        <f>VLOOKUP(E392,'Plantilla publicacion'!$A$3:$Q$490,17,0)</f>
        <v>0</v>
      </c>
      <c r="K392" t="str">
        <f>VLOOKUP($A392,'Plan de acci�n consolidado 2025'!$A$3:$V$507,K$1,0)</f>
        <v>N/A</v>
      </c>
      <c r="L392" t="str">
        <f>VLOOKUP($A392,'Plan de acci�n consolidado 2025'!$A$3:$V$507,L$1,0)</f>
        <v>N/A</v>
      </c>
      <c r="M392" t="str">
        <f>VLOOKUP($A392,'Plan de acci�n consolidado 2025'!$A$3:$V$507,M$1,0)</f>
        <v>N/A</v>
      </c>
      <c r="N392" t="str">
        <f>VLOOKUP($A392,'Plan de acci�n consolidado 2025'!$A$3:$V$507,N$1,0)</f>
        <v>N/A</v>
      </c>
      <c r="O392" t="str">
        <f>VLOOKUP($A392,'Plan de acci�n consolidado 2025'!$A$3:$V$507,O$1,0)</f>
        <v>Ejecutar el plan de trabajo de la estrategia  (Informe trimestral de seguimiento elaborado)</v>
      </c>
      <c r="P392">
        <f>VLOOKUP($A392,'Plan de acci�n consolidado 2025'!$A$3:$V$507,P$1,0)</f>
        <v>30</v>
      </c>
      <c r="Q392">
        <f>VLOOKUP($A392,'Plan de acci�n consolidado 2025'!$A$3:$V$507,Q$1,0)</f>
        <v>100</v>
      </c>
      <c r="R392" t="str">
        <f>VLOOKUP($A392,'Plan de acci�n consolidado 2025'!$A$3:$V$507,R$1,0)</f>
        <v>Porcentual</v>
      </c>
      <c r="S392" t="str">
        <f>VLOOKUP($A392,'Plan de acci�n consolidado 2025'!$A$3:$V$507,S$1,0)</f>
        <v>% de  % de plan ejecutado / 100% de % de plan a ejecutar</v>
      </c>
      <c r="T392" s="196" t="str">
        <f>VLOOKUP($A392,'Plan de acci�n consolidado 2025'!$A$3:$V$507,T$1,0)</f>
        <v>2025-03-03</v>
      </c>
      <c r="U392" s="196" t="str">
        <f>VLOOKUP($A392,'Plan de acci�n consolidado 2025'!$A$3:$V$507,U$1,0)</f>
        <v>2025-11-14</v>
      </c>
      <c r="V392" t="str">
        <f>VLOOKUP($A392,'Plan de acci�n consolidado 2025'!$A$3:$V$507,V$1,0)</f>
        <v>72-GRUPO DE TRABAJO DE ATENCION AL CIUDADANO</v>
      </c>
      <c r="W392"/>
      <c r="X392"/>
    </row>
    <row r="393" spans="1:24" x14ac:dyDescent="0.25">
      <c r="A393" s="31" t="s">
        <v>964</v>
      </c>
      <c r="B393" t="str">
        <f>VLOOKUP($A393,'Plan de acci�n consolidado 2025'!$A$3:$V$507,B$1,0)</f>
        <v>72-GRUPO DE TRABAJO DE ATENCION AL CIUDADANO</v>
      </c>
      <c r="C393">
        <f>VLOOKUP($A393,'Plan de acci�n consolidado 2025'!$A$3:$V$507,C$1,0)</f>
        <v>3</v>
      </c>
      <c r="D393" t="str">
        <f>VLOOKUP($A393,'Plan de acci�n consolidado 2025'!$A$3:$V$507,D$1,0)</f>
        <v>Actividad propia</v>
      </c>
      <c r="E393" t="str">
        <f>VLOOKUP($A393,'Plan de acci�n consolidado 2025'!$A$3:$V$507,E$1,0)</f>
        <v>72.4.4</v>
      </c>
      <c r="F393" t="str">
        <f>VLOOKUP($A393,'Plan de acci�n consolidado 2025'!$A$3:$V$507,F$1,0)</f>
        <v>N/A</v>
      </c>
      <c r="G393" t="str">
        <f>VLOOKUP($A393,'Plan de acci�n consolidado 2025'!$A$3:$V$507,G$1,0)</f>
        <v>N/A</v>
      </c>
      <c r="H393" t="str">
        <f>VLOOKUP($A393,'Plan de acci�n consolidado 2025'!$A$3:$V$507,H$1,0)</f>
        <v>N/A</v>
      </c>
      <c r="I393" t="str">
        <f>VLOOKUP($A393,'Plan de acci�n consolidado 2025'!$A$3:$V$507,I$1,0)</f>
        <v>N/A</v>
      </c>
      <c r="J393">
        <f>VLOOKUP(E393,'Plantilla publicacion'!$A$3:$Q$490,17,0)</f>
        <v>0</v>
      </c>
      <c r="K393" t="str">
        <f>VLOOKUP($A393,'Plan de acci�n consolidado 2025'!$A$3:$V$507,K$1,0)</f>
        <v>N/A</v>
      </c>
      <c r="L393" t="str">
        <f>VLOOKUP($A393,'Plan de acci�n consolidado 2025'!$A$3:$V$507,L$1,0)</f>
        <v>N/A</v>
      </c>
      <c r="M393" t="str">
        <f>VLOOKUP($A393,'Plan de acci�n consolidado 2025'!$A$3:$V$507,M$1,0)</f>
        <v>N/A</v>
      </c>
      <c r="N393" t="str">
        <f>VLOOKUP($A393,'Plan de acci�n consolidado 2025'!$A$3:$V$507,N$1,0)</f>
        <v>N/A</v>
      </c>
      <c r="O393" t="str">
        <f>VLOOKUP($A393,'Plan de acci�n consolidado 2025'!$A$3:$V$507,O$1,0)</f>
        <v>Elaborar y publicar informe con el resultado de la implementación de la estrategia de participación ciudadana (Informe publicado en el página web)</v>
      </c>
      <c r="P393">
        <f>VLOOKUP($A393,'Plan de acci�n consolidado 2025'!$A$3:$V$507,P$1,0)</f>
        <v>25</v>
      </c>
      <c r="Q393">
        <f>VLOOKUP($A393,'Plan de acci�n consolidado 2025'!$A$3:$V$507,Q$1,0)</f>
        <v>1</v>
      </c>
      <c r="R393" t="str">
        <f>VLOOKUP($A393,'Plan de acci�n consolidado 2025'!$A$3:$V$507,R$1,0)</f>
        <v>Númerica</v>
      </c>
      <c r="S393" t="str">
        <f>VLOOKUP($A393,'Plan de acci�n consolidado 2025'!$A$3:$V$507,S$1,0)</f>
        <v># de informes de resultados de la implementación de la estrategia de participación ciudadana elaborados / 1 informes de resultados de la implementación de la estrategia de participación ciudadana a elaborar</v>
      </c>
      <c r="T393" s="196" t="str">
        <f>VLOOKUP($A393,'Plan de acci�n consolidado 2025'!$A$3:$V$507,T$1,0)</f>
        <v>2025-12-01</v>
      </c>
      <c r="U393" s="196" t="str">
        <f>VLOOKUP($A393,'Plan de acci�n consolidado 2025'!$A$3:$V$507,U$1,0)</f>
        <v>2025-12-15</v>
      </c>
      <c r="V393" t="str">
        <f>VLOOKUP($A393,'Plan de acci�n consolidado 2025'!$A$3:$V$507,V$1,0)</f>
        <v>72-GRUPO DE TRABAJO DE ATENCION AL CIUDADANO</v>
      </c>
      <c r="W393"/>
      <c r="X393"/>
    </row>
    <row r="394" spans="1:24" x14ac:dyDescent="0.25">
      <c r="A394" s="31" t="s">
        <v>886</v>
      </c>
      <c r="B394" t="str">
        <f>VLOOKUP($A394,'Plan de acci�n consolidado 2025'!$A$3:$V$507,B$1,0)</f>
        <v>7100-DIRECCIÓN DE INVESTIGACIONES DE PROTECCIÓN DE DATOS PERSONALES</v>
      </c>
      <c r="C394">
        <f>VLOOKUP($A394,'Plan de acci�n consolidado 2025'!$A$3:$V$507,C$1,0)</f>
        <v>2</v>
      </c>
      <c r="D394" t="str">
        <f>VLOOKUP($A394,'Plan de acci�n consolidado 2025'!$A$3:$V$507,D$1,0)</f>
        <v>Producto</v>
      </c>
      <c r="E394" t="str">
        <f>VLOOKUP($A394,'Plan de acci�n consolidado 2025'!$A$3:$V$507,E$1,0)</f>
        <v>7100.1</v>
      </c>
      <c r="F394" t="str">
        <f>VLOOKUP($A394,'Plan de acci�n consolidado 2025'!$A$3:$V$507,F$1,0)</f>
        <v>Operativo</v>
      </c>
      <c r="G394" t="str">
        <f>VLOOKUP($A394,'Plan de acci�n consolidado 2025'!$A$3:$V$507,G$1,0)</f>
        <v xml:space="preserve">Promover el enfoque preventivo, diferencial y territorial en el que hacer misional de la entidad 
</v>
      </c>
      <c r="H394" t="str">
        <f>VLOOKUP($A394,'Plan de acci�n consolidado 2025'!$A$3:$V$507,H$1,0)</f>
        <v xml:space="preserve">Cumplimiento de productos del PAI asociados a Fortalecer la gestión de la información, el conocimiento y la innovación para optimizar la capacidad institucional 
</v>
      </c>
      <c r="I394" t="str">
        <f>VLOOKUP($A394,'Plan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394" t="str">
        <f>VLOOKUP(E394,'Plantilla publicacion'!$A$3:$Q$490,17,0)</f>
        <v>PND - 2-01-4-c- Seguridad humana y justicia social - Portabilidad de datos para el empoderamiento ciudadano / PES - Reindustrialización</v>
      </c>
      <c r="K394" t="str">
        <f>VLOOKUP($A394,'Plan de acci�n consolidado 2025'!$A$3:$V$507,K$1,0)</f>
        <v>Si</v>
      </c>
      <c r="L394" t="str">
        <f>VLOOKUP($A394,'Plan de acci�n consolidado 2025'!$A$3:$V$507,L$1,0)</f>
        <v>C-3503-0200-0012-20104c</v>
      </c>
      <c r="M394" t="str">
        <f>VLOOKUP($A394,'Plan de acci�n consolidado 2025'!$A$3:$V$507,M$1,0)</f>
        <v>Política Participación Ciudadana en la Gestión Pública _DIMENSIÓN Gestión con Valores para Resultados</v>
      </c>
      <c r="N394" t="str">
        <f>VLOOKUP($A394,'Plan de acci�n consolidado 2025'!$A$3:$V$507,N$1,0)</f>
        <v>N/A</v>
      </c>
      <c r="O394" t="str">
        <f>VLOOKUP($A394,'Plan de acci�n consolidado 2025'!$A$3:$V$507,O$1,0)</f>
        <v>Capacitaciones dirigidas al a los sujetos obligados para la adecuada inscripción de sus bases de datos en el Registro Nacional de Bases de Datos (RNBD), realizadas (registros fotográficos/capturas de pantallas )</v>
      </c>
      <c r="P394">
        <f>VLOOKUP($A394,'Plan de acci�n consolidado 2025'!$A$3:$V$507,P$1,0)</f>
        <v>50</v>
      </c>
      <c r="Q394">
        <f>VLOOKUP($A394,'Plan de acci�n consolidado 2025'!$A$3:$V$507,Q$1,0)</f>
        <v>6</v>
      </c>
      <c r="R394" t="str">
        <f>VLOOKUP($A394,'Plan de acci�n consolidado 2025'!$A$3:$V$507,R$1,0)</f>
        <v>Númerica</v>
      </c>
      <c r="S394" t="str">
        <f>VLOOKUP($A394,'Plan de acci�n consolidado 2025'!$A$3:$V$507,S$1,0)</f>
        <v># de capacitaciones realizadas / 6 capacitaciones a realizar</v>
      </c>
      <c r="T394" s="196" t="str">
        <f>VLOOKUP($A394,'Plan de acci�n consolidado 2025'!$A$3:$V$507,T$1,0)</f>
        <v>2025-02-04</v>
      </c>
      <c r="U394" s="196" t="str">
        <f>VLOOKUP($A394,'Plan de acci�n consolidado 2025'!$A$3:$V$507,U$1,0)</f>
        <v>2025-12-16</v>
      </c>
      <c r="V394" t="str">
        <f>VLOOKUP($A394,'Plan de acci�n consolidado 2025'!$A$3:$V$507,V$1,0)</f>
        <v>7100-DIRECCIÓN DE INVESTIGACIONES DE PROTECCIÓN DE DATOS PERSONALES;
73-GRUPO DE TRABAJO DE COMUNICACION</v>
      </c>
      <c r="W394"/>
      <c r="X394"/>
    </row>
    <row r="395" spans="1:24" x14ac:dyDescent="0.25">
      <c r="A395" s="31" t="s">
        <v>889</v>
      </c>
      <c r="B395" t="str">
        <f>VLOOKUP($A395,'Plan de acci�n consolidado 2025'!$A$3:$V$507,B$1,0)</f>
        <v>7100-DIRECCIÓN DE INVESTIGACIONES DE PROTECCIÓN DE DATOS PERSONALES</v>
      </c>
      <c r="C395">
        <f>VLOOKUP($A395,'Plan de acci�n consolidado 2025'!$A$3:$V$507,C$1,0)</f>
        <v>2</v>
      </c>
      <c r="D395" t="str">
        <f>VLOOKUP($A395,'Plan de acci�n consolidado 2025'!$A$3:$V$507,D$1,0)</f>
        <v>Actividad propia</v>
      </c>
      <c r="E395" t="str">
        <f>VLOOKUP($A395,'Plan de acci�n consolidado 2025'!$A$3:$V$507,E$1,0)</f>
        <v>7100.1.1</v>
      </c>
      <c r="F395" t="str">
        <f>VLOOKUP($A395,'Plan de acci�n consolidado 2025'!$A$3:$V$507,F$1,0)</f>
        <v>N/A</v>
      </c>
      <c r="G395" t="str">
        <f>VLOOKUP($A395,'Plan de acci�n consolidado 2025'!$A$3:$V$507,G$1,0)</f>
        <v>N/A</v>
      </c>
      <c r="H395" t="str">
        <f>VLOOKUP($A395,'Plan de acci�n consolidado 2025'!$A$3:$V$507,H$1,0)</f>
        <v>N/A</v>
      </c>
      <c r="I395" t="str">
        <f>VLOOKUP($A395,'Plan de acci�n consolidado 2025'!$A$3:$V$507,I$1,0)</f>
        <v>N/A</v>
      </c>
      <c r="J395">
        <f>VLOOKUP(E395,'Plantilla publicacion'!$A$3:$Q$490,17,0)</f>
        <v>0</v>
      </c>
      <c r="K395" t="str">
        <f>VLOOKUP($A395,'Plan de acci�n consolidado 2025'!$A$3:$V$507,K$1,0)</f>
        <v>N/A</v>
      </c>
      <c r="L395" t="str">
        <f>VLOOKUP($A395,'Plan de acci�n consolidado 2025'!$A$3:$V$507,L$1,0)</f>
        <v>N/A</v>
      </c>
      <c r="M395" t="str">
        <f>VLOOKUP($A395,'Plan de acci�n consolidado 2025'!$A$3:$V$507,M$1,0)</f>
        <v>N/A</v>
      </c>
      <c r="N395" t="str">
        <f>VLOOKUP($A395,'Plan de acci�n consolidado 2025'!$A$3:$V$507,N$1,0)</f>
        <v>N/A</v>
      </c>
      <c r="O395" t="str">
        <f>VLOOKUP($A395,'Plan de acci�n consolidado 2025'!$A$3:$V$507,O$1,0)</f>
        <v>Elaborar y enviar cronograma de capacitaciones al grupo de comunicaciones  (correo electrónico con cronograma/único entregable)</v>
      </c>
      <c r="P395">
        <f>VLOOKUP($A395,'Plan de acci�n consolidado 2025'!$A$3:$V$507,P$1,0)</f>
        <v>10</v>
      </c>
      <c r="Q395">
        <f>VLOOKUP($A395,'Plan de acci�n consolidado 2025'!$A$3:$V$507,Q$1,0)</f>
        <v>1</v>
      </c>
      <c r="R395" t="str">
        <f>VLOOKUP($A395,'Plan de acci�n consolidado 2025'!$A$3:$V$507,R$1,0)</f>
        <v>Númerica</v>
      </c>
      <c r="S395" t="str">
        <f>VLOOKUP($A395,'Plan de acci�n consolidado 2025'!$A$3:$V$507,S$1,0)</f>
        <v># de cronogramas enviados / 1 cronograma de capacitación a enviar</v>
      </c>
      <c r="T395" s="196" t="str">
        <f>VLOOKUP($A395,'Plan de acci�n consolidado 2025'!$A$3:$V$507,T$1,0)</f>
        <v>2025-02-04</v>
      </c>
      <c r="U395" s="196" t="str">
        <f>VLOOKUP($A395,'Plan de acci�n consolidado 2025'!$A$3:$V$507,U$1,0)</f>
        <v>2025-02-07</v>
      </c>
      <c r="V395" t="str">
        <f>VLOOKUP($A395,'Plan de acci�n consolidado 2025'!$A$3:$V$507,V$1,0)</f>
        <v>7100-DIRECCIÓN DE INVESTIGACIONES DE PROTECCIÓN DE DATOS PERSONALES</v>
      </c>
      <c r="W395"/>
      <c r="X395"/>
    </row>
    <row r="396" spans="1:24" x14ac:dyDescent="0.25">
      <c r="A396" s="31" t="s">
        <v>891</v>
      </c>
      <c r="B396" t="str">
        <f>VLOOKUP($A396,'Plan de acci�n consolidado 2025'!$A$3:$V$507,B$1,0)</f>
        <v>7100-DIRECCIÓN DE INVESTIGACIONES DE PROTECCIÓN DE DATOS PERSONALES</v>
      </c>
      <c r="C396">
        <f>VLOOKUP($A396,'Plan de acci�n consolidado 2025'!$A$3:$V$507,C$1,0)</f>
        <v>2</v>
      </c>
      <c r="D396" t="str">
        <f>VLOOKUP($A396,'Plan de acci�n consolidado 2025'!$A$3:$V$507,D$1,0)</f>
        <v>Actividad propia</v>
      </c>
      <c r="E396" t="str">
        <f>VLOOKUP($A396,'Plan de acci�n consolidado 2025'!$A$3:$V$507,E$1,0)</f>
        <v>7100.1.2</v>
      </c>
      <c r="F396" t="str">
        <f>VLOOKUP($A396,'Plan de acci�n consolidado 2025'!$A$3:$V$507,F$1,0)</f>
        <v>N/A</v>
      </c>
      <c r="G396" t="str">
        <f>VLOOKUP($A396,'Plan de acci�n consolidado 2025'!$A$3:$V$507,G$1,0)</f>
        <v>N/A</v>
      </c>
      <c r="H396" t="str">
        <f>VLOOKUP($A396,'Plan de acci�n consolidado 2025'!$A$3:$V$507,H$1,0)</f>
        <v>N/A</v>
      </c>
      <c r="I396" t="str">
        <f>VLOOKUP($A396,'Plan de acci�n consolidado 2025'!$A$3:$V$507,I$1,0)</f>
        <v>N/A</v>
      </c>
      <c r="J396">
        <f>VLOOKUP(E396,'Plantilla publicacion'!$A$3:$Q$490,17,0)</f>
        <v>0</v>
      </c>
      <c r="K396" t="str">
        <f>VLOOKUP($A396,'Plan de acci�n consolidado 2025'!$A$3:$V$507,K$1,0)</f>
        <v>N/A</v>
      </c>
      <c r="L396" t="str">
        <f>VLOOKUP($A396,'Plan de acci�n consolidado 2025'!$A$3:$V$507,L$1,0)</f>
        <v>N/A</v>
      </c>
      <c r="M396" t="str">
        <f>VLOOKUP($A396,'Plan de acci�n consolidado 2025'!$A$3:$V$507,M$1,0)</f>
        <v>N/A</v>
      </c>
      <c r="N396" t="str">
        <f>VLOOKUP($A396,'Plan de acci�n consolidado 2025'!$A$3:$V$507,N$1,0)</f>
        <v>N/A</v>
      </c>
      <c r="O396" t="str">
        <f>VLOOKUP($A396,'Plan de acci�n consolidado 2025'!$A$3:$V$507,O$1,0)</f>
        <v>Realizar capacitaciones en temas relacionados con datos personales. (Registro fotográfico o captura de pantalla)</v>
      </c>
      <c r="P396">
        <f>VLOOKUP($A396,'Plan de acci�n consolidado 2025'!$A$3:$V$507,P$1,0)</f>
        <v>60</v>
      </c>
      <c r="Q396">
        <f>VLOOKUP($A396,'Plan de acci�n consolidado 2025'!$A$3:$V$507,Q$1,0)</f>
        <v>6</v>
      </c>
      <c r="R396" t="str">
        <f>VLOOKUP($A396,'Plan de acci�n consolidado 2025'!$A$3:$V$507,R$1,0)</f>
        <v>Númerica</v>
      </c>
      <c r="S396" t="str">
        <f>VLOOKUP($A396,'Plan de acci�n consolidado 2025'!$A$3:$V$507,S$1,0)</f>
        <v># de capacitaciones realizadas / 6 capacitaciones a realizar</v>
      </c>
      <c r="T396" s="196" t="str">
        <f>VLOOKUP($A396,'Plan de acci�n consolidado 2025'!$A$3:$V$507,T$1,0)</f>
        <v>2025-02-11</v>
      </c>
      <c r="U396" s="196" t="str">
        <f>VLOOKUP($A396,'Plan de acci�n consolidado 2025'!$A$3:$V$507,U$1,0)</f>
        <v>2025-11-28</v>
      </c>
      <c r="V396" t="str">
        <f>VLOOKUP($A396,'Plan de acci�n consolidado 2025'!$A$3:$V$507,V$1,0)</f>
        <v>7100-DIRECCIÓN DE INVESTIGACIONES DE PROTECCIÓN DE DATOS PERSONALES;
73-GRUPO DE TRABAJO DE COMUNICACION</v>
      </c>
      <c r="W396"/>
      <c r="X396"/>
    </row>
    <row r="397" spans="1:24" x14ac:dyDescent="0.25">
      <c r="A397" s="31" t="s">
        <v>892</v>
      </c>
      <c r="B397" t="str">
        <f>VLOOKUP($A397,'Plan de acci�n consolidado 2025'!$A$3:$V$507,B$1,0)</f>
        <v>7100-DIRECCIÓN DE INVESTIGACIONES DE PROTECCIÓN DE DATOS PERSONALES</v>
      </c>
      <c r="C397">
        <f>VLOOKUP($A397,'Plan de acci�n consolidado 2025'!$A$3:$V$507,C$1,0)</f>
        <v>2</v>
      </c>
      <c r="D397" t="str">
        <f>VLOOKUP($A397,'Plan de acci�n consolidado 2025'!$A$3:$V$507,D$1,0)</f>
        <v>Actividad propia</v>
      </c>
      <c r="E397" t="str">
        <f>VLOOKUP($A397,'Plan de acci�n consolidado 2025'!$A$3:$V$507,E$1,0)</f>
        <v>7100.1.3</v>
      </c>
      <c r="F397" t="str">
        <f>VLOOKUP($A397,'Plan de acci�n consolidado 2025'!$A$3:$V$507,F$1,0)</f>
        <v>N/A</v>
      </c>
      <c r="G397" t="str">
        <f>VLOOKUP($A397,'Plan de acci�n consolidado 2025'!$A$3:$V$507,G$1,0)</f>
        <v>N/A</v>
      </c>
      <c r="H397" t="str">
        <f>VLOOKUP($A397,'Plan de acci�n consolidado 2025'!$A$3:$V$507,H$1,0)</f>
        <v>N/A</v>
      </c>
      <c r="I397" t="str">
        <f>VLOOKUP($A397,'Plan de acci�n consolidado 2025'!$A$3:$V$507,I$1,0)</f>
        <v>N/A</v>
      </c>
      <c r="J397">
        <f>VLOOKUP(E397,'Plantilla publicacion'!$A$3:$Q$490,17,0)</f>
        <v>0</v>
      </c>
      <c r="K397" t="str">
        <f>VLOOKUP($A397,'Plan de acci�n consolidado 2025'!$A$3:$V$507,K$1,0)</f>
        <v>N/A</v>
      </c>
      <c r="L397" t="str">
        <f>VLOOKUP($A397,'Plan de acci�n consolidado 2025'!$A$3:$V$507,L$1,0)</f>
        <v>N/A</v>
      </c>
      <c r="M397" t="str">
        <f>VLOOKUP($A397,'Plan de acci�n consolidado 2025'!$A$3:$V$507,M$1,0)</f>
        <v>N/A</v>
      </c>
      <c r="N397" t="str">
        <f>VLOOKUP($A397,'Plan de acci�n consolidado 2025'!$A$3:$V$507,N$1,0)</f>
        <v>N/A</v>
      </c>
      <c r="O397" t="str">
        <f>VLOOKUP($A397,'Plan de acci�n consolidado 2025'!$A$3:$V$507,O$1,0)</f>
        <v>Realizar informes de capacitaciones realizadas  (Informe elaborado)</v>
      </c>
      <c r="P397">
        <f>VLOOKUP($A397,'Plan de acci�n consolidado 2025'!$A$3:$V$507,P$1,0)</f>
        <v>30</v>
      </c>
      <c r="Q397">
        <f>VLOOKUP($A397,'Plan de acci�n consolidado 2025'!$A$3:$V$507,Q$1,0)</f>
        <v>6</v>
      </c>
      <c r="R397" t="str">
        <f>VLOOKUP($A397,'Plan de acci�n consolidado 2025'!$A$3:$V$507,R$1,0)</f>
        <v>Númerica</v>
      </c>
      <c r="S397" t="str">
        <f>VLOOKUP($A397,'Plan de acci�n consolidado 2025'!$A$3:$V$507,S$1,0)</f>
        <v># de informe realizado / 6 informes a realizar</v>
      </c>
      <c r="T397" s="196" t="str">
        <f>VLOOKUP($A397,'Plan de acci�n consolidado 2025'!$A$3:$V$507,T$1,0)</f>
        <v>2025-02-11</v>
      </c>
      <c r="U397" s="196" t="str">
        <f>VLOOKUP($A397,'Plan de acci�n consolidado 2025'!$A$3:$V$507,U$1,0)</f>
        <v>2025-12-16</v>
      </c>
      <c r="V397" t="str">
        <f>VLOOKUP($A397,'Plan de acci�n consolidado 2025'!$A$3:$V$507,V$1,0)</f>
        <v>7100-DIRECCIÓN DE INVESTIGACIONES DE PROTECCIÓN DE DATOS PERSONALES</v>
      </c>
      <c r="W397"/>
      <c r="X397"/>
    </row>
    <row r="398" spans="1:24" x14ac:dyDescent="0.25">
      <c r="A398" s="31" t="s">
        <v>894</v>
      </c>
      <c r="B398" t="str">
        <f>VLOOKUP($A398,'Plan de acci�n consolidado 2025'!$A$3:$V$507,B$1,0)</f>
        <v>7100-DIRECCIÓN DE INVESTIGACIONES DE PROTECCIÓN DE DATOS PERSONALES</v>
      </c>
      <c r="C398">
        <f>VLOOKUP($A398,'Plan de acci�n consolidado 2025'!$A$3:$V$507,C$1,0)</f>
        <v>2</v>
      </c>
      <c r="D398" t="str">
        <f>VLOOKUP($A398,'Plan de acci�n consolidado 2025'!$A$3:$V$507,D$1,0)</f>
        <v>Producto</v>
      </c>
      <c r="E398" t="str">
        <f>VLOOKUP($A398,'Plan de acci�n consolidado 2025'!$A$3:$V$507,E$1,0)</f>
        <v>7100.2</v>
      </c>
      <c r="F398" t="str">
        <f>VLOOKUP($A398,'Plan de acci�n consolidado 2025'!$A$3:$V$507,F$1,0)</f>
        <v>Innovador</v>
      </c>
      <c r="G398" t="str">
        <f>VLOOKUP($A398,'Plan de acci�n consolidado 2025'!$A$3:$V$507,G$1,0)</f>
        <v>Mejorar la oportunidad en la atención de trámites y servicios.</v>
      </c>
      <c r="H398" t="str">
        <f>VLOOKUP($A398,'Plan de acci�n consolidado 2025'!$A$3:$V$507,H$1,0)</f>
        <v>Avance promedio de cumplimiento de productos asociados a mejorar la oportunidad en la atención de trámites y servicios.</v>
      </c>
      <c r="I398" t="str">
        <f>VLOOKUP($A398,'Plan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98" t="str">
        <f>VLOOKUP(E398,'Plantilla publicacion'!$A$3:$Q$490,17,0)</f>
        <v>PND - 5-31-5-b- Convergencia regional - Entidades públicas territoriales y nacionales fortalecidas / PES - Transformación Institucional</v>
      </c>
      <c r="K398" t="str">
        <f>VLOOKUP($A398,'Plan de acci�n consolidado 2025'!$A$3:$V$507,K$1,0)</f>
        <v>No</v>
      </c>
      <c r="L398" t="str">
        <f>VLOOKUP($A398,'Plan de acci�n consolidado 2025'!$A$3:$V$507,L$1,0)</f>
        <v>C-3503-0200-0012-20104c</v>
      </c>
      <c r="M398" t="str">
        <f>VLOOKUP($A398,'Plan de acci�n consolidado 2025'!$A$3:$V$507,M$1,0)</f>
        <v>Política Fortalecimiento Organizacional y Simplificación de Procesos _DIMENSIÓN Gestión con Valores para Resultados</v>
      </c>
      <c r="N398" t="str">
        <f>VLOOKUP($A398,'Plan de acci�n consolidado 2025'!$A$3:$V$507,N$1,0)</f>
        <v>N/A</v>
      </c>
      <c r="O398" t="str">
        <f>VLOOKUP($A398,'Plan de acci�n consolidado 2025'!$A$3:$V$507,O$1,0)</f>
        <v>Modelo de inteligencia artificial (IA) para el análisis de las políticas de tratamiento de datos personales cargadas por los sujetos obligados en el Registro Nacional de Bases de Datos (RNBD), para la optimización del recurso humano, implementado (Informe que evidencie el paso a producción)</v>
      </c>
      <c r="P398">
        <f>VLOOKUP($A398,'Plan de acci�n consolidado 2025'!$A$3:$V$507,P$1,0)</f>
        <v>50</v>
      </c>
      <c r="Q398">
        <f>VLOOKUP($A398,'Plan de acci�n consolidado 2025'!$A$3:$V$507,Q$1,0)</f>
        <v>1</v>
      </c>
      <c r="R398" t="str">
        <f>VLOOKUP($A398,'Plan de acci�n consolidado 2025'!$A$3:$V$507,R$1,0)</f>
        <v>Númerica</v>
      </c>
      <c r="S398" t="str">
        <f>VLOOKUP($A398,'Plan de acci�n consolidado 2025'!$A$3:$V$507,S$1,0)</f>
        <v># de informe realizado / 1 informes a realizar</v>
      </c>
      <c r="T398" s="196" t="str">
        <f>VLOOKUP($A398,'Plan de acci�n consolidado 2025'!$A$3:$V$507,T$1,0)</f>
        <v>2025-02-03</v>
      </c>
      <c r="U398" s="196" t="str">
        <f>VLOOKUP($A398,'Plan de acci�n consolidado 2025'!$A$3:$V$507,U$1,0)</f>
        <v>2025-09-30</v>
      </c>
      <c r="V398" t="str">
        <f>VLOOKUP($A398,'Plan de acci�n consolidado 2025'!$A$3:$V$507,V$1,0)</f>
        <v>7100-DIRECCIÓN DE INVESTIGACIONES DE PROTECCIÓN DE DATOS PERSONALES</v>
      </c>
      <c r="W398"/>
      <c r="X398"/>
    </row>
    <row r="399" spans="1:24" x14ac:dyDescent="0.25">
      <c r="A399" s="31" t="s">
        <v>896</v>
      </c>
      <c r="B399" t="str">
        <f>VLOOKUP($A399,'Plan de acci�n consolidado 2025'!$A$3:$V$507,B$1,0)</f>
        <v>7100-DIRECCIÓN DE INVESTIGACIONES DE PROTECCIÓN DE DATOS PERSONALES</v>
      </c>
      <c r="C399">
        <f>VLOOKUP($A399,'Plan de acci�n consolidado 2025'!$A$3:$V$507,C$1,0)</f>
        <v>2</v>
      </c>
      <c r="D399" t="str">
        <f>VLOOKUP($A399,'Plan de acci�n consolidado 2025'!$A$3:$V$507,D$1,0)</f>
        <v>Actividad propia</v>
      </c>
      <c r="E399" t="str">
        <f>VLOOKUP($A399,'Plan de acci�n consolidado 2025'!$A$3:$V$507,E$1,0)</f>
        <v>7100.2.1</v>
      </c>
      <c r="F399" t="str">
        <f>VLOOKUP($A399,'Plan de acci�n consolidado 2025'!$A$3:$V$507,F$1,0)</f>
        <v>N/A</v>
      </c>
      <c r="G399" t="str">
        <f>VLOOKUP($A399,'Plan de acci�n consolidado 2025'!$A$3:$V$507,G$1,0)</f>
        <v>N/A</v>
      </c>
      <c r="H399" t="str">
        <f>VLOOKUP($A399,'Plan de acci�n consolidado 2025'!$A$3:$V$507,H$1,0)</f>
        <v>N/A</v>
      </c>
      <c r="I399" t="str">
        <f>VLOOKUP($A399,'Plan de acci�n consolidado 2025'!$A$3:$V$507,I$1,0)</f>
        <v>N/A</v>
      </c>
      <c r="J399">
        <f>VLOOKUP(E399,'Plantilla publicacion'!$A$3:$Q$490,17,0)</f>
        <v>0</v>
      </c>
      <c r="K399" t="str">
        <f>VLOOKUP($A399,'Plan de acci�n consolidado 2025'!$A$3:$V$507,K$1,0)</f>
        <v>N/A</v>
      </c>
      <c r="L399" t="str">
        <f>VLOOKUP($A399,'Plan de acci�n consolidado 2025'!$A$3:$V$507,L$1,0)</f>
        <v>N/A</v>
      </c>
      <c r="M399" t="str">
        <f>VLOOKUP($A399,'Plan de acci�n consolidado 2025'!$A$3:$V$507,M$1,0)</f>
        <v>N/A</v>
      </c>
      <c r="N399" t="str">
        <f>VLOOKUP($A399,'Plan de acci�n consolidado 2025'!$A$3:$V$507,N$1,0)</f>
        <v>N/A</v>
      </c>
      <c r="O399" t="str">
        <f>VLOOKUP($A399,'Plan de acci�n consolidado 2025'!$A$3:$V$507,O$1,0)</f>
        <v>Realizar el diseño de la integración de la herramienta del Detector de Políticas con el Registro Nacional de Bases de Datos (Documento técnico con los diagramas de componentes requeridos y la descripción de cada uno)</v>
      </c>
      <c r="P399">
        <f>VLOOKUP($A399,'Plan de acci�n consolidado 2025'!$A$3:$V$507,P$1,0)</f>
        <v>20</v>
      </c>
      <c r="Q399">
        <f>VLOOKUP($A399,'Plan de acci�n consolidado 2025'!$A$3:$V$507,Q$1,0)</f>
        <v>1</v>
      </c>
      <c r="R399" t="str">
        <f>VLOOKUP($A399,'Plan de acci�n consolidado 2025'!$A$3:$V$507,R$1,0)</f>
        <v>Númerica</v>
      </c>
      <c r="S399" t="str">
        <f>VLOOKUP($A399,'Plan de acci�n consolidado 2025'!$A$3:$V$507,S$1,0)</f>
        <v># de documentos elaborados y enviados / 1 documento a elaborar y enviar</v>
      </c>
      <c r="T399" s="196" t="str">
        <f>VLOOKUP($A399,'Plan de acci�n consolidado 2025'!$A$3:$V$507,T$1,0)</f>
        <v>2025-02-03</v>
      </c>
      <c r="U399" s="196" t="str">
        <f>VLOOKUP($A399,'Plan de acci�n consolidado 2025'!$A$3:$V$507,U$1,0)</f>
        <v>2025-03-17</v>
      </c>
      <c r="V399" t="str">
        <f>VLOOKUP($A399,'Plan de acci�n consolidado 2025'!$A$3:$V$507,V$1,0)</f>
        <v>7100-DIRECCIÓN DE INVESTIGACIONES DE PROTECCIÓN DE DATOS PERSONALES</v>
      </c>
      <c r="W399"/>
      <c r="X399"/>
    </row>
    <row r="400" spans="1:24" x14ac:dyDescent="0.25">
      <c r="A400" s="31" t="s">
        <v>898</v>
      </c>
      <c r="B400" t="str">
        <f>VLOOKUP($A400,'Plan de acci�n consolidado 2025'!$A$3:$V$507,B$1,0)</f>
        <v>7100-DIRECCIÓN DE INVESTIGACIONES DE PROTECCIÓN DE DATOS PERSONALES</v>
      </c>
      <c r="C400">
        <f>VLOOKUP($A400,'Plan de acci�n consolidado 2025'!$A$3:$V$507,C$1,0)</f>
        <v>2</v>
      </c>
      <c r="D400" t="str">
        <f>VLOOKUP($A400,'Plan de acci�n consolidado 2025'!$A$3:$V$507,D$1,0)</f>
        <v>Actividad propia</v>
      </c>
      <c r="E400" t="str">
        <f>VLOOKUP($A400,'Plan de acci�n consolidado 2025'!$A$3:$V$507,E$1,0)</f>
        <v>7100.2.2</v>
      </c>
      <c r="F400" t="str">
        <f>VLOOKUP($A400,'Plan de acci�n consolidado 2025'!$A$3:$V$507,F$1,0)</f>
        <v>N/A</v>
      </c>
      <c r="G400" t="str">
        <f>VLOOKUP($A400,'Plan de acci�n consolidado 2025'!$A$3:$V$507,G$1,0)</f>
        <v>N/A</v>
      </c>
      <c r="H400" t="str">
        <f>VLOOKUP($A400,'Plan de acci�n consolidado 2025'!$A$3:$V$507,H$1,0)</f>
        <v>N/A</v>
      </c>
      <c r="I400" t="str">
        <f>VLOOKUP($A400,'Plan de acci�n consolidado 2025'!$A$3:$V$507,I$1,0)</f>
        <v>N/A</v>
      </c>
      <c r="J400">
        <f>VLOOKUP(E400,'Plantilla publicacion'!$A$3:$Q$490,17,0)</f>
        <v>0</v>
      </c>
      <c r="K400" t="str">
        <f>VLOOKUP($A400,'Plan de acci�n consolidado 2025'!$A$3:$V$507,K$1,0)</f>
        <v>N/A</v>
      </c>
      <c r="L400" t="str">
        <f>VLOOKUP($A400,'Plan de acci�n consolidado 2025'!$A$3:$V$507,L$1,0)</f>
        <v>N/A</v>
      </c>
      <c r="M400" t="str">
        <f>VLOOKUP($A400,'Plan de acci�n consolidado 2025'!$A$3:$V$507,M$1,0)</f>
        <v>N/A</v>
      </c>
      <c r="N400" t="str">
        <f>VLOOKUP($A400,'Plan de acci�n consolidado 2025'!$A$3:$V$507,N$1,0)</f>
        <v>N/A</v>
      </c>
      <c r="O400" t="str">
        <f>VLOOKUP($A400,'Plan de acci�n consolidado 2025'!$A$3:$V$507,O$1,0)</f>
        <v>Realizar la implementación a nivel de código fuente de la integración del componente del Detector de Políticas con el Registro Nacional de Bases de Datos, de acuerdo con el diseño definido previamente (Documento que evidencie el desarrollo implementado y el despliegue en el ambiente de pruebas del sistema RNBD)</v>
      </c>
      <c r="P400">
        <f>VLOOKUP($A400,'Plan de acci�n consolidado 2025'!$A$3:$V$507,P$1,0)</f>
        <v>30</v>
      </c>
      <c r="Q400">
        <f>VLOOKUP($A400,'Plan de acci�n consolidado 2025'!$A$3:$V$507,Q$1,0)</f>
        <v>1</v>
      </c>
      <c r="R400" t="str">
        <f>VLOOKUP($A400,'Plan de acci�n consolidado 2025'!$A$3:$V$507,R$1,0)</f>
        <v>Númerica</v>
      </c>
      <c r="S400" t="str">
        <f>VLOOKUP($A400,'Plan de acci�n consolidado 2025'!$A$3:$V$507,S$1,0)</f>
        <v># de documentos elaborados y enviados / 1 documento a elaborar y enviar</v>
      </c>
      <c r="T400" s="196" t="str">
        <f>VLOOKUP($A400,'Plan de acci�n consolidado 2025'!$A$3:$V$507,T$1,0)</f>
        <v>2025-03-18</v>
      </c>
      <c r="U400" s="196" t="str">
        <f>VLOOKUP($A400,'Plan de acci�n consolidado 2025'!$A$3:$V$507,U$1,0)</f>
        <v>2025-05-29</v>
      </c>
      <c r="V400" t="str">
        <f>VLOOKUP($A400,'Plan de acci�n consolidado 2025'!$A$3:$V$507,V$1,0)</f>
        <v>7100-DIRECCIÓN DE INVESTIGACIONES DE PROTECCIÓN DE DATOS PERSONALES</v>
      </c>
      <c r="W400"/>
      <c r="X400"/>
    </row>
    <row r="401" spans="1:24" x14ac:dyDescent="0.25">
      <c r="A401" s="31" t="s">
        <v>899</v>
      </c>
      <c r="B401" t="str">
        <f>VLOOKUP($A401,'Plan de acci�n consolidado 2025'!$A$3:$V$507,B$1,0)</f>
        <v>7100-DIRECCIÓN DE INVESTIGACIONES DE PROTECCIÓN DE DATOS PERSONALES</v>
      </c>
      <c r="C401">
        <f>VLOOKUP($A401,'Plan de acci�n consolidado 2025'!$A$3:$V$507,C$1,0)</f>
        <v>2</v>
      </c>
      <c r="D401" t="str">
        <f>VLOOKUP($A401,'Plan de acci�n consolidado 2025'!$A$3:$V$507,D$1,0)</f>
        <v>Actividad propia</v>
      </c>
      <c r="E401" t="str">
        <f>VLOOKUP($A401,'Plan de acci�n consolidado 2025'!$A$3:$V$507,E$1,0)</f>
        <v>7100.2.3</v>
      </c>
      <c r="F401" t="str">
        <f>VLOOKUP($A401,'Plan de acci�n consolidado 2025'!$A$3:$V$507,F$1,0)</f>
        <v>N/A</v>
      </c>
      <c r="G401" t="str">
        <f>VLOOKUP($A401,'Plan de acci�n consolidado 2025'!$A$3:$V$507,G$1,0)</f>
        <v>N/A</v>
      </c>
      <c r="H401" t="str">
        <f>VLOOKUP($A401,'Plan de acci�n consolidado 2025'!$A$3:$V$507,H$1,0)</f>
        <v>N/A</v>
      </c>
      <c r="I401" t="str">
        <f>VLOOKUP($A401,'Plan de acci�n consolidado 2025'!$A$3:$V$507,I$1,0)</f>
        <v>N/A</v>
      </c>
      <c r="J401">
        <f>VLOOKUP(E401,'Plantilla publicacion'!$A$3:$Q$490,17,0)</f>
        <v>0</v>
      </c>
      <c r="K401" t="str">
        <f>VLOOKUP($A401,'Plan de acci�n consolidado 2025'!$A$3:$V$507,K$1,0)</f>
        <v>N/A</v>
      </c>
      <c r="L401" t="str">
        <f>VLOOKUP($A401,'Plan de acci�n consolidado 2025'!$A$3:$V$507,L$1,0)</f>
        <v>N/A</v>
      </c>
      <c r="M401" t="str">
        <f>VLOOKUP($A401,'Plan de acci�n consolidado 2025'!$A$3:$V$507,M$1,0)</f>
        <v>N/A</v>
      </c>
      <c r="N401" t="str">
        <f>VLOOKUP($A401,'Plan de acci�n consolidado 2025'!$A$3:$V$507,N$1,0)</f>
        <v>N/A</v>
      </c>
      <c r="O401" t="str">
        <f>VLOOKUP($A401,'Plan de acci�n consolidado 2025'!$A$3:$V$507,O$1,0)</f>
        <v>Ejecutar pruebas funcionales y pruebas de carga al sistema RNBD para garantizar su correcto funcionamiento en el proceso de  validación de documentos de políticas (Informe que detalle los resultados obtenidos durante el proceso de pruebas)</v>
      </c>
      <c r="P401">
        <f>VLOOKUP($A401,'Plan de acci�n consolidado 2025'!$A$3:$V$507,P$1,0)</f>
        <v>20</v>
      </c>
      <c r="Q401">
        <f>VLOOKUP($A401,'Plan de acci�n consolidado 2025'!$A$3:$V$507,Q$1,0)</f>
        <v>1</v>
      </c>
      <c r="R401" t="str">
        <f>VLOOKUP($A401,'Plan de acci�n consolidado 2025'!$A$3:$V$507,R$1,0)</f>
        <v>Númerica</v>
      </c>
      <c r="S401" t="str">
        <f>VLOOKUP($A401,'Plan de acci�n consolidado 2025'!$A$3:$V$507,S$1,0)</f>
        <v># de documentos elaborados y enviados / 1 documento a elaborar y enviar</v>
      </c>
      <c r="T401" s="196" t="str">
        <f>VLOOKUP($A401,'Plan de acci�n consolidado 2025'!$A$3:$V$507,T$1,0)</f>
        <v>2025-06-03</v>
      </c>
      <c r="U401" s="196" t="str">
        <f>VLOOKUP($A401,'Plan de acci�n consolidado 2025'!$A$3:$V$507,U$1,0)</f>
        <v>2025-07-11</v>
      </c>
      <c r="V401" t="str">
        <f>VLOOKUP($A401,'Plan de acci�n consolidado 2025'!$A$3:$V$507,V$1,0)</f>
        <v>7100-DIRECCIÓN DE INVESTIGACIONES DE PROTECCIÓN DE DATOS PERSONALES</v>
      </c>
      <c r="W401"/>
      <c r="X401"/>
    </row>
    <row r="402" spans="1:24" x14ac:dyDescent="0.25">
      <c r="A402" s="31" t="s">
        <v>900</v>
      </c>
      <c r="B402" t="str">
        <f>VLOOKUP($A402,'Plan de acci�n consolidado 2025'!$A$3:$V$507,B$1,0)</f>
        <v>7100-DIRECCIÓN DE INVESTIGACIONES DE PROTECCIÓN DE DATOS PERSONALES</v>
      </c>
      <c r="C402">
        <f>VLOOKUP($A402,'Plan de acci�n consolidado 2025'!$A$3:$V$507,C$1,0)</f>
        <v>2</v>
      </c>
      <c r="D402" t="str">
        <f>VLOOKUP($A402,'Plan de acci�n consolidado 2025'!$A$3:$V$507,D$1,0)</f>
        <v>Actividad propia</v>
      </c>
      <c r="E402" t="str">
        <f>VLOOKUP($A402,'Plan de acci�n consolidado 2025'!$A$3:$V$507,E$1,0)</f>
        <v>7100.2.4</v>
      </c>
      <c r="F402" t="str">
        <f>VLOOKUP($A402,'Plan de acci�n consolidado 2025'!$A$3:$V$507,F$1,0)</f>
        <v>N/A</v>
      </c>
      <c r="G402" t="str">
        <f>VLOOKUP($A402,'Plan de acci�n consolidado 2025'!$A$3:$V$507,G$1,0)</f>
        <v>N/A</v>
      </c>
      <c r="H402" t="str">
        <f>VLOOKUP($A402,'Plan de acci�n consolidado 2025'!$A$3:$V$507,H$1,0)</f>
        <v>N/A</v>
      </c>
      <c r="I402" t="str">
        <f>VLOOKUP($A402,'Plan de acci�n consolidado 2025'!$A$3:$V$507,I$1,0)</f>
        <v>N/A</v>
      </c>
      <c r="J402">
        <f>VLOOKUP(E402,'Plantilla publicacion'!$A$3:$Q$490,17,0)</f>
        <v>0</v>
      </c>
      <c r="K402" t="str">
        <f>VLOOKUP($A402,'Plan de acci�n consolidado 2025'!$A$3:$V$507,K$1,0)</f>
        <v>N/A</v>
      </c>
      <c r="L402" t="str">
        <f>VLOOKUP($A402,'Plan de acci�n consolidado 2025'!$A$3:$V$507,L$1,0)</f>
        <v>N/A</v>
      </c>
      <c r="M402" t="str">
        <f>VLOOKUP($A402,'Plan de acci�n consolidado 2025'!$A$3:$V$507,M$1,0)</f>
        <v>N/A</v>
      </c>
      <c r="N402" t="str">
        <f>VLOOKUP($A402,'Plan de acci�n consolidado 2025'!$A$3:$V$507,N$1,0)</f>
        <v>N/A</v>
      </c>
      <c r="O402" t="str">
        <f>VLOOKUP($A402,'Plan de acci�n consolidado 2025'!$A$3:$V$507,O$1,0)</f>
        <v>Realizar capacitación a los usuarios funcionales para socializar el manejo del servicio del Detector de Políticas como parte del sistema RNBD (Actas de Capacitación realizadas a los usuarios funcionales)</v>
      </c>
      <c r="P402">
        <f>VLOOKUP($A402,'Plan de acci�n consolidado 2025'!$A$3:$V$507,P$1,0)</f>
        <v>10</v>
      </c>
      <c r="Q402">
        <f>VLOOKUP($A402,'Plan de acci�n consolidado 2025'!$A$3:$V$507,Q$1,0)</f>
        <v>1</v>
      </c>
      <c r="R402" t="str">
        <f>VLOOKUP($A402,'Plan de acci�n consolidado 2025'!$A$3:$V$507,R$1,0)</f>
        <v>Númerica</v>
      </c>
      <c r="S402" t="str">
        <f>VLOOKUP($A402,'Plan de acci�n consolidado 2025'!$A$3:$V$507,S$1,0)</f>
        <v># de acta de  capacitaciones realizadas / 1 acta de  capacitaciones a realizar</v>
      </c>
      <c r="T402" s="196" t="str">
        <f>VLOOKUP($A402,'Plan de acci�n consolidado 2025'!$A$3:$V$507,T$1,0)</f>
        <v>2025-07-14</v>
      </c>
      <c r="U402" s="196" t="str">
        <f>VLOOKUP($A402,'Plan de acci�n consolidado 2025'!$A$3:$V$507,U$1,0)</f>
        <v>2025-08-29</v>
      </c>
      <c r="V402" t="str">
        <f>VLOOKUP($A402,'Plan de acci�n consolidado 2025'!$A$3:$V$507,V$1,0)</f>
        <v>7100-DIRECCIÓN DE INVESTIGACIONES DE PROTECCIÓN DE DATOS PERSONALES</v>
      </c>
      <c r="W402"/>
      <c r="X402"/>
    </row>
    <row r="403" spans="1:24" x14ac:dyDescent="0.25">
      <c r="A403" s="31" t="s">
        <v>902</v>
      </c>
      <c r="B403" t="str">
        <f>VLOOKUP($A403,'Plan de acci�n consolidado 2025'!$A$3:$V$507,B$1,0)</f>
        <v>7100-DIRECCIÓN DE INVESTIGACIONES DE PROTECCIÓN DE DATOS PERSONALES</v>
      </c>
      <c r="C403">
        <f>VLOOKUP($A403,'Plan de acci�n consolidado 2025'!$A$3:$V$507,C$1,0)</f>
        <v>2</v>
      </c>
      <c r="D403" t="str">
        <f>VLOOKUP($A403,'Plan de acci�n consolidado 2025'!$A$3:$V$507,D$1,0)</f>
        <v>Actividad propia</v>
      </c>
      <c r="E403" t="str">
        <f>VLOOKUP($A403,'Plan de acci�n consolidado 2025'!$A$3:$V$507,E$1,0)</f>
        <v>7100.2.5</v>
      </c>
      <c r="F403" t="str">
        <f>VLOOKUP($A403,'Plan de acci�n consolidado 2025'!$A$3:$V$507,F$1,0)</f>
        <v>N/A</v>
      </c>
      <c r="G403" t="str">
        <f>VLOOKUP($A403,'Plan de acci�n consolidado 2025'!$A$3:$V$507,G$1,0)</f>
        <v>N/A</v>
      </c>
      <c r="H403" t="str">
        <f>VLOOKUP($A403,'Plan de acci�n consolidado 2025'!$A$3:$V$507,H$1,0)</f>
        <v>N/A</v>
      </c>
      <c r="I403" t="str">
        <f>VLOOKUP($A403,'Plan de acci�n consolidado 2025'!$A$3:$V$507,I$1,0)</f>
        <v>N/A</v>
      </c>
      <c r="J403">
        <f>VLOOKUP(E403,'Plantilla publicacion'!$A$3:$Q$490,17,0)</f>
        <v>0</v>
      </c>
      <c r="K403" t="str">
        <f>VLOOKUP($A403,'Plan de acci�n consolidado 2025'!$A$3:$V$507,K$1,0)</f>
        <v>N/A</v>
      </c>
      <c r="L403" t="str">
        <f>VLOOKUP($A403,'Plan de acci�n consolidado 2025'!$A$3:$V$507,L$1,0)</f>
        <v>N/A</v>
      </c>
      <c r="M403" t="str">
        <f>VLOOKUP($A403,'Plan de acci�n consolidado 2025'!$A$3:$V$507,M$1,0)</f>
        <v>N/A</v>
      </c>
      <c r="N403" t="str">
        <f>VLOOKUP($A403,'Plan de acci�n consolidado 2025'!$A$3:$V$507,N$1,0)</f>
        <v>N/A</v>
      </c>
      <c r="O403" t="str">
        <f>VLOOKUP($A403,'Plan de acci�n consolidado 2025'!$A$3:$V$507,O$1,0)</f>
        <v>Realizar paso a producción de la versión del sistema RNBD que incluya la integración con el Detector de Políticas (Informe que evidencie el paso a producción)</v>
      </c>
      <c r="P403">
        <f>VLOOKUP($A403,'Plan de acci�n consolidado 2025'!$A$3:$V$507,P$1,0)</f>
        <v>20</v>
      </c>
      <c r="Q403">
        <f>VLOOKUP($A403,'Plan de acci�n consolidado 2025'!$A$3:$V$507,Q$1,0)</f>
        <v>1</v>
      </c>
      <c r="R403" t="str">
        <f>VLOOKUP($A403,'Plan de acci�n consolidado 2025'!$A$3:$V$507,R$1,0)</f>
        <v>Númerica</v>
      </c>
      <c r="S403" t="str">
        <f>VLOOKUP($A403,'Plan de acci�n consolidado 2025'!$A$3:$V$507,S$1,0)</f>
        <v># de informe realizado / 1 informes a realizar</v>
      </c>
      <c r="T403" s="196" t="str">
        <f>VLOOKUP($A403,'Plan de acci�n consolidado 2025'!$A$3:$V$507,T$1,0)</f>
        <v>2025-09-01</v>
      </c>
      <c r="U403" s="196" t="str">
        <f>VLOOKUP($A403,'Plan de acci�n consolidado 2025'!$A$3:$V$507,U$1,0)</f>
        <v>2025-09-30</v>
      </c>
      <c r="V403" t="str">
        <f>VLOOKUP($A403,'Plan de acci�n consolidado 2025'!$A$3:$V$507,V$1,0)</f>
        <v>7100-DIRECCIÓN DE INVESTIGACIONES DE PROTECCIÓN DE DATOS PERSONALES</v>
      </c>
      <c r="W403"/>
      <c r="X403"/>
    </row>
    <row r="404" spans="1:24" x14ac:dyDescent="0.25">
      <c r="A404" s="31" t="s">
        <v>1165</v>
      </c>
      <c r="B404" t="str">
        <f>VLOOKUP($A404,'Plan de acci�n consolidado 2025'!$A$3:$V$507,B$1,0)</f>
        <v>71-GRUPO DE TRABAJO DE FORMACION</v>
      </c>
      <c r="C404">
        <f>VLOOKUP($A404,'Plan de acci�n consolidado 2025'!$A$3:$V$507,C$1,0)</f>
        <v>5</v>
      </c>
      <c r="D404" t="str">
        <f>VLOOKUP($A404,'Plan de acci�n consolidado 2025'!$A$3:$V$507,D$1,0)</f>
        <v>Producto</v>
      </c>
      <c r="E404" t="str">
        <f>VLOOKUP($A404,'Plan de acci�n consolidado 2025'!$A$3:$V$507,E$1,0)</f>
        <v>71.1</v>
      </c>
      <c r="F404" t="str">
        <f>VLOOKUP($A404,'Plan de acci�n consolidado 2025'!$A$3:$V$507,F$1,0)</f>
        <v>Operativo</v>
      </c>
      <c r="G404" t="str">
        <f>VLOOKUP($A404,'Plan de acci�n consolidado 2025'!$A$3:$V$507,G$1,0)</f>
        <v xml:space="preserve">Promover el enfoque preventivo, diferencial y territorial en el que hacer misional de la entidad 
</v>
      </c>
      <c r="H404" t="str">
        <f>VLOOKUP($A404,'Plan de acci�n consolidado 2025'!$A$3:$V$507,H$1,0)</f>
        <v xml:space="preserve">Cumplimiento de productos del PAI asociados a Promover el enfoque preventivo, diferencial y territorial en el que hacer misional de la entidad 
</v>
      </c>
      <c r="I404" t="str">
        <f>VLOOKUP($A404,'Plan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04" t="str">
        <f>VLOOKUP(E404,'Plantilla publicacion'!$A$3:$Q$490,17,0)</f>
        <v>PND - 2-03-9-b- Seguridad humana y justicia social - Aprovechamiento de la propiedad intelectual / PES - Reindustrialización</v>
      </c>
      <c r="K404" t="str">
        <f>VLOOKUP($A404,'Plan de acci�n consolidado 2025'!$A$3:$V$507,K$1,0)</f>
        <v>No</v>
      </c>
      <c r="L404" t="str">
        <f>VLOOKUP($A404,'Plan de acci�n consolidado 2025'!$A$3:$V$507,L$1,0)</f>
        <v>C-3599-0200-0005-53105b</v>
      </c>
      <c r="M404" t="str">
        <f>VLOOKUP($A404,'Plan de acci�n consolidado 2025'!$A$3:$V$507,M$1,0)</f>
        <v>Política Servicio al Ciudadano_DIMENSIÓN Gestión con Valores para Resultados</v>
      </c>
      <c r="N404" t="str">
        <f>VLOOKUP($A404,'Plan de acci�n consolidado 2025'!$A$3:$V$507,N$1,0)</f>
        <v>N/A</v>
      </c>
      <c r="O404" t="str">
        <f>VLOOKUP($A404,'Plan de acci�n consolidado 2025'!$A$3:$V$507,O$1,0)</f>
        <v>Jornadas de Capacitación bajo la Estrategia Marcas de Paz, realizadas.
 (Informe consolidado de la ejecución de las jornadas)</v>
      </c>
      <c r="P404">
        <f>VLOOKUP($A404,'Plan de acci�n consolidado 2025'!$A$3:$V$507,P$1,0)</f>
        <v>30</v>
      </c>
      <c r="Q404">
        <f>VLOOKUP($A404,'Plan de acci�n consolidado 2025'!$A$3:$V$507,Q$1,0)</f>
        <v>100</v>
      </c>
      <c r="R404" t="str">
        <f>VLOOKUP($A404,'Plan de acci�n consolidado 2025'!$A$3:$V$507,R$1,0)</f>
        <v>Porcentual</v>
      </c>
      <c r="S404" t="str">
        <f>VLOOKUP($A404,'Plan de acci�n consolidado 2025'!$A$3:$V$507,S$1,0)</f>
        <v>% de Jornadas de Capacitación  bajo la Estrategia Marcas de Paz realizadas / 100% de Jornadas de Capacitación  bajo la Estrategia Marcas de Paz a implementar</v>
      </c>
      <c r="T404" s="196" t="str">
        <f>VLOOKUP($A404,'Plan de acci�n consolidado 2025'!$A$3:$V$507,T$1,0)</f>
        <v>2025-02-03</v>
      </c>
      <c r="U404" s="196" t="str">
        <f>VLOOKUP($A404,'Plan de acci�n consolidado 2025'!$A$3:$V$507,U$1,0)</f>
        <v>2025-12-19</v>
      </c>
      <c r="V404" t="str">
        <f>VLOOKUP($A404,'Plan de acci�n consolidado 2025'!$A$3:$V$507,V$1,0)</f>
        <v>71-GRUPO DE TRABAJO DE FORMACION</v>
      </c>
      <c r="W404"/>
      <c r="X404"/>
    </row>
    <row r="405" spans="1:24" x14ac:dyDescent="0.25">
      <c r="A405" s="31" t="s">
        <v>1167</v>
      </c>
      <c r="B405" t="str">
        <f>VLOOKUP($A405,'Plan de acci�n consolidado 2025'!$A$3:$V$507,B$1,0)</f>
        <v>71-GRUPO DE TRABAJO DE FORMACION</v>
      </c>
      <c r="C405">
        <f>VLOOKUP($A405,'Plan de acci�n consolidado 2025'!$A$3:$V$507,C$1,0)</f>
        <v>5</v>
      </c>
      <c r="D405" t="str">
        <f>VLOOKUP($A405,'Plan de acci�n consolidado 2025'!$A$3:$V$507,D$1,0)</f>
        <v>Actividad propia</v>
      </c>
      <c r="E405" t="str">
        <f>VLOOKUP($A405,'Plan de acci�n consolidado 2025'!$A$3:$V$507,E$1,0)</f>
        <v>71.1.1</v>
      </c>
      <c r="F405" t="str">
        <f>VLOOKUP($A405,'Plan de acci�n consolidado 2025'!$A$3:$V$507,F$1,0)</f>
        <v>N/A</v>
      </c>
      <c r="G405" t="str">
        <f>VLOOKUP($A405,'Plan de acci�n consolidado 2025'!$A$3:$V$507,G$1,0)</f>
        <v>N/A</v>
      </c>
      <c r="H405" t="str">
        <f>VLOOKUP($A405,'Plan de acci�n consolidado 2025'!$A$3:$V$507,H$1,0)</f>
        <v>N/A</v>
      </c>
      <c r="I405" t="str">
        <f>VLOOKUP($A405,'Plan de acci�n consolidado 2025'!$A$3:$V$507,I$1,0)</f>
        <v>N/A</v>
      </c>
      <c r="J405">
        <f>VLOOKUP(E405,'Plantilla publicacion'!$A$3:$Q$490,17,0)</f>
        <v>0</v>
      </c>
      <c r="K405" t="str">
        <f>VLOOKUP($A405,'Plan de acci�n consolidado 2025'!$A$3:$V$507,K$1,0)</f>
        <v>N/A</v>
      </c>
      <c r="L405" t="str">
        <f>VLOOKUP($A405,'Plan de acci�n consolidado 2025'!$A$3:$V$507,L$1,0)</f>
        <v>N/A</v>
      </c>
      <c r="M405" t="str">
        <f>VLOOKUP($A405,'Plan de acci�n consolidado 2025'!$A$3:$V$507,M$1,0)</f>
        <v>N/A</v>
      </c>
      <c r="N405" t="str">
        <f>VLOOKUP($A405,'Plan de acci�n consolidado 2025'!$A$3:$V$507,N$1,0)</f>
        <v>N/A</v>
      </c>
      <c r="O405" t="str">
        <f>VLOOKUP($A405,'Plan de acci�n consolidado 2025'!$A$3:$V$507,O$1,0)</f>
        <v>Definir, en coordinación con el Despacho de la Superintendente de PI, el contenido temático que será abordado en las jornadas de capacitación y los aportes a la proyección mensual del número de jornadas a realizar. (Documento con las definiciones)</v>
      </c>
      <c r="P405">
        <f>VLOOKUP($A405,'Plan de acci�n consolidado 2025'!$A$3:$V$507,P$1,0)</f>
        <v>30</v>
      </c>
      <c r="Q405">
        <f>VLOOKUP($A405,'Plan de acci�n consolidado 2025'!$A$3:$V$507,Q$1,0)</f>
        <v>1</v>
      </c>
      <c r="R405" t="str">
        <f>VLOOKUP($A405,'Plan de acci�n consolidado 2025'!$A$3:$V$507,R$1,0)</f>
        <v>Númerica</v>
      </c>
      <c r="S405" t="str">
        <f>VLOOKUP($A405,'Plan de acci�n consolidado 2025'!$A$3:$V$507,S$1,0)</f>
        <v># de Documento realizado / 1 Documento programado</v>
      </c>
      <c r="T405" s="196" t="str">
        <f>VLOOKUP($A405,'Plan de acci�n consolidado 2025'!$A$3:$V$507,T$1,0)</f>
        <v>2025-02-03</v>
      </c>
      <c r="U405" s="196" t="str">
        <f>VLOOKUP($A405,'Plan de acci�n consolidado 2025'!$A$3:$V$507,U$1,0)</f>
        <v>2025-03-28</v>
      </c>
      <c r="V405" t="str">
        <f>VLOOKUP($A405,'Plan de acci�n consolidado 2025'!$A$3:$V$507,V$1,0)</f>
        <v>71-GRUPO DE TRABAJO DE FORMACION</v>
      </c>
      <c r="W405"/>
      <c r="X405"/>
    </row>
    <row r="406" spans="1:24" x14ac:dyDescent="0.25">
      <c r="A406" s="31" t="s">
        <v>1169</v>
      </c>
      <c r="B406" t="str">
        <f>VLOOKUP($A406,'Plan de acci�n consolidado 2025'!$A$3:$V$507,B$1,0)</f>
        <v>71-GRUPO DE TRABAJO DE FORMACION</v>
      </c>
      <c r="C406">
        <f>VLOOKUP($A406,'Plan de acci�n consolidado 2025'!$A$3:$V$507,C$1,0)</f>
        <v>5</v>
      </c>
      <c r="D406" t="str">
        <f>VLOOKUP($A406,'Plan de acci�n consolidado 2025'!$A$3:$V$507,D$1,0)</f>
        <v>Actividad propia</v>
      </c>
      <c r="E406" t="str">
        <f>VLOOKUP($A406,'Plan de acci�n consolidado 2025'!$A$3:$V$507,E$1,0)</f>
        <v>71.1.2</v>
      </c>
      <c r="F406" t="str">
        <f>VLOOKUP($A406,'Plan de acci�n consolidado 2025'!$A$3:$V$507,F$1,0)</f>
        <v>N/A</v>
      </c>
      <c r="G406" t="str">
        <f>VLOOKUP($A406,'Plan de acci�n consolidado 2025'!$A$3:$V$507,G$1,0)</f>
        <v>N/A</v>
      </c>
      <c r="H406" t="str">
        <f>VLOOKUP($A406,'Plan de acci�n consolidado 2025'!$A$3:$V$507,H$1,0)</f>
        <v>N/A</v>
      </c>
      <c r="I406" t="str">
        <f>VLOOKUP($A406,'Plan de acci�n consolidado 2025'!$A$3:$V$507,I$1,0)</f>
        <v>N/A</v>
      </c>
      <c r="J406">
        <f>VLOOKUP(E406,'Plantilla publicacion'!$A$3:$Q$490,17,0)</f>
        <v>0</v>
      </c>
      <c r="K406" t="str">
        <f>VLOOKUP($A406,'Plan de acci�n consolidado 2025'!$A$3:$V$507,K$1,0)</f>
        <v>N/A</v>
      </c>
      <c r="L406" t="str">
        <f>VLOOKUP($A406,'Plan de acci�n consolidado 2025'!$A$3:$V$507,L$1,0)</f>
        <v>N/A</v>
      </c>
      <c r="M406" t="str">
        <f>VLOOKUP($A406,'Plan de acci�n consolidado 2025'!$A$3:$V$507,M$1,0)</f>
        <v>N/A</v>
      </c>
      <c r="N406" t="str">
        <f>VLOOKUP($A406,'Plan de acci�n consolidado 2025'!$A$3:$V$507,N$1,0)</f>
        <v>N/A</v>
      </c>
      <c r="O406" t="str">
        <f>VLOOKUP($A406,'Plan de acci�n consolidado 2025'!$A$3:$V$507,O$1,0)</f>
        <v>Realizar las jornadas de capacitación. (Matriz de gestión de jornadas realizadas)</v>
      </c>
      <c r="P406">
        <f>VLOOKUP($A406,'Plan de acci�n consolidado 2025'!$A$3:$V$507,P$1,0)</f>
        <v>60</v>
      </c>
      <c r="Q406">
        <f>VLOOKUP($A406,'Plan de acci�n consolidado 2025'!$A$3:$V$507,Q$1,0)</f>
        <v>42</v>
      </c>
      <c r="R406" t="str">
        <f>VLOOKUP($A406,'Plan de acci�n consolidado 2025'!$A$3:$V$507,R$1,0)</f>
        <v>Númerica</v>
      </c>
      <c r="S406" t="str">
        <f>VLOOKUP($A406,'Plan de acci�n consolidado 2025'!$A$3:$V$507,S$1,0)</f>
        <v># de Jornadas de Capacitación  bajo la Estrategia Marcas de Paz realizadas / 42 Jornadas de Capacitación  bajo la Estrategia Marcas de Paz a realizar</v>
      </c>
      <c r="T406" s="196" t="str">
        <f>VLOOKUP($A406,'Plan de acci�n consolidado 2025'!$A$3:$V$507,T$1,0)</f>
        <v>2025-04-01</v>
      </c>
      <c r="U406" s="196" t="str">
        <f>VLOOKUP($A406,'Plan de acci�n consolidado 2025'!$A$3:$V$507,U$1,0)</f>
        <v>2025-12-12</v>
      </c>
      <c r="V406" t="str">
        <f>VLOOKUP($A406,'Plan de acci�n consolidado 2025'!$A$3:$V$507,V$1,0)</f>
        <v>71-GRUPO DE TRABAJO DE FORMACION</v>
      </c>
      <c r="W406"/>
      <c r="X406"/>
    </row>
    <row r="407" spans="1:24" x14ac:dyDescent="0.25">
      <c r="A407" s="31" t="s">
        <v>1170</v>
      </c>
      <c r="B407" t="str">
        <f>VLOOKUP($A407,'Plan de acci�n consolidado 2025'!$A$3:$V$507,B$1,0)</f>
        <v>71-GRUPO DE TRABAJO DE FORMACION</v>
      </c>
      <c r="C407">
        <f>VLOOKUP($A407,'Plan de acci�n consolidado 2025'!$A$3:$V$507,C$1,0)</f>
        <v>5</v>
      </c>
      <c r="D407" t="str">
        <f>VLOOKUP($A407,'Plan de acci�n consolidado 2025'!$A$3:$V$507,D$1,0)</f>
        <v>Actividad propia</v>
      </c>
      <c r="E407" t="str">
        <f>VLOOKUP($A407,'Plan de acci�n consolidado 2025'!$A$3:$V$507,E$1,0)</f>
        <v>71.1.3</v>
      </c>
      <c r="F407" t="str">
        <f>VLOOKUP($A407,'Plan de acci�n consolidado 2025'!$A$3:$V$507,F$1,0)</f>
        <v>N/A</v>
      </c>
      <c r="G407" t="str">
        <f>VLOOKUP($A407,'Plan de acci�n consolidado 2025'!$A$3:$V$507,G$1,0)</f>
        <v>N/A</v>
      </c>
      <c r="H407" t="str">
        <f>VLOOKUP($A407,'Plan de acci�n consolidado 2025'!$A$3:$V$507,H$1,0)</f>
        <v>N/A</v>
      </c>
      <c r="I407" t="str">
        <f>VLOOKUP($A407,'Plan de acci�n consolidado 2025'!$A$3:$V$507,I$1,0)</f>
        <v>N/A</v>
      </c>
      <c r="J407">
        <f>VLOOKUP(E407,'Plantilla publicacion'!$A$3:$Q$490,17,0)</f>
        <v>0</v>
      </c>
      <c r="K407" t="str">
        <f>VLOOKUP($A407,'Plan de acci�n consolidado 2025'!$A$3:$V$507,K$1,0)</f>
        <v>N/A</v>
      </c>
      <c r="L407" t="str">
        <f>VLOOKUP($A407,'Plan de acci�n consolidado 2025'!$A$3:$V$507,L$1,0)</f>
        <v>N/A</v>
      </c>
      <c r="M407" t="str">
        <f>VLOOKUP($A407,'Plan de acci�n consolidado 2025'!$A$3:$V$507,M$1,0)</f>
        <v>N/A</v>
      </c>
      <c r="N407" t="str">
        <f>VLOOKUP($A407,'Plan de acci�n consolidado 2025'!$A$3:$V$507,N$1,0)</f>
        <v>N/A</v>
      </c>
      <c r="O407" t="str">
        <f>VLOOKUP($A407,'Plan de acci�n consolidado 2025'!$A$3:$V$507,O$1,0)</f>
        <v>Elaborar informes trimestrales de las jornadas de capacitación realizadas. (Informe)</v>
      </c>
      <c r="P407">
        <f>VLOOKUP($A407,'Plan de acci�n consolidado 2025'!$A$3:$V$507,P$1,0)</f>
        <v>10</v>
      </c>
      <c r="Q407">
        <f>VLOOKUP($A407,'Plan de acci�n consolidado 2025'!$A$3:$V$507,Q$1,0)</f>
        <v>3</v>
      </c>
      <c r="R407" t="str">
        <f>VLOOKUP($A407,'Plan de acci�n consolidado 2025'!$A$3:$V$507,R$1,0)</f>
        <v>Númerica</v>
      </c>
      <c r="S407" t="str">
        <f>VLOOKUP($A407,'Plan de acci�n consolidado 2025'!$A$3:$V$507,S$1,0)</f>
        <v># de Informes de las jornadas bajo la Estrategia Marcas de Paz elaborados / 3 Informes de las jornadas bajo la Estrategia Marcas de Paz a elaborar</v>
      </c>
      <c r="T407" s="196" t="str">
        <f>VLOOKUP($A407,'Plan de acci�n consolidado 2025'!$A$3:$V$507,T$1,0)</f>
        <v>2025-04-01</v>
      </c>
      <c r="U407" s="196" t="str">
        <f>VLOOKUP($A407,'Plan de acci�n consolidado 2025'!$A$3:$V$507,U$1,0)</f>
        <v>2025-12-19</v>
      </c>
      <c r="V407" t="str">
        <f>VLOOKUP($A407,'Plan de acci�n consolidado 2025'!$A$3:$V$507,V$1,0)</f>
        <v>71-GRUPO DE TRABAJO DE FORMACION</v>
      </c>
      <c r="W407"/>
      <c r="X407"/>
    </row>
    <row r="408" spans="1:24" x14ac:dyDescent="0.25">
      <c r="A408" s="31" t="s">
        <v>1172</v>
      </c>
      <c r="B408" t="str">
        <f>VLOOKUP($A408,'Plan de acci�n consolidado 2025'!$A$3:$V$507,B$1,0)</f>
        <v>71-GRUPO DE TRABAJO DE FORMACION</v>
      </c>
      <c r="C408">
        <f>VLOOKUP($A408,'Plan de acci�n consolidado 2025'!$A$3:$V$507,C$1,0)</f>
        <v>5</v>
      </c>
      <c r="D408" t="str">
        <f>VLOOKUP($A408,'Plan de acci�n consolidado 2025'!$A$3:$V$507,D$1,0)</f>
        <v>Producto</v>
      </c>
      <c r="E408" t="str">
        <f>VLOOKUP($A408,'Plan de acci�n consolidado 2025'!$A$3:$V$507,E$1,0)</f>
        <v>71.2</v>
      </c>
      <c r="F408" t="str">
        <f>VLOOKUP($A408,'Plan de acci�n consolidado 2025'!$A$3:$V$507,F$1,0)</f>
        <v>Operativo</v>
      </c>
      <c r="G408" t="str">
        <f>VLOOKUP($A408,'Plan de acci�n consolidado 2025'!$A$3:$V$507,G$1,0)</f>
        <v xml:space="preserve">Promover el enfoque preventivo, diferencial y territorial en el que hacer misional de la entidad 
</v>
      </c>
      <c r="H408" t="str">
        <f>VLOOKUP($A408,'Plan de acci�n consolidado 2025'!$A$3:$V$507,H$1,0)</f>
        <v xml:space="preserve">Cumplimiento de productos del PAI asociados a Promover el enfoque preventivo, diferencial y territorial en el que hacer misional de la entidad 
</v>
      </c>
      <c r="I408" t="str">
        <f>VLOOKUP($A408,'Plan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08" t="str">
        <f>VLOOKUP(E408,'Plantilla publicacion'!$A$3:$Q$490,17,0)</f>
        <v>PND - 5-31-5-b- Convergencia regional - Entidades públicas territoriales y nacionales fortalecidas / PES - Cierre de brechas territoriales</v>
      </c>
      <c r="K408" t="str">
        <f>VLOOKUP($A408,'Plan de acci�n consolidado 2025'!$A$3:$V$507,K$1,0)</f>
        <v>No</v>
      </c>
      <c r="L408" t="str">
        <f>VLOOKUP($A408,'Plan de acci�n consolidado 2025'!$A$3:$V$507,L$1,0)</f>
        <v>C-3599-0200-0005-53105b</v>
      </c>
      <c r="M408" t="str">
        <f>VLOOKUP($A408,'Plan de acci�n consolidado 2025'!$A$3:$V$507,M$1,0)</f>
        <v>Política Participación Ciudadana en la Gestión Pública _DIMENSIÓN Gestión con Valores para Resultados</v>
      </c>
      <c r="N408" t="str">
        <f>VLOOKUP($A408,'Plan de acci�n consolidado 2025'!$A$3:$V$507,N$1,0)</f>
        <v>N/A</v>
      </c>
      <c r="O408" t="str">
        <f>VLOOKUP($A408,'Plan de acci�n consolidado 2025'!$A$3:$V$507,O$1,0)</f>
        <v>Programa estratégico de enfoque diferencial para la Inclusión de población vulnerable en la oferta académica del Grupo de Formación, ejecutado (Informe consolidado de la ejecución del programa)</v>
      </c>
      <c r="P408">
        <f>VLOOKUP($A408,'Plan de acci�n consolidado 2025'!$A$3:$V$507,P$1,0)</f>
        <v>20</v>
      </c>
      <c r="Q408">
        <f>VLOOKUP($A408,'Plan de acci�n consolidado 2025'!$A$3:$V$507,Q$1,0)</f>
        <v>100</v>
      </c>
      <c r="R408" t="str">
        <f>VLOOKUP($A408,'Plan de acci�n consolidado 2025'!$A$3:$V$507,R$1,0)</f>
        <v>Porcentual</v>
      </c>
      <c r="S408" t="str">
        <f>VLOOKUP($A408,'Plan de acci�n consolidado 2025'!$A$3:$V$507,S$1,0)</f>
        <v>% de programas con enfoque diferencial en la oferta académica implementados / 100% de programas con enfoque diferencial en la oferta académica a implementar</v>
      </c>
      <c r="T408" s="196" t="str">
        <f>VLOOKUP($A408,'Plan de acci�n consolidado 2025'!$A$3:$V$507,T$1,0)</f>
        <v>2025-02-03</v>
      </c>
      <c r="U408" s="196" t="str">
        <f>VLOOKUP($A408,'Plan de acci�n consolidado 2025'!$A$3:$V$507,U$1,0)</f>
        <v>2025-11-28</v>
      </c>
      <c r="V408" t="str">
        <f>VLOOKUP($A408,'Plan de acci�n consolidado 2025'!$A$3:$V$507,V$1,0)</f>
        <v>71-GRUPO DE TRABAJO DE FORMACION</v>
      </c>
      <c r="W408"/>
      <c r="X408"/>
    </row>
    <row r="409" spans="1:24" x14ac:dyDescent="0.25">
      <c r="A409" s="31" t="s">
        <v>1174</v>
      </c>
      <c r="B409" t="str">
        <f>VLOOKUP($A409,'Plan de acci�n consolidado 2025'!$A$3:$V$507,B$1,0)</f>
        <v>71-GRUPO DE TRABAJO DE FORMACION</v>
      </c>
      <c r="C409">
        <f>VLOOKUP($A409,'Plan de acci�n consolidado 2025'!$A$3:$V$507,C$1,0)</f>
        <v>5</v>
      </c>
      <c r="D409" t="str">
        <f>VLOOKUP($A409,'Plan de acci�n consolidado 2025'!$A$3:$V$507,D$1,0)</f>
        <v>Actividad propia</v>
      </c>
      <c r="E409" t="str">
        <f>VLOOKUP($A409,'Plan de acci�n consolidado 2025'!$A$3:$V$507,E$1,0)</f>
        <v>71.2.1</v>
      </c>
      <c r="F409" t="str">
        <f>VLOOKUP($A409,'Plan de acci�n consolidado 2025'!$A$3:$V$507,F$1,0)</f>
        <v>N/A</v>
      </c>
      <c r="G409" t="str">
        <f>VLOOKUP($A409,'Plan de acci�n consolidado 2025'!$A$3:$V$507,G$1,0)</f>
        <v>N/A</v>
      </c>
      <c r="H409" t="str">
        <f>VLOOKUP($A409,'Plan de acci�n consolidado 2025'!$A$3:$V$507,H$1,0)</f>
        <v>N/A</v>
      </c>
      <c r="I409" t="str">
        <f>VLOOKUP($A409,'Plan de acci�n consolidado 2025'!$A$3:$V$507,I$1,0)</f>
        <v>N/A</v>
      </c>
      <c r="J409">
        <f>VLOOKUP(E409,'Plantilla publicacion'!$A$3:$Q$490,17,0)</f>
        <v>0</v>
      </c>
      <c r="K409" t="str">
        <f>VLOOKUP($A409,'Plan de acci�n consolidado 2025'!$A$3:$V$507,K$1,0)</f>
        <v>N/A</v>
      </c>
      <c r="L409" t="str">
        <f>VLOOKUP($A409,'Plan de acci�n consolidado 2025'!$A$3:$V$507,L$1,0)</f>
        <v>N/A</v>
      </c>
      <c r="M409" t="str">
        <f>VLOOKUP($A409,'Plan de acci�n consolidado 2025'!$A$3:$V$507,M$1,0)</f>
        <v>N/A</v>
      </c>
      <c r="N409" t="str">
        <f>VLOOKUP($A409,'Plan de acci�n consolidado 2025'!$A$3:$V$507,N$1,0)</f>
        <v>N/A</v>
      </c>
      <c r="O409" t="str">
        <f>VLOOKUP($A409,'Plan de acci�n consolidado 2025'!$A$3:$V$507,O$1,0)</f>
        <v>Diseñar el programa de enfoque diferencial  que incluya el plan de trabajo. (Documento de programa)</v>
      </c>
      <c r="P409">
        <f>VLOOKUP($A409,'Plan de acci�n consolidado 2025'!$A$3:$V$507,P$1,0)</f>
        <v>30</v>
      </c>
      <c r="Q409">
        <f>VLOOKUP($A409,'Plan de acci�n consolidado 2025'!$A$3:$V$507,Q$1,0)</f>
        <v>1</v>
      </c>
      <c r="R409" t="str">
        <f>VLOOKUP($A409,'Plan de acci�n consolidado 2025'!$A$3:$V$507,R$1,0)</f>
        <v>Númerica</v>
      </c>
      <c r="S409" t="str">
        <f>VLOOKUP($A409,'Plan de acci�n consolidado 2025'!$A$3:$V$507,S$1,0)</f>
        <v># de programas con enfoque diferencial  diseñados / 1 programas con enfoque diferencial a diseñar</v>
      </c>
      <c r="T409" s="196" t="str">
        <f>VLOOKUP($A409,'Plan de acci�n consolidado 2025'!$A$3:$V$507,T$1,0)</f>
        <v>2025-02-03</v>
      </c>
      <c r="U409" s="196" t="str">
        <f>VLOOKUP($A409,'Plan de acci�n consolidado 2025'!$A$3:$V$507,U$1,0)</f>
        <v>2025-03-31</v>
      </c>
      <c r="V409" t="str">
        <f>VLOOKUP($A409,'Plan de acci�n consolidado 2025'!$A$3:$V$507,V$1,0)</f>
        <v>71-GRUPO DE TRABAJO DE FORMACION</v>
      </c>
      <c r="W409"/>
      <c r="X409"/>
    </row>
    <row r="410" spans="1:24" x14ac:dyDescent="0.25">
      <c r="A410" s="31" t="s">
        <v>1176</v>
      </c>
      <c r="B410" t="str">
        <f>VLOOKUP($A410,'Plan de acci�n consolidado 2025'!$A$3:$V$507,B$1,0)</f>
        <v>71-GRUPO DE TRABAJO DE FORMACION</v>
      </c>
      <c r="C410">
        <f>VLOOKUP($A410,'Plan de acci�n consolidado 2025'!$A$3:$V$507,C$1,0)</f>
        <v>5</v>
      </c>
      <c r="D410" t="str">
        <f>VLOOKUP($A410,'Plan de acci�n consolidado 2025'!$A$3:$V$507,D$1,0)</f>
        <v>Actividad propia</v>
      </c>
      <c r="E410" t="str">
        <f>VLOOKUP($A410,'Plan de acci�n consolidado 2025'!$A$3:$V$507,E$1,0)</f>
        <v>71.2.2</v>
      </c>
      <c r="F410" t="str">
        <f>VLOOKUP($A410,'Plan de acci�n consolidado 2025'!$A$3:$V$507,F$1,0)</f>
        <v>N/A</v>
      </c>
      <c r="G410" t="str">
        <f>VLOOKUP($A410,'Plan de acci�n consolidado 2025'!$A$3:$V$507,G$1,0)</f>
        <v>N/A</v>
      </c>
      <c r="H410" t="str">
        <f>VLOOKUP($A410,'Plan de acci�n consolidado 2025'!$A$3:$V$507,H$1,0)</f>
        <v>N/A</v>
      </c>
      <c r="I410" t="str">
        <f>VLOOKUP($A410,'Plan de acci�n consolidado 2025'!$A$3:$V$507,I$1,0)</f>
        <v>N/A</v>
      </c>
      <c r="J410">
        <f>VLOOKUP(E410,'Plantilla publicacion'!$A$3:$Q$490,17,0)</f>
        <v>0</v>
      </c>
      <c r="K410" t="str">
        <f>VLOOKUP($A410,'Plan de acci�n consolidado 2025'!$A$3:$V$507,K$1,0)</f>
        <v>N/A</v>
      </c>
      <c r="L410" t="str">
        <f>VLOOKUP($A410,'Plan de acci�n consolidado 2025'!$A$3:$V$507,L$1,0)</f>
        <v>N/A</v>
      </c>
      <c r="M410" t="str">
        <f>VLOOKUP($A410,'Plan de acci�n consolidado 2025'!$A$3:$V$507,M$1,0)</f>
        <v>N/A</v>
      </c>
      <c r="N410" t="str">
        <f>VLOOKUP($A410,'Plan de acci�n consolidado 2025'!$A$3:$V$507,N$1,0)</f>
        <v>N/A</v>
      </c>
      <c r="O410" t="str">
        <f>VLOOKUP($A410,'Plan de acci�n consolidado 2025'!$A$3:$V$507,O$1,0)</f>
        <v>Elaborar e implementar un protocolo de  enfoque diferencial de la oferta académica (Protocolo elaborado)</v>
      </c>
      <c r="P410">
        <f>VLOOKUP($A410,'Plan de acci�n consolidado 2025'!$A$3:$V$507,P$1,0)</f>
        <v>60</v>
      </c>
      <c r="Q410">
        <f>VLOOKUP($A410,'Plan de acci�n consolidado 2025'!$A$3:$V$507,Q$1,0)</f>
        <v>1</v>
      </c>
      <c r="R410" t="str">
        <f>VLOOKUP($A410,'Plan de acci�n consolidado 2025'!$A$3:$V$507,R$1,0)</f>
        <v>Númerica</v>
      </c>
      <c r="S410" t="str">
        <f>VLOOKUP($A410,'Plan de acci�n consolidado 2025'!$A$3:$V$507,S$1,0)</f>
        <v># de protocolos con enfoque diferencial elaborados e implementados / 1 protocolos con enfoque diferencial a elaborar e implementar</v>
      </c>
      <c r="T410" s="196" t="str">
        <f>VLOOKUP($A410,'Plan de acci�n consolidado 2025'!$A$3:$V$507,T$1,0)</f>
        <v>2025-04-01</v>
      </c>
      <c r="U410" s="196" t="str">
        <f>VLOOKUP($A410,'Plan de acci�n consolidado 2025'!$A$3:$V$507,U$1,0)</f>
        <v>2025-11-28</v>
      </c>
      <c r="V410" t="str">
        <f>VLOOKUP($A410,'Plan de acci�n consolidado 2025'!$A$3:$V$507,V$1,0)</f>
        <v>71-GRUPO DE TRABAJO DE FORMACION</v>
      </c>
      <c r="W410"/>
      <c r="X410"/>
    </row>
    <row r="411" spans="1:24" x14ac:dyDescent="0.25">
      <c r="A411" s="31" t="s">
        <v>1178</v>
      </c>
      <c r="B411" t="str">
        <f>VLOOKUP($A411,'Plan de acci�n consolidado 2025'!$A$3:$V$507,B$1,0)</f>
        <v>71-GRUPO DE TRABAJO DE FORMACION</v>
      </c>
      <c r="C411">
        <f>VLOOKUP($A411,'Plan de acci�n consolidado 2025'!$A$3:$V$507,C$1,0)</f>
        <v>5</v>
      </c>
      <c r="D411" t="str">
        <f>VLOOKUP($A411,'Plan de acci�n consolidado 2025'!$A$3:$V$507,D$1,0)</f>
        <v>Actividad propia</v>
      </c>
      <c r="E411" t="str">
        <f>VLOOKUP($A411,'Plan de acci�n consolidado 2025'!$A$3:$V$507,E$1,0)</f>
        <v>71.2.3</v>
      </c>
      <c r="F411" t="str">
        <f>VLOOKUP($A411,'Plan de acci�n consolidado 2025'!$A$3:$V$507,F$1,0)</f>
        <v>N/A</v>
      </c>
      <c r="G411" t="str">
        <f>VLOOKUP($A411,'Plan de acci�n consolidado 2025'!$A$3:$V$507,G$1,0)</f>
        <v>N/A</v>
      </c>
      <c r="H411" t="str">
        <f>VLOOKUP($A411,'Plan de acci�n consolidado 2025'!$A$3:$V$507,H$1,0)</f>
        <v>N/A</v>
      </c>
      <c r="I411" t="str">
        <f>VLOOKUP($A411,'Plan de acci�n consolidado 2025'!$A$3:$V$507,I$1,0)</f>
        <v>N/A</v>
      </c>
      <c r="J411">
        <f>VLOOKUP(E411,'Plantilla publicacion'!$A$3:$Q$490,17,0)</f>
        <v>0</v>
      </c>
      <c r="K411" t="str">
        <f>VLOOKUP($A411,'Plan de acci�n consolidado 2025'!$A$3:$V$507,K$1,0)</f>
        <v>N/A</v>
      </c>
      <c r="L411" t="str">
        <f>VLOOKUP($A411,'Plan de acci�n consolidado 2025'!$A$3:$V$507,L$1,0)</f>
        <v>N/A</v>
      </c>
      <c r="M411" t="str">
        <f>VLOOKUP($A411,'Plan de acci�n consolidado 2025'!$A$3:$V$507,M$1,0)</f>
        <v>N/A</v>
      </c>
      <c r="N411" t="str">
        <f>VLOOKUP($A411,'Plan de acci�n consolidado 2025'!$A$3:$V$507,N$1,0)</f>
        <v>N/A</v>
      </c>
      <c r="O411" t="str">
        <f>VLOOKUP($A411,'Plan de acci�n consolidado 2025'!$A$3:$V$507,O$1,0)</f>
        <v>Ejecutar el plan de trabajo del programa de enfoque diferencial.  (Informe de la ejecución del programa)</v>
      </c>
      <c r="P411">
        <f>VLOOKUP($A411,'Plan de acci�n consolidado 2025'!$A$3:$V$507,P$1,0)</f>
        <v>10</v>
      </c>
      <c r="Q411">
        <f>VLOOKUP($A411,'Plan de acci�n consolidado 2025'!$A$3:$V$507,Q$1,0)</f>
        <v>100</v>
      </c>
      <c r="R411" t="str">
        <f>VLOOKUP($A411,'Plan de acci�n consolidado 2025'!$A$3:$V$507,R$1,0)</f>
        <v>Porcentual</v>
      </c>
      <c r="S411" t="str">
        <f>VLOOKUP($A411,'Plan de acci�n consolidado 2025'!$A$3:$V$507,S$1,0)</f>
        <v>% de plan de trabajo del programa de enfoque diferencial ejecutado  / 100% de plan de trabajo del programa de enfoque diferencial a ejecutar</v>
      </c>
      <c r="T411" s="196" t="str">
        <f>VLOOKUP($A411,'Plan de acci�n consolidado 2025'!$A$3:$V$507,T$1,0)</f>
        <v>2025-04-01</v>
      </c>
      <c r="U411" s="196" t="str">
        <f>VLOOKUP($A411,'Plan de acci�n consolidado 2025'!$A$3:$V$507,U$1,0)</f>
        <v>2025-11-28</v>
      </c>
      <c r="V411" t="str">
        <f>VLOOKUP($A411,'Plan de acci�n consolidado 2025'!$A$3:$V$507,V$1,0)</f>
        <v>71-GRUPO DE TRABAJO DE FORMACION</v>
      </c>
      <c r="W411"/>
      <c r="X411"/>
    </row>
    <row r="412" spans="1:24" x14ac:dyDescent="0.25">
      <c r="A412" s="31" t="s">
        <v>1179</v>
      </c>
      <c r="B412" t="str">
        <f>VLOOKUP($A412,'Plan de acci�n consolidado 2025'!$A$3:$V$507,B$1,0)</f>
        <v>71-GRUPO DE TRABAJO DE FORMACION</v>
      </c>
      <c r="C412">
        <f>VLOOKUP($A412,'Plan de acci�n consolidado 2025'!$A$3:$V$507,C$1,0)</f>
        <v>5</v>
      </c>
      <c r="D412" t="str">
        <f>VLOOKUP($A412,'Plan de acci�n consolidado 2025'!$A$3:$V$507,D$1,0)</f>
        <v>Producto</v>
      </c>
      <c r="E412" t="str">
        <f>VLOOKUP($A412,'Plan de acci�n consolidado 2025'!$A$3:$V$507,E$1,0)</f>
        <v>71.3</v>
      </c>
      <c r="F412" t="str">
        <f>VLOOKUP($A412,'Plan de acci�n consolidado 2025'!$A$3:$V$507,F$1,0)</f>
        <v>Operativo</v>
      </c>
      <c r="G412" t="str">
        <f>VLOOKUP($A412,'Plan de acci�n consolidado 2025'!$A$3:$V$507,G$1,0)</f>
        <v xml:space="preserve">Fortalecer la infraestructura, uso y aprovechamiento de las tecnologías de la información, para optimizar la capacidad institucional
</v>
      </c>
      <c r="H412" t="str">
        <f>VLOOKUP($A412,'Plan de acci�n consolidado 2025'!$A$3:$V$507,H$1,0)</f>
        <v xml:space="preserve">Cumplimiento de productos del PAI asociados a Fortalecer la infraestructura, uso y aprovechamiento de las tecnologías de la información, para optimizar la capacidad institucional
</v>
      </c>
      <c r="I412" t="str">
        <f>VLOOKUP($A412,'Plan de acci�n consolidado 2025'!$A$3:$V$507,I$1,0)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412" t="str">
        <f>VLOOKUP(E412,'Plantilla publicacion'!$A$3:$Q$490,17,0)</f>
        <v>PND - 5-31-5-d- Convergencia regional - Gobierno digital para la gente / PES - Transformación Institucional</v>
      </c>
      <c r="K412" t="str">
        <f>VLOOKUP($A412,'Plan de acci�n consolidado 2025'!$A$3:$V$507,K$1,0)</f>
        <v>No</v>
      </c>
      <c r="L412" t="str">
        <f>VLOOKUP($A412,'Plan de acci�n consolidado 2025'!$A$3:$V$507,L$1,0)</f>
        <v>C-3599-0200-0005-53105b</v>
      </c>
      <c r="M412" t="str">
        <f>VLOOKUP($A412,'Plan de acci�n consolidado 2025'!$A$3:$V$507,M$1,0)</f>
        <v>Política Servicio al Ciudadano_DIMENSIÓN Gestión con Valores para Resultados</v>
      </c>
      <c r="N412" t="str">
        <f>VLOOKUP($A412,'Plan de acci�n consolidado 2025'!$A$3:$V$507,N$1,0)</f>
        <v>N/A</v>
      </c>
      <c r="O412" t="str">
        <f>VLOOKUP($A412,'Plan de acci�n consolidado 2025'!$A$3:$V$507,O$1,0)</f>
        <v>Plataforma del Campus virtual accesible conforme a los estándares WCAG 2.1 nivel AA implementada (Informe consolidado de la implementación)</v>
      </c>
      <c r="P412">
        <f>VLOOKUP($A412,'Plan de acci�n consolidado 2025'!$A$3:$V$507,P$1,0)</f>
        <v>20</v>
      </c>
      <c r="Q412">
        <f>VLOOKUP($A412,'Plan de acci�n consolidado 2025'!$A$3:$V$507,Q$1,0)</f>
        <v>100</v>
      </c>
      <c r="R412" t="str">
        <f>VLOOKUP($A412,'Plan de acci�n consolidado 2025'!$A$3:$V$507,R$1,0)</f>
        <v>Porcentual</v>
      </c>
      <c r="S412" t="str">
        <f>VLOOKUP($A412,'Plan de acci�n consolidado 2025'!$A$3:$V$507,S$1,0)</f>
        <v>% de plataforma campus virtual accesible implementada / 100% de plataforma campus virtual accesible a implementar</v>
      </c>
      <c r="T412" s="196" t="str">
        <f>VLOOKUP($A412,'Plan de acci�n consolidado 2025'!$A$3:$V$507,T$1,0)</f>
        <v>2025-02-17</v>
      </c>
      <c r="U412" s="196" t="str">
        <f>VLOOKUP($A412,'Plan de acci�n consolidado 2025'!$A$3:$V$507,U$1,0)</f>
        <v>2025-12-12</v>
      </c>
      <c r="V412" t="str">
        <f>VLOOKUP($A412,'Plan de acci�n consolidado 2025'!$A$3:$V$507,V$1,0)</f>
        <v>71-GRUPO DE TRABAJO DE FORMACION</v>
      </c>
      <c r="W412"/>
      <c r="X412"/>
    </row>
    <row r="413" spans="1:24" x14ac:dyDescent="0.25">
      <c r="A413" s="31" t="s">
        <v>1180</v>
      </c>
      <c r="B413" t="str">
        <f>VLOOKUP($A413,'Plan de acci�n consolidado 2025'!$A$3:$V$507,B$1,0)</f>
        <v>71-GRUPO DE TRABAJO DE FORMACION</v>
      </c>
      <c r="C413">
        <f>VLOOKUP($A413,'Plan de acci�n consolidado 2025'!$A$3:$V$507,C$1,0)</f>
        <v>5</v>
      </c>
      <c r="D413" t="str">
        <f>VLOOKUP($A413,'Plan de acci�n consolidado 2025'!$A$3:$V$507,D$1,0)</f>
        <v>Actividad propia</v>
      </c>
      <c r="E413" t="str">
        <f>VLOOKUP($A413,'Plan de acci�n consolidado 2025'!$A$3:$V$507,E$1,0)</f>
        <v>71.3.1</v>
      </c>
      <c r="F413" t="str">
        <f>VLOOKUP($A413,'Plan de acci�n consolidado 2025'!$A$3:$V$507,F$1,0)</f>
        <v>N/A</v>
      </c>
      <c r="G413" t="str">
        <f>VLOOKUP($A413,'Plan de acci�n consolidado 2025'!$A$3:$V$507,G$1,0)</f>
        <v>N/A</v>
      </c>
      <c r="H413" t="str">
        <f>VLOOKUP($A413,'Plan de acci�n consolidado 2025'!$A$3:$V$507,H$1,0)</f>
        <v>N/A</v>
      </c>
      <c r="I413" t="str">
        <f>VLOOKUP($A413,'Plan de acci�n consolidado 2025'!$A$3:$V$507,I$1,0)</f>
        <v>N/A</v>
      </c>
      <c r="J413">
        <f>VLOOKUP(E413,'Plantilla publicacion'!$A$3:$Q$490,17,0)</f>
        <v>0</v>
      </c>
      <c r="K413" t="str">
        <f>VLOOKUP($A413,'Plan de acci�n consolidado 2025'!$A$3:$V$507,K$1,0)</f>
        <v>N/A</v>
      </c>
      <c r="L413" t="str">
        <f>VLOOKUP($A413,'Plan de acci�n consolidado 2025'!$A$3:$V$507,L$1,0)</f>
        <v>N/A</v>
      </c>
      <c r="M413" t="str">
        <f>VLOOKUP($A413,'Plan de acci�n consolidado 2025'!$A$3:$V$507,M$1,0)</f>
        <v>N/A</v>
      </c>
      <c r="N413" t="str">
        <f>VLOOKUP($A413,'Plan de acci�n consolidado 2025'!$A$3:$V$507,N$1,0)</f>
        <v>N/A</v>
      </c>
      <c r="O413" t="str">
        <f>VLOOKUP($A413,'Plan de acci�n consolidado 2025'!$A$3:$V$507,O$1,0)</f>
        <v>Elaborar un diagnóstico de los aspectos que requieren ser implementados en accesibilidad de la plataforma del campus virtual. (Informe de diagnóstico).</v>
      </c>
      <c r="P413">
        <f>VLOOKUP($A413,'Plan de acci�n consolidado 2025'!$A$3:$V$507,P$1,0)</f>
        <v>30</v>
      </c>
      <c r="Q413">
        <f>VLOOKUP($A413,'Plan de acci�n consolidado 2025'!$A$3:$V$507,Q$1,0)</f>
        <v>1</v>
      </c>
      <c r="R413" t="str">
        <f>VLOOKUP($A413,'Plan de acci�n consolidado 2025'!$A$3:$V$507,R$1,0)</f>
        <v>Númerica</v>
      </c>
      <c r="S413" t="str">
        <f>VLOOKUP($A413,'Plan de acci�n consolidado 2025'!$A$3:$V$507,S$1,0)</f>
        <v xml:space="preserve"># de diagnóstico de los aspectos a implementar en accesibilidad de la plataforma del campus virtual elaborado / 1 diagnóstico de los aspectos a implementar en accesibilidad de la plataforma del campus virtual a elaborar. </v>
      </c>
      <c r="T413" s="196" t="str">
        <f>VLOOKUP($A413,'Plan de acci�n consolidado 2025'!$A$3:$V$507,T$1,0)</f>
        <v>2025-02-17</v>
      </c>
      <c r="U413" s="196" t="str">
        <f>VLOOKUP($A413,'Plan de acci�n consolidado 2025'!$A$3:$V$507,U$1,0)</f>
        <v>2025-07-15</v>
      </c>
      <c r="V413" t="str">
        <f>VLOOKUP($A413,'Plan de acci�n consolidado 2025'!$A$3:$V$507,V$1,0)</f>
        <v>71-GRUPO DE TRABAJO DE FORMACION</v>
      </c>
      <c r="W413"/>
      <c r="X413"/>
    </row>
    <row r="414" spans="1:24" x14ac:dyDescent="0.25">
      <c r="A414" s="31" t="s">
        <v>1181</v>
      </c>
      <c r="B414" t="str">
        <f>VLOOKUP($A414,'Plan de acci�n consolidado 2025'!$A$3:$V$507,B$1,0)</f>
        <v>71-GRUPO DE TRABAJO DE FORMACION</v>
      </c>
      <c r="C414">
        <f>VLOOKUP($A414,'Plan de acci�n consolidado 2025'!$A$3:$V$507,C$1,0)</f>
        <v>5</v>
      </c>
      <c r="D414" t="str">
        <f>VLOOKUP($A414,'Plan de acci�n consolidado 2025'!$A$3:$V$507,D$1,0)</f>
        <v>Actividad propia</v>
      </c>
      <c r="E414" t="str">
        <f>VLOOKUP($A414,'Plan de acci�n consolidado 2025'!$A$3:$V$507,E$1,0)</f>
        <v>71.3.2</v>
      </c>
      <c r="F414" t="str">
        <f>VLOOKUP($A414,'Plan de acci�n consolidado 2025'!$A$3:$V$507,F$1,0)</f>
        <v>N/A</v>
      </c>
      <c r="G414" t="str">
        <f>VLOOKUP($A414,'Plan de acci�n consolidado 2025'!$A$3:$V$507,G$1,0)</f>
        <v>N/A</v>
      </c>
      <c r="H414" t="str">
        <f>VLOOKUP($A414,'Plan de acci�n consolidado 2025'!$A$3:$V$507,H$1,0)</f>
        <v>N/A</v>
      </c>
      <c r="I414" t="str">
        <f>VLOOKUP($A414,'Plan de acci�n consolidado 2025'!$A$3:$V$507,I$1,0)</f>
        <v>N/A</v>
      </c>
      <c r="J414">
        <f>VLOOKUP(E414,'Plantilla publicacion'!$A$3:$Q$490,17,0)</f>
        <v>0</v>
      </c>
      <c r="K414" t="str">
        <f>VLOOKUP($A414,'Plan de acci�n consolidado 2025'!$A$3:$V$507,K$1,0)</f>
        <v>N/A</v>
      </c>
      <c r="L414" t="str">
        <f>VLOOKUP($A414,'Plan de acci�n consolidado 2025'!$A$3:$V$507,L$1,0)</f>
        <v>N/A</v>
      </c>
      <c r="M414" t="str">
        <f>VLOOKUP($A414,'Plan de acci�n consolidado 2025'!$A$3:$V$507,M$1,0)</f>
        <v>N/A</v>
      </c>
      <c r="N414" t="str">
        <f>VLOOKUP($A414,'Plan de acci�n consolidado 2025'!$A$3:$V$507,N$1,0)</f>
        <v>N/A</v>
      </c>
      <c r="O414" t="str">
        <f>VLOOKUP($A414,'Plan de acci�n consolidado 2025'!$A$3:$V$507,O$1,0)</f>
        <v>Elaborar un plan de trabajo para la implementación de accesibilidad del campus virtual. (Plan de trabajo).</v>
      </c>
      <c r="P414">
        <f>VLOOKUP($A414,'Plan de acci�n consolidado 2025'!$A$3:$V$507,P$1,0)</f>
        <v>20</v>
      </c>
      <c r="Q414">
        <f>VLOOKUP($A414,'Plan de acci�n consolidado 2025'!$A$3:$V$507,Q$1,0)</f>
        <v>1</v>
      </c>
      <c r="R414" t="str">
        <f>VLOOKUP($A414,'Plan de acci�n consolidado 2025'!$A$3:$V$507,R$1,0)</f>
        <v>Númerica</v>
      </c>
      <c r="S414" t="str">
        <f>VLOOKUP($A414,'Plan de acci�n consolidado 2025'!$A$3:$V$507,S$1,0)</f>
        <v xml:space="preserve"># de plan de trabajo para la implementación de accesibilidad de la plataforma del  campus virtual elaborado / 1 plan de trabajo para la implementación de accesibilidad de la plataforma del  campus virtual  a elaborar. </v>
      </c>
      <c r="T414" s="196" t="str">
        <f>VLOOKUP($A414,'Plan de acci�n consolidado 2025'!$A$3:$V$507,T$1,0)</f>
        <v>2025-03-17</v>
      </c>
      <c r="U414" s="196" t="str">
        <f>VLOOKUP($A414,'Plan de acci�n consolidado 2025'!$A$3:$V$507,U$1,0)</f>
        <v>2025-07-31</v>
      </c>
      <c r="V414" t="str">
        <f>VLOOKUP($A414,'Plan de acci�n consolidado 2025'!$A$3:$V$507,V$1,0)</f>
        <v>71-GRUPO DE TRABAJO DE FORMACION</v>
      </c>
      <c r="W414"/>
      <c r="X414"/>
    </row>
    <row r="415" spans="1:24" x14ac:dyDescent="0.25">
      <c r="A415" s="31" t="s">
        <v>1182</v>
      </c>
      <c r="B415" t="str">
        <f>VLOOKUP($A415,'Plan de acci�n consolidado 2025'!$A$3:$V$507,B$1,0)</f>
        <v>71-GRUPO DE TRABAJO DE FORMACION</v>
      </c>
      <c r="C415">
        <f>VLOOKUP($A415,'Plan de acci�n consolidado 2025'!$A$3:$V$507,C$1,0)</f>
        <v>5</v>
      </c>
      <c r="D415" t="str">
        <f>VLOOKUP($A415,'Plan de acci�n consolidado 2025'!$A$3:$V$507,D$1,0)</f>
        <v>Actividad propia</v>
      </c>
      <c r="E415" t="str">
        <f>VLOOKUP($A415,'Plan de acci�n consolidado 2025'!$A$3:$V$507,E$1,0)</f>
        <v>71.3.3</v>
      </c>
      <c r="F415" t="str">
        <f>VLOOKUP($A415,'Plan de acci�n consolidado 2025'!$A$3:$V$507,F$1,0)</f>
        <v>N/A</v>
      </c>
      <c r="G415" t="str">
        <f>VLOOKUP($A415,'Plan de acci�n consolidado 2025'!$A$3:$V$507,G$1,0)</f>
        <v>N/A</v>
      </c>
      <c r="H415" t="str">
        <f>VLOOKUP($A415,'Plan de acci�n consolidado 2025'!$A$3:$V$507,H$1,0)</f>
        <v>N/A</v>
      </c>
      <c r="I415" t="str">
        <f>VLOOKUP($A415,'Plan de acci�n consolidado 2025'!$A$3:$V$507,I$1,0)</f>
        <v>N/A</v>
      </c>
      <c r="J415">
        <f>VLOOKUP(E415,'Plantilla publicacion'!$A$3:$Q$490,17,0)</f>
        <v>0</v>
      </c>
      <c r="K415" t="str">
        <f>VLOOKUP($A415,'Plan de acci�n consolidado 2025'!$A$3:$V$507,K$1,0)</f>
        <v>N/A</v>
      </c>
      <c r="L415" t="str">
        <f>VLOOKUP($A415,'Plan de acci�n consolidado 2025'!$A$3:$V$507,L$1,0)</f>
        <v>N/A</v>
      </c>
      <c r="M415" t="str">
        <f>VLOOKUP($A415,'Plan de acci�n consolidado 2025'!$A$3:$V$507,M$1,0)</f>
        <v>N/A</v>
      </c>
      <c r="N415" t="str">
        <f>VLOOKUP($A415,'Plan de acci�n consolidado 2025'!$A$3:$V$507,N$1,0)</f>
        <v>N/A</v>
      </c>
      <c r="O415" t="str">
        <f>VLOOKUP($A415,'Plan de acci�n consolidado 2025'!$A$3:$V$507,O$1,0)</f>
        <v>Ejecutar el plan de trabajo  para la implementación de accesibilidad de la plataforma del campus virtual. (Reporte de avance de la ejecución del plan de trabajo).</v>
      </c>
      <c r="P415">
        <f>VLOOKUP($A415,'Plan de acci�n consolidado 2025'!$A$3:$V$507,P$1,0)</f>
        <v>40</v>
      </c>
      <c r="Q415">
        <f>VLOOKUP($A415,'Plan de acci�n consolidado 2025'!$A$3:$V$507,Q$1,0)</f>
        <v>100</v>
      </c>
      <c r="R415" t="str">
        <f>VLOOKUP($A415,'Plan de acci�n consolidado 2025'!$A$3:$V$507,R$1,0)</f>
        <v>Porcentual</v>
      </c>
      <c r="S415" t="str">
        <f>VLOOKUP($A415,'Plan de acci�n consolidado 2025'!$A$3:$V$507,S$1,0)</f>
        <v>% de plan de trabajo para la implementación de accesibilidad de la plataforma del  campus virtual ejecutado  / 100% de  plan de trabajo para la implementación de accesibilidad de la plataforma del  campus virtual a ejecutar</v>
      </c>
      <c r="T415" s="196" t="str">
        <f>VLOOKUP($A415,'Plan de acci�n consolidado 2025'!$A$3:$V$507,T$1,0)</f>
        <v>2025-04-01</v>
      </c>
      <c r="U415" s="196" t="str">
        <f>VLOOKUP($A415,'Plan de acci�n consolidado 2025'!$A$3:$V$507,U$1,0)</f>
        <v>2025-12-05</v>
      </c>
      <c r="V415" t="str">
        <f>VLOOKUP($A415,'Plan de acci�n consolidado 2025'!$A$3:$V$507,V$1,0)</f>
        <v>71-GRUPO DE TRABAJO DE FORMACION</v>
      </c>
      <c r="W415"/>
      <c r="X415"/>
    </row>
    <row r="416" spans="1:24" x14ac:dyDescent="0.25">
      <c r="A416" s="31" t="s">
        <v>1183</v>
      </c>
      <c r="B416" t="str">
        <f>VLOOKUP($A416,'Plan de acci�n consolidado 2025'!$A$3:$V$507,B$1,0)</f>
        <v>71-GRUPO DE TRABAJO DE FORMACION</v>
      </c>
      <c r="C416">
        <f>VLOOKUP($A416,'Plan de acci�n consolidado 2025'!$A$3:$V$507,C$1,0)</f>
        <v>5</v>
      </c>
      <c r="D416" t="str">
        <f>VLOOKUP($A416,'Plan de acci�n consolidado 2025'!$A$3:$V$507,D$1,0)</f>
        <v>Actividad propia</v>
      </c>
      <c r="E416" t="str">
        <f>VLOOKUP($A416,'Plan de acci�n consolidado 2025'!$A$3:$V$507,E$1,0)</f>
        <v>71.3.4</v>
      </c>
      <c r="F416" t="str">
        <f>VLOOKUP($A416,'Plan de acci�n consolidado 2025'!$A$3:$V$507,F$1,0)</f>
        <v>N/A</v>
      </c>
      <c r="G416" t="str">
        <f>VLOOKUP($A416,'Plan de acci�n consolidado 2025'!$A$3:$V$507,G$1,0)</f>
        <v>N/A</v>
      </c>
      <c r="H416" t="str">
        <f>VLOOKUP($A416,'Plan de acci�n consolidado 2025'!$A$3:$V$507,H$1,0)</f>
        <v>N/A</v>
      </c>
      <c r="I416" t="str">
        <f>VLOOKUP($A416,'Plan de acci�n consolidado 2025'!$A$3:$V$507,I$1,0)</f>
        <v>N/A</v>
      </c>
      <c r="J416">
        <f>VLOOKUP(E416,'Plantilla publicacion'!$A$3:$Q$490,17,0)</f>
        <v>0</v>
      </c>
      <c r="K416" t="str">
        <f>VLOOKUP($A416,'Plan de acci�n consolidado 2025'!$A$3:$V$507,K$1,0)</f>
        <v>N/A</v>
      </c>
      <c r="L416" t="str">
        <f>VLOOKUP($A416,'Plan de acci�n consolidado 2025'!$A$3:$V$507,L$1,0)</f>
        <v>N/A</v>
      </c>
      <c r="M416" t="str">
        <f>VLOOKUP($A416,'Plan de acci�n consolidado 2025'!$A$3:$V$507,M$1,0)</f>
        <v>N/A</v>
      </c>
      <c r="N416" t="str">
        <f>VLOOKUP($A416,'Plan de acci�n consolidado 2025'!$A$3:$V$507,N$1,0)</f>
        <v>N/A</v>
      </c>
      <c r="O416" t="str">
        <f>VLOOKUP($A416,'Plan de acci�n consolidado 2025'!$A$3:$V$507,O$1,0)</f>
        <v>Elaborar informe de resultados de la accesibilidad de la plataforma del campus virtual. (Informe consolidado de la  accesibilidad)</v>
      </c>
      <c r="P416">
        <f>VLOOKUP($A416,'Plan de acci�n consolidado 2025'!$A$3:$V$507,P$1,0)</f>
        <v>10</v>
      </c>
      <c r="Q416">
        <f>VLOOKUP($A416,'Plan de acci�n consolidado 2025'!$A$3:$V$507,Q$1,0)</f>
        <v>1</v>
      </c>
      <c r="R416" t="str">
        <f>VLOOKUP($A416,'Plan de acci�n consolidado 2025'!$A$3:$V$507,R$1,0)</f>
        <v>Númerica</v>
      </c>
      <c r="S416" t="str">
        <f>VLOOKUP($A416,'Plan de acci�n consolidado 2025'!$A$3:$V$507,S$1,0)</f>
        <v># de informes de resultados de la  caccesibilidad de la plataforma del campus virtual elaborados  / 1  informe de resultados de la accesibilidad de la plataforma del campus virtual a elaborar.</v>
      </c>
      <c r="T416" s="196" t="str">
        <f>VLOOKUP($A416,'Plan de acci�n consolidado 2025'!$A$3:$V$507,T$1,0)</f>
        <v>2025-12-01</v>
      </c>
      <c r="U416" s="196" t="str">
        <f>VLOOKUP($A416,'Plan de acci�n consolidado 2025'!$A$3:$V$507,U$1,0)</f>
        <v>2025-12-12</v>
      </c>
      <c r="V416" t="str">
        <f>VLOOKUP($A416,'Plan de acci�n consolidado 2025'!$A$3:$V$507,V$1,0)</f>
        <v>71-GRUPO DE TRABAJO DE FORMACION</v>
      </c>
      <c r="W416"/>
      <c r="X416"/>
    </row>
    <row r="417" spans="1:24" x14ac:dyDescent="0.25">
      <c r="A417" s="31" t="s">
        <v>1184</v>
      </c>
      <c r="B417" t="str">
        <f>VLOOKUP($A417,'Plan de acci�n consolidado 2025'!$A$3:$V$507,B$1,0)</f>
        <v>71-GRUPO DE TRABAJO DE FORMACION</v>
      </c>
      <c r="C417">
        <f>VLOOKUP($A417,'Plan de acci�n consolidado 2025'!$A$3:$V$507,C$1,0)</f>
        <v>5</v>
      </c>
      <c r="D417" t="str">
        <f>VLOOKUP($A417,'Plan de acci�n consolidado 2025'!$A$3:$V$507,D$1,0)</f>
        <v>Producto</v>
      </c>
      <c r="E417" t="str">
        <f>VLOOKUP($A417,'Plan de acci�n consolidado 2025'!$A$3:$V$507,E$1,0)</f>
        <v>71.4</v>
      </c>
      <c r="F417" t="str">
        <f>VLOOKUP($A417,'Plan de acci�n consolidado 2025'!$A$3:$V$507,F$1,0)</f>
        <v>Operativo</v>
      </c>
      <c r="G417" t="str">
        <f>VLOOKUP($A417,'Plan de acci�n consolidado 2025'!$A$3:$V$507,G$1,0)</f>
        <v xml:space="preserve">Promover el enfoque preventivo, diferencial y territorial en el que hacer misional de la entidad 
</v>
      </c>
      <c r="H417" t="str">
        <f>VLOOKUP($A417,'Plan de acci�n consolidado 2025'!$A$3:$V$507,H$1,0)</f>
        <v xml:space="preserve">Cumplimiento de productos del PAI asociados a Fortacer el Sistema Integral de Gestión Institucional para mejorar la prestación del servicio. 
</v>
      </c>
      <c r="I417" t="str">
        <f>VLOOKUP($A417,'Plan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17" t="str">
        <f>VLOOKUP(E417,'Plantilla publicacion'!$A$3:$Q$490,17,0)</f>
        <v>PND - 4-04-1-c- Transformación productiva, internacionalización y acción climática - Políticas de competencia, consumidor e infraestructura de la calidad modernas / PES - Reindustrialización</v>
      </c>
      <c r="K417" t="str">
        <f>VLOOKUP($A417,'Plan de acci�n consolidado 2025'!$A$3:$V$507,K$1,0)</f>
        <v>No</v>
      </c>
      <c r="L417" t="str">
        <f>VLOOKUP($A417,'Plan de acci�n consolidado 2025'!$A$3:$V$507,L$1,0)</f>
        <v>C-3599-0200-0005-53105b</v>
      </c>
      <c r="M417" t="str">
        <f>VLOOKUP($A417,'Plan de acci�n consolidado 2025'!$A$3:$V$507,M$1,0)</f>
        <v>Política Servicio al Ciudadano_DIMENSIÓN Gestión con Valores para Resultados</v>
      </c>
      <c r="N417" t="str">
        <f>VLOOKUP($A417,'Plan de acci�n consolidado 2025'!$A$3:$V$507,N$1,0)</f>
        <v>PEI_21;
PES_20230188</v>
      </c>
      <c r="O417" t="str">
        <f>VLOOKUP($A417,'Plan de acci�n consolidado 2025'!$A$3:$V$507,O$1,0)</f>
        <v>Jornadas de Formación (Capacitaciones, Sensibilizaciones, Jornada de Información) en Metrología Legal y Reglamentos Técnicos brindados a actores del SICAL identificados.  (Registros de asistencia-capturas de pantalla, fotografías y reporte mensual con los resultados de las Jornadas de Formación (Capacitaciones, Sensibilizaciones, Jornada de Información).</v>
      </c>
      <c r="P417">
        <f>VLOOKUP($A417,'Plan de acci�n consolidado 2025'!$A$3:$V$507,P$1,0)</f>
        <v>30</v>
      </c>
      <c r="Q417">
        <f>VLOOKUP($A417,'Plan de acci�n consolidado 2025'!$A$3:$V$507,Q$1,0)</f>
        <v>290</v>
      </c>
      <c r="R417" t="str">
        <f>VLOOKUP($A417,'Plan de acci�n consolidado 2025'!$A$3:$V$507,R$1,0)</f>
        <v>Númerica</v>
      </c>
      <c r="S417" t="str">
        <f>VLOOKUP($A417,'Plan de acci�n consolidado 2025'!$A$3:$V$507,S$1,0)</f>
        <v># de Jornadas de Formación (Capacitaciones, Sensibilizaciones, Jornada de Información) en Metrología Legal y Reglamentos Técnicos realizadas / 290 Jornadas de Formación (Capacitaciones, Sensibilizaciones, Jornada de Información) en Metrología Legal y Reglamentos Técnicos a realizar</v>
      </c>
      <c r="T417" s="196" t="str">
        <f>VLOOKUP($A417,'Plan de acci�n consolidado 2025'!$A$3:$V$507,T$1,0)</f>
        <v>2025-03-01</v>
      </c>
      <c r="U417" s="196" t="str">
        <f>VLOOKUP($A417,'Plan de acci�n consolidado 2025'!$A$3:$V$507,U$1,0)</f>
        <v>2025-12-12</v>
      </c>
      <c r="V417" t="str">
        <f>VLOOKUP($A417,'Plan de acci�n consolidado 2025'!$A$3:$V$507,V$1,0)</f>
        <v>71-GRUPO DE TRABAJO DE FORMACION</v>
      </c>
      <c r="W417"/>
      <c r="X417"/>
    </row>
    <row r="418" spans="1:24" x14ac:dyDescent="0.25">
      <c r="A418" s="31" t="s">
        <v>1185</v>
      </c>
      <c r="B418" t="str">
        <f>VLOOKUP($A418,'Plan de acci�n consolidado 2025'!$A$3:$V$507,B$1,0)</f>
        <v>71-GRUPO DE TRABAJO DE FORMACION</v>
      </c>
      <c r="C418">
        <f>VLOOKUP($A418,'Plan de acci�n consolidado 2025'!$A$3:$V$507,C$1,0)</f>
        <v>5</v>
      </c>
      <c r="D418" t="str">
        <f>VLOOKUP($A418,'Plan de acci�n consolidado 2025'!$A$3:$V$507,D$1,0)</f>
        <v>Actividad propia</v>
      </c>
      <c r="E418" t="str">
        <f>VLOOKUP($A418,'Plan de acci�n consolidado 2025'!$A$3:$V$507,E$1,0)</f>
        <v>71.4.1</v>
      </c>
      <c r="F418" t="str">
        <f>VLOOKUP($A418,'Plan de acci�n consolidado 2025'!$A$3:$V$507,F$1,0)</f>
        <v>N/A</v>
      </c>
      <c r="G418" t="str">
        <f>VLOOKUP($A418,'Plan de acci�n consolidado 2025'!$A$3:$V$507,G$1,0)</f>
        <v>N/A</v>
      </c>
      <c r="H418" t="str">
        <f>VLOOKUP($A418,'Plan de acci�n consolidado 2025'!$A$3:$V$507,H$1,0)</f>
        <v>N/A</v>
      </c>
      <c r="I418" t="str">
        <f>VLOOKUP($A418,'Plan de acci�n consolidado 2025'!$A$3:$V$507,I$1,0)</f>
        <v>N/A</v>
      </c>
      <c r="J418">
        <f>VLOOKUP(E418,'Plantilla publicacion'!$A$3:$Q$490,17,0)</f>
        <v>0</v>
      </c>
      <c r="K418" t="str">
        <f>VLOOKUP($A418,'Plan de acci�n consolidado 2025'!$A$3:$V$507,K$1,0)</f>
        <v>N/A</v>
      </c>
      <c r="L418" t="str">
        <f>VLOOKUP($A418,'Plan de acci�n consolidado 2025'!$A$3:$V$507,L$1,0)</f>
        <v>N/A</v>
      </c>
      <c r="M418" t="str">
        <f>VLOOKUP($A418,'Plan de acci�n consolidado 2025'!$A$3:$V$507,M$1,0)</f>
        <v>N/A</v>
      </c>
      <c r="N418" t="str">
        <f>VLOOKUP($A418,'Plan de acci�n consolidado 2025'!$A$3:$V$507,N$1,0)</f>
        <v>N/A</v>
      </c>
      <c r="O418" t="str">
        <f>VLOOKUP($A418,'Plan de acci�n consolidado 2025'!$A$3:$V$507,O$1,0)</f>
        <v>Realizar las jornadas de Formación (Capacitaciones, Sensibilizaciones, Jornada de Información) en Metrología Legal y Reglamentos Técnicos. (Registros de asistencia-capturas de pantalla, fotografías y reporte mensual con los resultados de las Jornadas de Formación (Capacitaciones, Sensibilizaciones, Jornada de Información).</v>
      </c>
      <c r="P418">
        <f>VLOOKUP($A418,'Plan de acci�n consolidado 2025'!$A$3:$V$507,P$1,0)</f>
        <v>70</v>
      </c>
      <c r="Q418">
        <f>VLOOKUP($A418,'Plan de acci�n consolidado 2025'!$A$3:$V$507,Q$1,0)</f>
        <v>290</v>
      </c>
      <c r="R418" t="str">
        <f>VLOOKUP($A418,'Plan de acci�n consolidado 2025'!$A$3:$V$507,R$1,0)</f>
        <v>Númerica</v>
      </c>
      <c r="S418" t="str">
        <f>VLOOKUP($A418,'Plan de acci�n consolidado 2025'!$A$3:$V$507,S$1,0)</f>
        <v># de Jornadas de Formación (Capacitaciones, Sensibilizaciones, Jornada de Información) en Metrología Legal y Reglamentos Técnicos realizadas / 290  Jornadas de Formación (Capacitaciones, Sensibilizaciones, Jornada de Información) en Metrología Legal y Reglamentos Técnicos a realizar</v>
      </c>
      <c r="T418" s="196" t="str">
        <f>VLOOKUP($A418,'Plan de acci�n consolidado 2025'!$A$3:$V$507,T$1,0)</f>
        <v>2025-03-01</v>
      </c>
      <c r="U418" s="196" t="str">
        <f>VLOOKUP($A418,'Plan de acci�n consolidado 2025'!$A$3:$V$507,U$1,0)</f>
        <v>2025-12-12</v>
      </c>
      <c r="V418" t="str">
        <f>VLOOKUP($A418,'Plan de acci�n consolidado 2025'!$A$3:$V$507,V$1,0)</f>
        <v>71-GRUPO DE TRABAJO DE FORMACION</v>
      </c>
      <c r="W418"/>
      <c r="X418"/>
    </row>
    <row r="419" spans="1:24" x14ac:dyDescent="0.25">
      <c r="A419" s="31" t="s">
        <v>1186</v>
      </c>
      <c r="B419" t="str">
        <f>VLOOKUP($A419,'Plan de acci�n consolidado 2025'!$A$3:$V$507,B$1,0)</f>
        <v>71-GRUPO DE TRABAJO DE FORMACION</v>
      </c>
      <c r="C419">
        <f>VLOOKUP($A419,'Plan de acci�n consolidado 2025'!$A$3:$V$507,C$1,0)</f>
        <v>5</v>
      </c>
      <c r="D419" t="str">
        <f>VLOOKUP($A419,'Plan de acci�n consolidado 2025'!$A$3:$V$507,D$1,0)</f>
        <v>Actividad propia</v>
      </c>
      <c r="E419" t="str">
        <f>VLOOKUP($A419,'Plan de acci�n consolidado 2025'!$A$3:$V$507,E$1,0)</f>
        <v>71.4.2</v>
      </c>
      <c r="F419" t="str">
        <f>VLOOKUP($A419,'Plan de acci�n consolidado 2025'!$A$3:$V$507,F$1,0)</f>
        <v>N/A</v>
      </c>
      <c r="G419" t="str">
        <f>VLOOKUP($A419,'Plan de acci�n consolidado 2025'!$A$3:$V$507,G$1,0)</f>
        <v>N/A</v>
      </c>
      <c r="H419" t="str">
        <f>VLOOKUP($A419,'Plan de acci�n consolidado 2025'!$A$3:$V$507,H$1,0)</f>
        <v>N/A</v>
      </c>
      <c r="I419" t="str">
        <f>VLOOKUP($A419,'Plan de acci�n consolidado 2025'!$A$3:$V$507,I$1,0)</f>
        <v>N/A</v>
      </c>
      <c r="J419">
        <f>VLOOKUP(E419,'Plantilla publicacion'!$A$3:$Q$490,17,0)</f>
        <v>0</v>
      </c>
      <c r="K419" t="str">
        <f>VLOOKUP($A419,'Plan de acci�n consolidado 2025'!$A$3:$V$507,K$1,0)</f>
        <v>N/A</v>
      </c>
      <c r="L419" t="str">
        <f>VLOOKUP($A419,'Plan de acci�n consolidado 2025'!$A$3:$V$507,L$1,0)</f>
        <v>N/A</v>
      </c>
      <c r="M419" t="str">
        <f>VLOOKUP($A419,'Plan de acci�n consolidado 2025'!$A$3:$V$507,M$1,0)</f>
        <v>N/A</v>
      </c>
      <c r="N419" t="str">
        <f>VLOOKUP($A419,'Plan de acci�n consolidado 2025'!$A$3:$V$507,N$1,0)</f>
        <v>N/A</v>
      </c>
      <c r="O419" t="str">
        <f>VLOOKUP($A419,'Plan de acci�n consolidado 2025'!$A$3:$V$507,O$1,0)</f>
        <v>Elaborar informe final de las Jornadas de Formación (Capacitaciones, Sensibilizaciones, Jornada de Información) en Metrología Legal y Reglamentos Técnicos. (Informe final con resultados de la actividad, elaborado).</v>
      </c>
      <c r="P419">
        <f>VLOOKUP($A419,'Plan de acci�n consolidado 2025'!$A$3:$V$507,P$1,0)</f>
        <v>30</v>
      </c>
      <c r="Q419">
        <f>VLOOKUP($A419,'Plan de acci�n consolidado 2025'!$A$3:$V$507,Q$1,0)</f>
        <v>1</v>
      </c>
      <c r="R419" t="str">
        <f>VLOOKUP($A419,'Plan de acci�n consolidado 2025'!$A$3:$V$507,R$1,0)</f>
        <v>Númerica</v>
      </c>
      <c r="S419" t="str">
        <f>VLOOKUP($A419,'Plan de acci�n consolidado 2025'!$A$3:$V$507,S$1,0)</f>
        <v># de Informe de las Jornadas de Formación (Capacitaciones, Sensibilizaciones, Jornada de Información) en Metrología Legal y Reglamentos Técnicos elaborados / 1 Informe de las Jornadas de Formación (Capacitaciones, Sensibilizaciones, Jornada de Información) en Metrología Legal y Reglamentos Técnicos a elaborar</v>
      </c>
      <c r="T419" s="196" t="str">
        <f>VLOOKUP($A419,'Plan de acci�n consolidado 2025'!$A$3:$V$507,T$1,0)</f>
        <v>2025-12-01</v>
      </c>
      <c r="U419" s="196" t="str">
        <f>VLOOKUP($A419,'Plan de acci�n consolidado 2025'!$A$3:$V$507,U$1,0)</f>
        <v>2025-12-12</v>
      </c>
      <c r="V419" t="str">
        <f>VLOOKUP($A419,'Plan de acci�n consolidado 2025'!$A$3:$V$507,V$1,0)</f>
        <v>71-GRUPO DE TRABAJO DE FORMACION</v>
      </c>
      <c r="W419"/>
      <c r="X419"/>
    </row>
    <row r="420" spans="1:24" x14ac:dyDescent="0.25">
      <c r="A420" s="31" t="s">
        <v>1256</v>
      </c>
      <c r="B420" t="str">
        <f>VLOOKUP($A420,'Plan de acci�n consolidado 2025'!$A$3:$V$507,B$1,0)</f>
        <v>3003-GRUPO DE TRABAJO DE APOYO A LA RED NACIONAL DE PROTECCIÓN  AL CONSUMIDOR</v>
      </c>
      <c r="C420">
        <f>VLOOKUP($A420,'Plan de acci�n consolidado 2025'!$A$3:$V$507,C$1,0)</f>
        <v>4</v>
      </c>
      <c r="D420" t="str">
        <f>VLOOKUP($A420,'Plan de acci�n consolidado 2025'!$A$3:$V$507,D$1,0)</f>
        <v>Producto</v>
      </c>
      <c r="E420" t="str">
        <f>VLOOKUP($A420,'Plan de acci�n consolidado 2025'!$A$3:$V$507,E$1,0)</f>
        <v>3003.1</v>
      </c>
      <c r="F420" t="str">
        <f>VLOOKUP($A420,'Plan de acci�n consolidado 2025'!$A$3:$V$507,F$1,0)</f>
        <v>Operativo</v>
      </c>
      <c r="G420" t="str">
        <f>VLOOKUP($A420,'Plan de acci�n consolidado 2025'!$A$3:$V$507,G$1,0)</f>
        <v xml:space="preserve">Promover el enfoque preventivo, diferencial y territorial en el que hacer misional de la entidad 
</v>
      </c>
      <c r="H420" t="str">
        <f>VLOOKUP($A420,'Plan de acci�n consolidado 2025'!$A$3:$V$507,H$1,0)</f>
        <v xml:space="preserve">Cumplimiento de productos del PAI asociados a Promover el enfoque preventivo, diferencial y territorial en el que hacer misional de la entidad 
</v>
      </c>
      <c r="I420" t="str">
        <f>VLOOKUP($A420,'Plan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20" t="str">
        <f>VLOOKUP(E420,'Plantilla publicacion'!$A$3:$Q$490,17,0)</f>
        <v>PND - 5-31-5-b- Convergencia regional - Entidades públicas territoriales y nacionales fortalecidas / PES - Cierre de brechas territoriales</v>
      </c>
      <c r="K420" t="str">
        <f>VLOOKUP($A420,'Plan de acci�n consolidado 2025'!$A$3:$V$507,K$1,0)</f>
        <v>Si</v>
      </c>
      <c r="L420" t="str">
        <f>VLOOKUP($A420,'Plan de acci�n consolidado 2025'!$A$3:$V$507,L$1,0)</f>
        <v>C-3503-0200-0009-40401c</v>
      </c>
      <c r="M420" t="str">
        <f>VLOOKUP($A420,'Plan de acci�n consolidado 2025'!$A$3:$V$507,M$1,0)</f>
        <v>Política Servicio al Ciudadano_DIMENSIÓN Gestión con Valores para Resultados</v>
      </c>
      <c r="N420" t="str">
        <f>VLOOKUP($A420,'Plan de acci�n consolidado 2025'!$A$3:$V$507,N$1,0)</f>
        <v>PND_8_Fortalecer lasCapacidades yConocimiento sobreDerechos yDeberesDe las relacionesDeConsumo</v>
      </c>
      <c r="O420" t="str">
        <f>VLOOKUP($A420,'Plan de acci�n consolidado 2025'!$A$3:$V$507,O$1,0)</f>
        <v>Estrategia de difusión dirigida a actores de la cadena de consumo e instituciones para desarrollar los servicios misionales de la Red Nacional de Protección al Consumidor  y  dar a conocer los derechos y deberes de los consumidores en el territorio nacional,  ejecutada  (Informe seguimiento trimestral)</v>
      </c>
      <c r="P420">
        <f>VLOOKUP($A420,'Plan de acci�n consolidado 2025'!$A$3:$V$507,P$1,0)</f>
        <v>20</v>
      </c>
      <c r="Q420">
        <f>VLOOKUP($A420,'Plan de acci�n consolidado 2025'!$A$3:$V$507,Q$1,0)</f>
        <v>100</v>
      </c>
      <c r="R420" t="str">
        <f>VLOOKUP($A420,'Plan de acci�n consolidado 2025'!$A$3:$V$507,R$1,0)</f>
        <v>Porcentual</v>
      </c>
      <c r="S420" t="str">
        <f>VLOOKUP($A420,'Plan de acci�n consolidado 2025'!$A$3:$V$507,S$1,0)</f>
        <v>% de avance ejecutado / 100% de meta % programada</v>
      </c>
      <c r="T420" s="196" t="str">
        <f>VLOOKUP($A420,'Plan de acci�n consolidado 2025'!$A$3:$V$507,T$1,0)</f>
        <v>2025-01-13</v>
      </c>
      <c r="U420" s="196" t="str">
        <f>VLOOKUP($A420,'Plan de acci�n consolidado 2025'!$A$3:$V$507,U$1,0)</f>
        <v>2025-12-31</v>
      </c>
      <c r="V420" t="str">
        <f>VLOOKUP($A420,'Plan de acci�n consolidado 2025'!$A$3:$V$507,V$1,0)</f>
        <v>3000-DESPACHO DEL SUPERINTENDENTE DELEGADO PARA LA PROTECCIÓN DEL CONSUMIDOR;
3003-GRUPO DE TRABAJO DE APOYO A LA RED NACIONAL DE PROTECCIÓN  AL CONSUMIDOR</v>
      </c>
      <c r="W420"/>
      <c r="X420"/>
    </row>
    <row r="421" spans="1:24" x14ac:dyDescent="0.25">
      <c r="A421" s="31" t="s">
        <v>1259</v>
      </c>
      <c r="B421" t="str">
        <f>VLOOKUP($A421,'Plan de acci�n consolidado 2025'!$A$3:$V$507,B$1,0)</f>
        <v>3003-GRUPO DE TRABAJO DE APOYO A LA RED NACIONAL DE PROTECCIÓN  AL CONSUMIDOR</v>
      </c>
      <c r="C421">
        <f>VLOOKUP($A421,'Plan de acci�n consolidado 2025'!$A$3:$V$507,C$1,0)</f>
        <v>4</v>
      </c>
      <c r="D421" t="str">
        <f>VLOOKUP($A421,'Plan de acci�n consolidado 2025'!$A$3:$V$507,D$1,0)</f>
        <v>Actividad propia</v>
      </c>
      <c r="E421" t="str">
        <f>VLOOKUP($A421,'Plan de acci�n consolidado 2025'!$A$3:$V$507,E$1,0)</f>
        <v>3003.1.1</v>
      </c>
      <c r="F421" t="str">
        <f>VLOOKUP($A421,'Plan de acci�n consolidado 2025'!$A$3:$V$507,F$1,0)</f>
        <v>N/A</v>
      </c>
      <c r="G421" t="str">
        <f>VLOOKUP($A421,'Plan de acci�n consolidado 2025'!$A$3:$V$507,G$1,0)</f>
        <v>N/A</v>
      </c>
      <c r="H421" t="str">
        <f>VLOOKUP($A421,'Plan de acci�n consolidado 2025'!$A$3:$V$507,H$1,0)</f>
        <v>N/A</v>
      </c>
      <c r="I421" t="str">
        <f>VLOOKUP($A421,'Plan de acci�n consolidado 2025'!$A$3:$V$507,I$1,0)</f>
        <v>N/A</v>
      </c>
      <c r="J421">
        <f>VLOOKUP(E421,'Plantilla publicacion'!$A$3:$Q$490,17,0)</f>
        <v>0</v>
      </c>
      <c r="K421" t="str">
        <f>VLOOKUP($A421,'Plan de acci�n consolidado 2025'!$A$3:$V$507,K$1,0)</f>
        <v>N/A</v>
      </c>
      <c r="L421" t="str">
        <f>VLOOKUP($A421,'Plan de acci�n consolidado 2025'!$A$3:$V$507,L$1,0)</f>
        <v>N/A</v>
      </c>
      <c r="M421" t="str">
        <f>VLOOKUP($A421,'Plan de acci�n consolidado 2025'!$A$3:$V$507,M$1,0)</f>
        <v>N/A</v>
      </c>
      <c r="N421" t="str">
        <f>VLOOKUP($A421,'Plan de acci�n consolidado 2025'!$A$3:$V$507,N$1,0)</f>
        <v>N/A</v>
      </c>
      <c r="O421" t="str">
        <f>VLOOKUP($A421,'Plan de acci�n consolidado 2025'!$A$3:$V$507,O$1,0)</f>
        <v>Definir el Plan de difusión (incluye actividades, responsables, fechas y las metas de atenciones, divulgaciones, capacitaciones, sensibilizaciones y campañas .) (Documento Plan de difusión)</v>
      </c>
      <c r="P421">
        <f>VLOOKUP($A421,'Plan de acci�n consolidado 2025'!$A$3:$V$507,P$1,0)</f>
        <v>30</v>
      </c>
      <c r="Q421">
        <f>VLOOKUP($A421,'Plan de acci�n consolidado 2025'!$A$3:$V$507,Q$1,0)</f>
        <v>1</v>
      </c>
      <c r="R421" t="str">
        <f>VLOOKUP($A421,'Plan de acci�n consolidado 2025'!$A$3:$V$507,R$1,0)</f>
        <v>Númerica</v>
      </c>
      <c r="S421" t="str">
        <f>VLOOKUP($A421,'Plan de acci�n consolidado 2025'!$A$3:$V$507,S$1,0)</f>
        <v># de Plan estratégico y cronograma realizado / 1 Plan estratégico y cronograma programado</v>
      </c>
      <c r="T421" s="196" t="str">
        <f>VLOOKUP($A421,'Plan de acci�n consolidado 2025'!$A$3:$V$507,T$1,0)</f>
        <v>2025-01-13</v>
      </c>
      <c r="U421" s="196" t="str">
        <f>VLOOKUP($A421,'Plan de acci�n consolidado 2025'!$A$3:$V$507,U$1,0)</f>
        <v>2025-02-03</v>
      </c>
      <c r="V421" t="str">
        <f>VLOOKUP($A421,'Plan de acci�n consolidado 2025'!$A$3:$V$507,V$1,0)</f>
        <v>3003-GRUPO DE TRABAJO DE APOYO A LA RED NACIONAL DE PROTECCIÓN  AL CONSUMIDOR</v>
      </c>
      <c r="W421"/>
      <c r="X421"/>
    </row>
    <row r="422" spans="1:24" x14ac:dyDescent="0.25">
      <c r="A422" s="31" t="s">
        <v>1261</v>
      </c>
      <c r="B422" t="str">
        <f>VLOOKUP($A422,'Plan de acci�n consolidado 2025'!$A$3:$V$507,B$1,0)</f>
        <v>3003-GRUPO DE TRABAJO DE APOYO A LA RED NACIONAL DE PROTECCIÓN  AL CONSUMIDOR</v>
      </c>
      <c r="C422">
        <f>VLOOKUP($A422,'Plan de acci�n consolidado 2025'!$A$3:$V$507,C$1,0)</f>
        <v>4</v>
      </c>
      <c r="D422" t="str">
        <f>VLOOKUP($A422,'Plan de acci�n consolidado 2025'!$A$3:$V$507,D$1,0)</f>
        <v>Actividad sin participación</v>
      </c>
      <c r="E422" t="str">
        <f>VLOOKUP($A422,'Plan de acci�n consolidado 2025'!$A$3:$V$507,E$1,0)</f>
        <v>3003.1.2</v>
      </c>
      <c r="F422" t="str">
        <f>VLOOKUP($A422,'Plan de acci�n consolidado 2025'!$A$3:$V$507,F$1,0)</f>
        <v>N/A</v>
      </c>
      <c r="G422" t="str">
        <f>VLOOKUP($A422,'Plan de acci�n consolidado 2025'!$A$3:$V$507,G$1,0)</f>
        <v>N/A</v>
      </c>
      <c r="H422" t="str">
        <f>VLOOKUP($A422,'Plan de acci�n consolidado 2025'!$A$3:$V$507,H$1,0)</f>
        <v>N/A</v>
      </c>
      <c r="I422" t="str">
        <f>VLOOKUP($A422,'Plan de acci�n consolidado 2025'!$A$3:$V$507,I$1,0)</f>
        <v>N/A</v>
      </c>
      <c r="J422">
        <f>VLOOKUP(E422,'Plantilla publicacion'!$A$3:$Q$490,17,0)</f>
        <v>0</v>
      </c>
      <c r="K422" t="str">
        <f>VLOOKUP($A422,'Plan de acci�n consolidado 2025'!$A$3:$V$507,K$1,0)</f>
        <v>N/A</v>
      </c>
      <c r="L422" t="str">
        <f>VLOOKUP($A422,'Plan de acci�n consolidado 2025'!$A$3:$V$507,L$1,0)</f>
        <v>N/A</v>
      </c>
      <c r="M422" t="str">
        <f>VLOOKUP($A422,'Plan de acci�n consolidado 2025'!$A$3:$V$507,M$1,0)</f>
        <v>N/A</v>
      </c>
      <c r="N422" t="str">
        <f>VLOOKUP($A422,'Plan de acci�n consolidado 2025'!$A$3:$V$507,N$1,0)</f>
        <v>N/A</v>
      </c>
      <c r="O422" t="str">
        <f>VLOOKUP($A422,'Plan de acci�n consolidado 2025'!$A$3:$V$507,O$1,0)</f>
        <v>Aprobar el Plan de difusión (Plan Estratégico y Cronograma aprobado por el Coordinador de la RNPC Y/o otras áreas participantes de requerirse.)</v>
      </c>
      <c r="P422">
        <f>VLOOKUP($A422,'Plan de acci�n consolidado 2025'!$A$3:$V$507,P$1,0)</f>
        <v>0</v>
      </c>
      <c r="Q422">
        <f>VLOOKUP($A422,'Plan de acci�n consolidado 2025'!$A$3:$V$507,Q$1,0)</f>
        <v>1</v>
      </c>
      <c r="R422" t="str">
        <f>VLOOKUP($A422,'Plan de acci�n consolidado 2025'!$A$3:$V$507,R$1,0)</f>
        <v>Númerica</v>
      </c>
      <c r="S422" t="str">
        <f>VLOOKUP($A422,'Plan de acci�n consolidado 2025'!$A$3:$V$507,S$1,0)</f>
        <v># de Plan Estratégico y Cronograma de las actividades misionales de la RNPC, aprobado. / 1 Plan Estratégico y Cronograma de las actividades misionales de la RNPC, programado.</v>
      </c>
      <c r="T422" s="196" t="str">
        <f>VLOOKUP($A422,'Plan de acci�n consolidado 2025'!$A$3:$V$507,T$1,0)</f>
        <v>2025-02-03</v>
      </c>
      <c r="U422" s="196" t="str">
        <f>VLOOKUP($A422,'Plan de acci�n consolidado 2025'!$A$3:$V$507,U$1,0)</f>
        <v>2025-02-28</v>
      </c>
      <c r="V422" t="str">
        <f>VLOOKUP($A422,'Plan de acci�n consolidado 2025'!$A$3:$V$507,V$1,0)</f>
        <v>3000-DESPACHO DEL SUPERINTENDENTE DELEGADO PARA LA PROTECCIÓN DEL CONSUMIDOR</v>
      </c>
      <c r="W422"/>
      <c r="X422"/>
    </row>
    <row r="423" spans="1:24" x14ac:dyDescent="0.25">
      <c r="A423" s="31" t="s">
        <v>1264</v>
      </c>
      <c r="B423" t="str">
        <f>VLOOKUP($A423,'Plan de acci�n consolidado 2025'!$A$3:$V$507,B$1,0)</f>
        <v>3003-GRUPO DE TRABAJO DE APOYO A LA RED NACIONAL DE PROTECCIÓN  AL CONSUMIDOR</v>
      </c>
      <c r="C423">
        <f>VLOOKUP($A423,'Plan de acci�n consolidado 2025'!$A$3:$V$507,C$1,0)</f>
        <v>4</v>
      </c>
      <c r="D423" t="str">
        <f>VLOOKUP($A423,'Plan de acci�n consolidado 2025'!$A$3:$V$507,D$1,0)</f>
        <v>Actividad propia</v>
      </c>
      <c r="E423" t="str">
        <f>VLOOKUP($A423,'Plan de acci�n consolidado 2025'!$A$3:$V$507,E$1,0)</f>
        <v>3003.1.3</v>
      </c>
      <c r="F423" t="str">
        <f>VLOOKUP($A423,'Plan de acci�n consolidado 2025'!$A$3:$V$507,F$1,0)</f>
        <v>N/A</v>
      </c>
      <c r="G423" t="str">
        <f>VLOOKUP($A423,'Plan de acci�n consolidado 2025'!$A$3:$V$507,G$1,0)</f>
        <v>N/A</v>
      </c>
      <c r="H423" t="str">
        <f>VLOOKUP($A423,'Plan de acci�n consolidado 2025'!$A$3:$V$507,H$1,0)</f>
        <v>N/A</v>
      </c>
      <c r="I423" t="str">
        <f>VLOOKUP($A423,'Plan de acci�n consolidado 2025'!$A$3:$V$507,I$1,0)</f>
        <v>N/A</v>
      </c>
      <c r="J423">
        <f>VLOOKUP(E423,'Plantilla publicacion'!$A$3:$Q$490,17,0)</f>
        <v>0</v>
      </c>
      <c r="K423" t="str">
        <f>VLOOKUP($A423,'Plan de acci�n consolidado 2025'!$A$3:$V$507,K$1,0)</f>
        <v>N/A</v>
      </c>
      <c r="L423" t="str">
        <f>VLOOKUP($A423,'Plan de acci�n consolidado 2025'!$A$3:$V$507,L$1,0)</f>
        <v>N/A</v>
      </c>
      <c r="M423" t="str">
        <f>VLOOKUP($A423,'Plan de acci�n consolidado 2025'!$A$3:$V$507,M$1,0)</f>
        <v>N/A</v>
      </c>
      <c r="N423" t="str">
        <f>VLOOKUP($A423,'Plan de acci�n consolidado 2025'!$A$3:$V$507,N$1,0)</f>
        <v>N/A</v>
      </c>
      <c r="O423" t="str">
        <f>VLOOKUP($A423,'Plan de acci�n consolidado 2025'!$A$3:$V$507,O$1,0)</f>
        <v>Ejecutar el Plan de difusión  (Seguimiento trimestral plan y evidencias de ejecución)</v>
      </c>
      <c r="P423">
        <f>VLOOKUP($A423,'Plan de acci�n consolidado 2025'!$A$3:$V$507,P$1,0)</f>
        <v>70</v>
      </c>
      <c r="Q423">
        <f>VLOOKUP($A423,'Plan de acci�n consolidado 2025'!$A$3:$V$507,Q$1,0)</f>
        <v>100</v>
      </c>
      <c r="R423" t="str">
        <f>VLOOKUP($A423,'Plan de acci�n consolidado 2025'!$A$3:$V$507,R$1,0)</f>
        <v>Porcentual</v>
      </c>
      <c r="S423" t="str">
        <f>VLOOKUP($A423,'Plan de acci�n consolidado 2025'!$A$3:$V$507,S$1,0)</f>
        <v>% de avance porcentual de las actividades programadas / 100% de Total porcentaje del plan a ejecutar</v>
      </c>
      <c r="T423" s="196" t="str">
        <f>VLOOKUP($A423,'Plan de acci�n consolidado 2025'!$A$3:$V$507,T$1,0)</f>
        <v>2025-02-03</v>
      </c>
      <c r="U423" s="196" t="str">
        <f>VLOOKUP($A423,'Plan de acci�n consolidado 2025'!$A$3:$V$507,U$1,0)</f>
        <v>2025-12-31</v>
      </c>
      <c r="V423" t="str">
        <f>VLOOKUP($A423,'Plan de acci�n consolidado 2025'!$A$3:$V$507,V$1,0)</f>
        <v>3003-GRUPO DE TRABAJO DE APOYO A LA RED NACIONAL DE PROTECCIÓN  AL CONSUMIDOR</v>
      </c>
      <c r="W423"/>
      <c r="X423"/>
    </row>
    <row r="424" spans="1:24" x14ac:dyDescent="0.25">
      <c r="A424" s="31" t="s">
        <v>1265</v>
      </c>
      <c r="B424" t="str">
        <f>VLOOKUP($A424,'Plan de acci�n consolidado 2025'!$A$3:$V$507,B$1,0)</f>
        <v>3003-GRUPO DE TRABAJO DE APOYO A LA RED NACIONAL DE PROTECCIÓN  AL CONSUMIDOR</v>
      </c>
      <c r="C424">
        <f>VLOOKUP($A424,'Plan de acci�n consolidado 2025'!$A$3:$V$507,C$1,0)</f>
        <v>4</v>
      </c>
      <c r="D424" t="str">
        <f>VLOOKUP($A424,'Plan de acci�n consolidado 2025'!$A$3:$V$507,D$1,0)</f>
        <v>Producto</v>
      </c>
      <c r="E424" t="str">
        <f>VLOOKUP($A424,'Plan de acci�n consolidado 2025'!$A$3:$V$507,E$1,0)</f>
        <v>3003.2</v>
      </c>
      <c r="F424" t="str">
        <f>VLOOKUP($A424,'Plan de acci�n consolidado 2025'!$A$3:$V$507,F$1,0)</f>
        <v>Operativo</v>
      </c>
      <c r="G424" t="str">
        <f>VLOOKUP($A424,'Plan de acci�n consolidado 2025'!$A$3:$V$507,G$1,0)</f>
        <v>Mejorar la oportunidad en la atención de trámites y servicios.</v>
      </c>
      <c r="H424" t="str">
        <f>VLOOKUP($A424,'Plan de acci�n consolidado 2025'!$A$3:$V$507,H$1,0)</f>
        <v>Avance promedio de cumplimiento de productos asociados a mejorar la oportunidad en la atención de trámites y servicios.</v>
      </c>
      <c r="I424" t="str">
        <f>VLOOKUP($A424,'Plan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424" t="str">
        <f>VLOOKUP(E424,'Plantilla publicacion'!$A$3:$Q$490,17,0)</f>
        <v>PND - 5-31-5-b- Convergencia regional - Entidades públicas territoriales y nacionales fortalecidas / PES - Transformación Institucional</v>
      </c>
      <c r="K424" t="str">
        <f>VLOOKUP($A424,'Plan de acci�n consolidado 2025'!$A$3:$V$507,K$1,0)</f>
        <v>No</v>
      </c>
      <c r="L424" t="str">
        <f>VLOOKUP($A424,'Plan de acci�n consolidado 2025'!$A$3:$V$507,L$1,0)</f>
        <v>C-3503-0200-0009-40401c</v>
      </c>
      <c r="M424" t="str">
        <f>VLOOKUP($A424,'Plan de acci�n consolidado 2025'!$A$3:$V$507,M$1,0)</f>
        <v>Política Servicio al Ciudadano_DIMENSIÓN Gestión con Valores para Resultados</v>
      </c>
      <c r="N424" t="str">
        <f>VLOOKUP($A424,'Plan de acci�n consolidado 2025'!$A$3:$V$507,N$1,0)</f>
        <v>N/A</v>
      </c>
      <c r="O424" t="str">
        <f>VLOOKUP($A424,'Plan de acci�n consolidado 2025'!$A$3:$V$507,O$1,0)</f>
        <v>Arreglos Directos desarrollados a través de las atenciones de las Casas y Rutas del Consumidor, realizados. (Informe final)</v>
      </c>
      <c r="P424">
        <f>VLOOKUP($A424,'Plan de acci�n consolidado 2025'!$A$3:$V$507,P$1,0)</f>
        <v>10</v>
      </c>
      <c r="Q424">
        <f>VLOOKUP($A424,'Plan de acci�n consolidado 2025'!$A$3:$V$507,Q$1,0)</f>
        <v>40</v>
      </c>
      <c r="R424" t="str">
        <f>VLOOKUP($A424,'Plan de acci�n consolidado 2025'!$A$3:$V$507,R$1,0)</f>
        <v>Porcentual</v>
      </c>
      <c r="S424" t="str">
        <f>VLOOKUP($A424,'Plan de acci�n consolidado 2025'!$A$3:$V$507,S$1,0)</f>
        <v>% de (encuentros realizados/invitaciones enviadas) x 100 / 40% de meta propuesta de encuentros a realizar</v>
      </c>
      <c r="T424" s="196" t="str">
        <f>VLOOKUP($A424,'Plan de acci�n consolidado 2025'!$A$3:$V$507,T$1,0)</f>
        <v>2025-02-03</v>
      </c>
      <c r="U424" s="196" t="str">
        <f>VLOOKUP($A424,'Plan de acci�n consolidado 2025'!$A$3:$V$507,U$1,0)</f>
        <v>2025-12-31</v>
      </c>
      <c r="V424" t="str">
        <f>VLOOKUP($A424,'Plan de acci�n consolidado 2025'!$A$3:$V$507,V$1,0)</f>
        <v>3003-GRUPO DE TRABAJO DE APOYO A LA RED NACIONAL DE PROTECCIÓN  AL CONSUMIDOR</v>
      </c>
      <c r="W424"/>
      <c r="X424"/>
    </row>
    <row r="425" spans="1:24" x14ac:dyDescent="0.25">
      <c r="A425" s="31" t="s">
        <v>1266</v>
      </c>
      <c r="B425" t="str">
        <f>VLOOKUP($A425,'Plan de acci�n consolidado 2025'!$A$3:$V$507,B$1,0)</f>
        <v>3003-GRUPO DE TRABAJO DE APOYO A LA RED NACIONAL DE PROTECCIÓN  AL CONSUMIDOR</v>
      </c>
      <c r="C425">
        <f>VLOOKUP($A425,'Plan de acci�n consolidado 2025'!$A$3:$V$507,C$1,0)</f>
        <v>4</v>
      </c>
      <c r="D425" t="str">
        <f>VLOOKUP($A425,'Plan de acci�n consolidado 2025'!$A$3:$V$507,D$1,0)</f>
        <v>Actividad propia</v>
      </c>
      <c r="E425" t="str">
        <f>VLOOKUP($A425,'Plan de acci�n consolidado 2025'!$A$3:$V$507,E$1,0)</f>
        <v>3003.2.1</v>
      </c>
      <c r="F425" t="str">
        <f>VLOOKUP($A425,'Plan de acci�n consolidado 2025'!$A$3:$V$507,F$1,0)</f>
        <v>N/A</v>
      </c>
      <c r="G425" t="str">
        <f>VLOOKUP($A425,'Plan de acci�n consolidado 2025'!$A$3:$V$507,G$1,0)</f>
        <v>N/A</v>
      </c>
      <c r="H425" t="str">
        <f>VLOOKUP($A425,'Plan de acci�n consolidado 2025'!$A$3:$V$507,H$1,0)</f>
        <v>N/A</v>
      </c>
      <c r="I425" t="str">
        <f>VLOOKUP($A425,'Plan de acci�n consolidado 2025'!$A$3:$V$507,I$1,0)</f>
        <v>N/A</v>
      </c>
      <c r="J425">
        <f>VLOOKUP(E425,'Plantilla publicacion'!$A$3:$Q$490,17,0)</f>
        <v>0</v>
      </c>
      <c r="K425" t="str">
        <f>VLOOKUP($A425,'Plan de acci�n consolidado 2025'!$A$3:$V$507,K$1,0)</f>
        <v>N/A</v>
      </c>
      <c r="L425" t="str">
        <f>VLOOKUP($A425,'Plan de acci�n consolidado 2025'!$A$3:$V$507,L$1,0)</f>
        <v>N/A</v>
      </c>
      <c r="M425" t="str">
        <f>VLOOKUP($A425,'Plan de acci�n consolidado 2025'!$A$3:$V$507,M$1,0)</f>
        <v>N/A</v>
      </c>
      <c r="N425" t="str">
        <f>VLOOKUP($A425,'Plan de acci�n consolidado 2025'!$A$3:$V$507,N$1,0)</f>
        <v>N/A</v>
      </c>
      <c r="O425" t="str">
        <f>VLOOKUP($A425,'Plan de acci�n consolidado 2025'!$A$3:$V$507,O$1,0)</f>
        <v>Realizar invitaciones de servicio arreglo directo (Informe trimestral acumulado) (Informe elaborado de las invitaciones servicio arreglo directo)</v>
      </c>
      <c r="P425">
        <f>VLOOKUP($A425,'Plan de acci�n consolidado 2025'!$A$3:$V$507,P$1,0)</f>
        <v>30</v>
      </c>
      <c r="Q425">
        <f>VLOOKUP($A425,'Plan de acci�n consolidado 2025'!$A$3:$V$507,Q$1,0)</f>
        <v>4550</v>
      </c>
      <c r="R425" t="str">
        <f>VLOOKUP($A425,'Plan de acci�n consolidado 2025'!$A$3:$V$507,R$1,0)</f>
        <v>Númerica</v>
      </c>
      <c r="S425" t="str">
        <f>VLOOKUP($A425,'Plan de acci�n consolidado 2025'!$A$3:$V$507,S$1,0)</f>
        <v># de invitaciones realizadas / 4550 invitaciones programadas</v>
      </c>
      <c r="T425" s="196" t="str">
        <f>VLOOKUP($A425,'Plan de acci�n consolidado 2025'!$A$3:$V$507,T$1,0)</f>
        <v>2025-02-03</v>
      </c>
      <c r="U425" s="196" t="str">
        <f>VLOOKUP($A425,'Plan de acci�n consolidado 2025'!$A$3:$V$507,U$1,0)</f>
        <v>2025-12-31</v>
      </c>
      <c r="V425" t="str">
        <f>VLOOKUP($A425,'Plan de acci�n consolidado 2025'!$A$3:$V$507,V$1,0)</f>
        <v>3003-GRUPO DE TRABAJO DE APOYO A LA RED NACIONAL DE PROTECCIÓN  AL CONSUMIDOR</v>
      </c>
      <c r="W425"/>
      <c r="X425"/>
    </row>
    <row r="426" spans="1:24" x14ac:dyDescent="0.25">
      <c r="A426" s="31" t="s">
        <v>1267</v>
      </c>
      <c r="B426" t="str">
        <f>VLOOKUP($A426,'Plan de acci�n consolidado 2025'!$A$3:$V$507,B$1,0)</f>
        <v>3003-GRUPO DE TRABAJO DE APOYO A LA RED NACIONAL DE PROTECCIÓN  AL CONSUMIDOR</v>
      </c>
      <c r="C426">
        <f>VLOOKUP($A426,'Plan de acci�n consolidado 2025'!$A$3:$V$507,C$1,0)</f>
        <v>4</v>
      </c>
      <c r="D426" t="str">
        <f>VLOOKUP($A426,'Plan de acci�n consolidado 2025'!$A$3:$V$507,D$1,0)</f>
        <v>Actividad propia</v>
      </c>
      <c r="E426" t="str">
        <f>VLOOKUP($A426,'Plan de acci�n consolidado 2025'!$A$3:$V$507,E$1,0)</f>
        <v>3003.2.2</v>
      </c>
      <c r="F426" t="str">
        <f>VLOOKUP($A426,'Plan de acci�n consolidado 2025'!$A$3:$V$507,F$1,0)</f>
        <v>N/A</v>
      </c>
      <c r="G426" t="str">
        <f>VLOOKUP($A426,'Plan de acci�n consolidado 2025'!$A$3:$V$507,G$1,0)</f>
        <v>N/A</v>
      </c>
      <c r="H426" t="str">
        <f>VLOOKUP($A426,'Plan de acci�n consolidado 2025'!$A$3:$V$507,H$1,0)</f>
        <v>N/A</v>
      </c>
      <c r="I426" t="str">
        <f>VLOOKUP($A426,'Plan de acci�n consolidado 2025'!$A$3:$V$507,I$1,0)</f>
        <v>N/A</v>
      </c>
      <c r="J426">
        <f>VLOOKUP(E426,'Plantilla publicacion'!$A$3:$Q$490,17,0)</f>
        <v>0</v>
      </c>
      <c r="K426" t="str">
        <f>VLOOKUP($A426,'Plan de acci�n consolidado 2025'!$A$3:$V$507,K$1,0)</f>
        <v>N/A</v>
      </c>
      <c r="L426" t="str">
        <f>VLOOKUP($A426,'Plan de acci�n consolidado 2025'!$A$3:$V$507,L$1,0)</f>
        <v>N/A</v>
      </c>
      <c r="M426" t="str">
        <f>VLOOKUP($A426,'Plan de acci�n consolidado 2025'!$A$3:$V$507,M$1,0)</f>
        <v>N/A</v>
      </c>
      <c r="N426" t="str">
        <f>VLOOKUP($A426,'Plan de acci�n consolidado 2025'!$A$3:$V$507,N$1,0)</f>
        <v>N/A</v>
      </c>
      <c r="O426" t="str">
        <f>VLOOKUP($A426,'Plan de acci�n consolidado 2025'!$A$3:$V$507,O$1,0)</f>
        <v>Realizar Jornada Nacional de las soluciones en materia de protección al consumidor  (Informe jornada Nacional de las soluciones en materia de protección al consumidor)</v>
      </c>
      <c r="P426">
        <f>VLOOKUP($A426,'Plan de acci�n consolidado 2025'!$A$3:$V$507,P$1,0)</f>
        <v>30</v>
      </c>
      <c r="Q426">
        <f>VLOOKUP($A426,'Plan de acci�n consolidado 2025'!$A$3:$V$507,Q$1,0)</f>
        <v>4</v>
      </c>
      <c r="R426" t="str">
        <f>VLOOKUP($A426,'Plan de acci�n consolidado 2025'!$A$3:$V$507,R$1,0)</f>
        <v>Númerica</v>
      </c>
      <c r="S426" t="str">
        <f>VLOOKUP($A426,'Plan de acci�n consolidado 2025'!$A$3:$V$507,S$1,0)</f>
        <v># de jornadas realizadas / 4 jornadas programadas</v>
      </c>
      <c r="T426" s="196" t="str">
        <f>VLOOKUP($A426,'Plan de acci�n consolidado 2025'!$A$3:$V$507,T$1,0)</f>
        <v>2025-02-03</v>
      </c>
      <c r="U426" s="196" t="str">
        <f>VLOOKUP($A426,'Plan de acci�n consolidado 2025'!$A$3:$V$507,U$1,0)</f>
        <v>2025-12-31</v>
      </c>
      <c r="V426" t="str">
        <f>VLOOKUP($A426,'Plan de acci�n consolidado 2025'!$A$3:$V$507,V$1,0)</f>
        <v>3003-GRUPO DE TRABAJO DE APOYO A LA RED NACIONAL DE PROTECCIÓN  AL CONSUMIDOR</v>
      </c>
      <c r="W426"/>
      <c r="X426"/>
    </row>
    <row r="427" spans="1:24" x14ac:dyDescent="0.25">
      <c r="A427" s="31" t="s">
        <v>1269</v>
      </c>
      <c r="B427" t="str">
        <f>VLOOKUP($A427,'Plan de acci�n consolidado 2025'!$A$3:$V$507,B$1,0)</f>
        <v>3003-GRUPO DE TRABAJO DE APOYO A LA RED NACIONAL DE PROTECCIÓN  AL CONSUMIDOR</v>
      </c>
      <c r="C427">
        <f>VLOOKUP($A427,'Plan de acci�n consolidado 2025'!$A$3:$V$507,C$1,0)</f>
        <v>4</v>
      </c>
      <c r="D427" t="str">
        <f>VLOOKUP($A427,'Plan de acci�n consolidado 2025'!$A$3:$V$507,D$1,0)</f>
        <v>Actividad propia</v>
      </c>
      <c r="E427" t="str">
        <f>VLOOKUP($A427,'Plan de acci�n consolidado 2025'!$A$3:$V$507,E$1,0)</f>
        <v>3003.2.3</v>
      </c>
      <c r="F427" t="str">
        <f>VLOOKUP($A427,'Plan de acci�n consolidado 2025'!$A$3:$V$507,F$1,0)</f>
        <v>N/A</v>
      </c>
      <c r="G427" t="str">
        <f>VLOOKUP($A427,'Plan de acci�n consolidado 2025'!$A$3:$V$507,G$1,0)</f>
        <v>N/A</v>
      </c>
      <c r="H427" t="str">
        <f>VLOOKUP($A427,'Plan de acci�n consolidado 2025'!$A$3:$V$507,H$1,0)</f>
        <v>N/A</v>
      </c>
      <c r="I427" t="str">
        <f>VLOOKUP($A427,'Plan de acci�n consolidado 2025'!$A$3:$V$507,I$1,0)</f>
        <v>N/A</v>
      </c>
      <c r="J427">
        <f>VLOOKUP(E427,'Plantilla publicacion'!$A$3:$Q$490,17,0)</f>
        <v>0</v>
      </c>
      <c r="K427" t="str">
        <f>VLOOKUP($A427,'Plan de acci�n consolidado 2025'!$A$3:$V$507,K$1,0)</f>
        <v>N/A</v>
      </c>
      <c r="L427" t="str">
        <f>VLOOKUP($A427,'Plan de acci�n consolidado 2025'!$A$3:$V$507,L$1,0)</f>
        <v>N/A</v>
      </c>
      <c r="M427" t="str">
        <f>VLOOKUP($A427,'Plan de acci�n consolidado 2025'!$A$3:$V$507,M$1,0)</f>
        <v>N/A</v>
      </c>
      <c r="N427" t="str">
        <f>VLOOKUP($A427,'Plan de acci�n consolidado 2025'!$A$3:$V$507,N$1,0)</f>
        <v>N/A</v>
      </c>
      <c r="O427" t="str">
        <f>VLOOKUP($A427,'Plan de acci�n consolidado 2025'!$A$3:$V$507,O$1,0)</f>
        <v>Realizar encuentros de arreglo directo (Informe arreglos directos realizados)</v>
      </c>
      <c r="P427">
        <f>VLOOKUP($A427,'Plan de acci�n consolidado 2025'!$A$3:$V$507,P$1,0)</f>
        <v>40</v>
      </c>
      <c r="Q427">
        <f>VLOOKUP($A427,'Plan de acci�n consolidado 2025'!$A$3:$V$507,Q$1,0)</f>
        <v>1820</v>
      </c>
      <c r="R427" t="str">
        <f>VLOOKUP($A427,'Plan de acci�n consolidado 2025'!$A$3:$V$507,R$1,0)</f>
        <v>Númerica</v>
      </c>
      <c r="S427" t="str">
        <f>VLOOKUP($A427,'Plan de acci�n consolidado 2025'!$A$3:$V$507,S$1,0)</f>
        <v># de Encuentros de arreglos directos realizados / 1820 Encuentros de arreglos directos programados</v>
      </c>
      <c r="T427" s="196" t="str">
        <f>VLOOKUP($A427,'Plan de acci�n consolidado 2025'!$A$3:$V$507,T$1,0)</f>
        <v>2025-02-03</v>
      </c>
      <c r="U427" s="196" t="str">
        <f>VLOOKUP($A427,'Plan de acci�n consolidado 2025'!$A$3:$V$507,U$1,0)</f>
        <v>2025-12-31</v>
      </c>
      <c r="V427" t="str">
        <f>VLOOKUP($A427,'Plan de acci�n consolidado 2025'!$A$3:$V$507,V$1,0)</f>
        <v>3003-GRUPO DE TRABAJO DE APOYO A LA RED NACIONAL DE PROTECCIÓN  AL CONSUMIDOR</v>
      </c>
      <c r="W427"/>
      <c r="X427"/>
    </row>
    <row r="428" spans="1:24" x14ac:dyDescent="0.25">
      <c r="A428" s="31" t="s">
        <v>1270</v>
      </c>
      <c r="B428" t="str">
        <f>VLOOKUP($A428,'Plan de acci�n consolidado 2025'!$A$3:$V$507,B$1,0)</f>
        <v>3003-GRUPO DE TRABAJO DE APOYO A LA RED NACIONAL DE PROTECCIÓN  AL CONSUMIDOR</v>
      </c>
      <c r="C428">
        <f>VLOOKUP($A428,'Plan de acci�n consolidado 2025'!$A$3:$V$507,C$1,0)</f>
        <v>4</v>
      </c>
      <c r="D428" t="str">
        <f>VLOOKUP($A428,'Plan de acci�n consolidado 2025'!$A$3:$V$507,D$1,0)</f>
        <v>Producto</v>
      </c>
      <c r="E428" t="str">
        <f>VLOOKUP($A428,'Plan de acci�n consolidado 2025'!$A$3:$V$507,E$1,0)</f>
        <v>3003.3</v>
      </c>
      <c r="F428" t="str">
        <f>VLOOKUP($A428,'Plan de acci�n consolidado 2025'!$A$3:$V$507,F$1,0)</f>
        <v>Innovador</v>
      </c>
      <c r="G428" t="str">
        <f>VLOOKUP($A428,'Plan de acci�n consolidado 2025'!$A$3:$V$507,G$1,0)</f>
        <v xml:space="preserve">Generar sinergias con agentes nacionales e internacionales que permitan potenciar las capacidades de la SIC.
</v>
      </c>
      <c r="H428" t="str">
        <f>VLOOKUP($A428,'Plan de acci�n consolidado 2025'!$A$3:$V$507,H$1,0)</f>
        <v xml:space="preserve">Cumplimiento de productos del PAI asociados a Generar sinergias con agentes nacionales e internacionales que permitan potenciar las capacidades de la SIC.
</v>
      </c>
      <c r="I428" t="str">
        <f>VLOOKUP($A428,'Plan de acci�n consolidado 2025'!$A$3:$V$507,I$1,0)</f>
        <v>1-Generación de oportunidades de cooperación y fortalecimiento de existentes con grupos de interés y de valor.-5-Direccionamiento de la oferta institucional con productos y/o servicios con enfoque preventivo, diferencial y territorial.</v>
      </c>
      <c r="J428" t="str">
        <f>VLOOKUP(E428,'Plantilla publicacion'!$A$3:$Q$490,17,0)</f>
        <v>PND - 4-04-1-c- Transformación productiva, internacionalización y acción climática - Políticas de competencia, consumidor e infraestructura de la calidad modernas / PES - Internacionalización</v>
      </c>
      <c r="K428" t="str">
        <f>VLOOKUP($A428,'Plan de acci�n consolidado 2025'!$A$3:$V$507,K$1,0)</f>
        <v>No</v>
      </c>
      <c r="L428" t="str">
        <f>VLOOKUP($A428,'Plan de acci�n consolidado 2025'!$A$3:$V$507,L$1,0)</f>
        <v>C-3503-0200-0009-40401c</v>
      </c>
      <c r="M428" t="str">
        <f>VLOOKUP($A428,'Plan de acci�n consolidado 2025'!$A$3:$V$507,M$1,0)</f>
        <v>Política Participación Ciudadana en la Gestión Pública _DIMENSIÓN Gestión con Valores para Resultados</v>
      </c>
      <c r="N428" t="str">
        <f>VLOOKUP($A428,'Plan de acci�n consolidado 2025'!$A$3:$V$507,N$1,0)</f>
        <v xml:space="preserve">PND_8_Fortalecer lasCapacidades yConocimiento sobreDerechos yDeberesDe las relacionesDeConsumo;
PND 10_Fortalecer las actividades de inspección, vigilancia y Control </v>
      </c>
      <c r="O428" t="str">
        <f>VLOOKUP($A428,'Plan de acci�n consolidado 2025'!$A$3:$V$507,O$1,0)</f>
        <v>Alcaldías en sus facultades administrativas y de metrología legal frente a la protección al consumidor en el territorio nacional, capacitadas (Informe final)</v>
      </c>
      <c r="P428">
        <f>VLOOKUP($A428,'Plan de acci�n consolidado 2025'!$A$3:$V$507,P$1,0)</f>
        <v>20</v>
      </c>
      <c r="Q428">
        <f>VLOOKUP($A428,'Plan de acci�n consolidado 2025'!$A$3:$V$507,Q$1,0)</f>
        <v>440</v>
      </c>
      <c r="R428" t="str">
        <f>VLOOKUP($A428,'Plan de acci�n consolidado 2025'!$A$3:$V$507,R$1,0)</f>
        <v>Númerica</v>
      </c>
      <c r="S428" t="str">
        <f>VLOOKUP($A428,'Plan de acci�n consolidado 2025'!$A$3:$V$507,S$1,0)</f>
        <v># de alcaldías en materia de protección al consumidor capacitadas(fortalecidas) / 440 alcaldías programadas para capacitar en el 2025 (40total de alcaldías)</v>
      </c>
      <c r="T428" s="196" t="str">
        <f>VLOOKUP($A428,'Plan de acci�n consolidado 2025'!$A$3:$V$507,T$1,0)</f>
        <v>2025-02-03</v>
      </c>
      <c r="U428" s="196" t="str">
        <f>VLOOKUP($A428,'Plan de acci�n consolidado 2025'!$A$3:$V$507,U$1,0)</f>
        <v>2025-12-31</v>
      </c>
      <c r="V428" t="str">
        <f>VLOOKUP($A428,'Plan de acci�n consolidado 2025'!$A$3:$V$507,V$1,0)</f>
        <v>3003-GRUPO DE TRABAJO DE APOYO A LA RED NACIONAL DE PROTECCIÓN  AL CONSUMIDOR</v>
      </c>
      <c r="W428"/>
      <c r="X428"/>
    </row>
    <row r="429" spans="1:24" x14ac:dyDescent="0.25">
      <c r="A429" s="31" t="s">
        <v>1272</v>
      </c>
      <c r="B429" t="str">
        <f>VLOOKUP($A429,'Plan de acci�n consolidado 2025'!$A$3:$V$507,B$1,0)</f>
        <v>3003-GRUPO DE TRABAJO DE APOYO A LA RED NACIONAL DE PROTECCIÓN  AL CONSUMIDOR</v>
      </c>
      <c r="C429">
        <f>VLOOKUP($A429,'Plan de acci�n consolidado 2025'!$A$3:$V$507,C$1,0)</f>
        <v>4</v>
      </c>
      <c r="D429" t="str">
        <f>VLOOKUP($A429,'Plan de acci�n consolidado 2025'!$A$3:$V$507,D$1,0)</f>
        <v>Actividad propia</v>
      </c>
      <c r="E429" t="str">
        <f>VLOOKUP($A429,'Plan de acci�n consolidado 2025'!$A$3:$V$507,E$1,0)</f>
        <v>3003.3.1</v>
      </c>
      <c r="F429" t="str">
        <f>VLOOKUP($A429,'Plan de acci�n consolidado 2025'!$A$3:$V$507,F$1,0)</f>
        <v>N/A</v>
      </c>
      <c r="G429" t="str">
        <f>VLOOKUP($A429,'Plan de acci�n consolidado 2025'!$A$3:$V$507,G$1,0)</f>
        <v>N/A</v>
      </c>
      <c r="H429" t="str">
        <f>VLOOKUP($A429,'Plan de acci�n consolidado 2025'!$A$3:$V$507,H$1,0)</f>
        <v>N/A</v>
      </c>
      <c r="I429" t="str">
        <f>VLOOKUP($A429,'Plan de acci�n consolidado 2025'!$A$3:$V$507,I$1,0)</f>
        <v>N/A</v>
      </c>
      <c r="J429">
        <f>VLOOKUP(E429,'Plantilla publicacion'!$A$3:$Q$490,17,0)</f>
        <v>0</v>
      </c>
      <c r="K429" t="str">
        <f>VLOOKUP($A429,'Plan de acci�n consolidado 2025'!$A$3:$V$507,K$1,0)</f>
        <v>N/A</v>
      </c>
      <c r="L429" t="str">
        <f>VLOOKUP($A429,'Plan de acci�n consolidado 2025'!$A$3:$V$507,L$1,0)</f>
        <v>N/A</v>
      </c>
      <c r="M429" t="str">
        <f>VLOOKUP($A429,'Plan de acci�n consolidado 2025'!$A$3:$V$507,M$1,0)</f>
        <v>N/A</v>
      </c>
      <c r="N429" t="str">
        <f>VLOOKUP($A429,'Plan de acci�n consolidado 2025'!$A$3:$V$507,N$1,0)</f>
        <v>N/A</v>
      </c>
      <c r="O429" t="str">
        <f>VLOOKUP($A429,'Plan de acci�n consolidado 2025'!$A$3:$V$507,O$1,0)</f>
        <v>Aprobar por parte del coordinador de la RED el cronograma de intervención de alcaldías (Cronograma de intervención de alcaldías aprobado por parte del coordinador de la RED)</v>
      </c>
      <c r="P429">
        <f>VLOOKUP($A429,'Plan de acci�n consolidado 2025'!$A$3:$V$507,P$1,0)</f>
        <v>20</v>
      </c>
      <c r="Q429">
        <f>VLOOKUP($A429,'Plan de acci�n consolidado 2025'!$A$3:$V$507,Q$1,0)</f>
        <v>1</v>
      </c>
      <c r="R429" t="str">
        <f>VLOOKUP($A429,'Plan de acci�n consolidado 2025'!$A$3:$V$507,R$1,0)</f>
        <v>Númerica</v>
      </c>
      <c r="S429" t="str">
        <f>VLOOKUP($A429,'Plan de acci�n consolidado 2025'!$A$3:$V$507,S$1,0)</f>
        <v># de cronogramas aprobado / 1 cronogramas programado</v>
      </c>
      <c r="T429" s="196" t="str">
        <f>VLOOKUP($A429,'Plan de acci�n consolidado 2025'!$A$3:$V$507,T$1,0)</f>
        <v>2025-02-03</v>
      </c>
      <c r="U429" s="196" t="str">
        <f>VLOOKUP($A429,'Plan de acci�n consolidado 2025'!$A$3:$V$507,U$1,0)</f>
        <v>2025-02-28</v>
      </c>
      <c r="V429" t="str">
        <f>VLOOKUP($A429,'Plan de acci�n consolidado 2025'!$A$3:$V$507,V$1,0)</f>
        <v>3003-GRUPO DE TRABAJO DE APOYO A LA RED NACIONAL DE PROTECCIÓN  AL CONSUMIDOR</v>
      </c>
      <c r="W429"/>
      <c r="X429"/>
    </row>
    <row r="430" spans="1:24" x14ac:dyDescent="0.25">
      <c r="A430" s="31" t="s">
        <v>1274</v>
      </c>
      <c r="B430" t="str">
        <f>VLOOKUP($A430,'Plan de acci�n consolidado 2025'!$A$3:$V$507,B$1,0)</f>
        <v>3003-GRUPO DE TRABAJO DE APOYO A LA RED NACIONAL DE PROTECCIÓN  AL CONSUMIDOR</v>
      </c>
      <c r="C430">
        <f>VLOOKUP($A430,'Plan de acci�n consolidado 2025'!$A$3:$V$507,C$1,0)</f>
        <v>4</v>
      </c>
      <c r="D430" t="str">
        <f>VLOOKUP($A430,'Plan de acci�n consolidado 2025'!$A$3:$V$507,D$1,0)</f>
        <v>Actividad propia</v>
      </c>
      <c r="E430" t="str">
        <f>VLOOKUP($A430,'Plan de acci�n consolidado 2025'!$A$3:$V$507,E$1,0)</f>
        <v>3003.3.2</v>
      </c>
      <c r="F430" t="str">
        <f>VLOOKUP($A430,'Plan de acci�n consolidado 2025'!$A$3:$V$507,F$1,0)</f>
        <v>N/A</v>
      </c>
      <c r="G430" t="str">
        <f>VLOOKUP($A430,'Plan de acci�n consolidado 2025'!$A$3:$V$507,G$1,0)</f>
        <v>N/A</v>
      </c>
      <c r="H430" t="str">
        <f>VLOOKUP($A430,'Plan de acci�n consolidado 2025'!$A$3:$V$507,H$1,0)</f>
        <v>N/A</v>
      </c>
      <c r="I430" t="str">
        <f>VLOOKUP($A430,'Plan de acci�n consolidado 2025'!$A$3:$V$507,I$1,0)</f>
        <v>N/A</v>
      </c>
      <c r="J430">
        <f>VLOOKUP(E430,'Plantilla publicacion'!$A$3:$Q$490,17,0)</f>
        <v>0</v>
      </c>
      <c r="K430" t="str">
        <f>VLOOKUP($A430,'Plan de acci�n consolidado 2025'!$A$3:$V$507,K$1,0)</f>
        <v>N/A</v>
      </c>
      <c r="L430" t="str">
        <f>VLOOKUP($A430,'Plan de acci�n consolidado 2025'!$A$3:$V$507,L$1,0)</f>
        <v>N/A</v>
      </c>
      <c r="M430" t="str">
        <f>VLOOKUP($A430,'Plan de acci�n consolidado 2025'!$A$3:$V$507,M$1,0)</f>
        <v>N/A</v>
      </c>
      <c r="N430" t="str">
        <f>VLOOKUP($A430,'Plan de acci�n consolidado 2025'!$A$3:$V$507,N$1,0)</f>
        <v>N/A</v>
      </c>
      <c r="O430" t="str">
        <f>VLOOKUP($A430,'Plan de acci�n consolidado 2025'!$A$3:$V$507,O$1,0)</f>
        <v>Capacitar en materia de protección al consumidor a las alcaldías municipales (Informe trimestral de seguimiento y Listados de Asistencia/registros fotográficos/capturas de pantallas)</v>
      </c>
      <c r="P430">
        <f>VLOOKUP($A430,'Plan de acci�n consolidado 2025'!$A$3:$V$507,P$1,0)</f>
        <v>80</v>
      </c>
      <c r="Q430">
        <f>VLOOKUP($A430,'Plan de acci�n consolidado 2025'!$A$3:$V$507,Q$1,0)</f>
        <v>440</v>
      </c>
      <c r="R430" t="str">
        <f>VLOOKUP($A430,'Plan de acci�n consolidado 2025'!$A$3:$V$507,R$1,0)</f>
        <v>Númerica</v>
      </c>
      <c r="S430" t="str">
        <f>VLOOKUP($A430,'Plan de acci�n consolidado 2025'!$A$3:$V$507,S$1,0)</f>
        <v># de alcaldías capacitadas / 440 alcaldías programadas</v>
      </c>
      <c r="T430" s="196" t="str">
        <f>VLOOKUP($A430,'Plan de acci�n consolidado 2025'!$A$3:$V$507,T$1,0)</f>
        <v>2025-02-03</v>
      </c>
      <c r="U430" s="196" t="str">
        <f>VLOOKUP($A430,'Plan de acci�n consolidado 2025'!$A$3:$V$507,U$1,0)</f>
        <v>2025-12-31</v>
      </c>
      <c r="V430" t="str">
        <f>VLOOKUP($A430,'Plan de acci�n consolidado 2025'!$A$3:$V$507,V$1,0)</f>
        <v>3003-GRUPO DE TRABAJO DE APOYO A LA RED NACIONAL DE PROTECCIÓN  AL CONSUMIDOR</v>
      </c>
      <c r="W430"/>
      <c r="X430"/>
    </row>
    <row r="431" spans="1:24" x14ac:dyDescent="0.25">
      <c r="A431" s="31" t="s">
        <v>1276</v>
      </c>
      <c r="B431" t="str">
        <f>VLOOKUP($A431,'Plan de acci�n consolidado 2025'!$A$3:$V$507,B$1,0)</f>
        <v>3003-GRUPO DE TRABAJO DE APOYO A LA RED NACIONAL DE PROTECCIÓN  AL CONSUMIDOR</v>
      </c>
      <c r="C431">
        <f>VLOOKUP($A431,'Plan de acci�n consolidado 2025'!$A$3:$V$507,C$1,0)</f>
        <v>4</v>
      </c>
      <c r="D431" t="str">
        <f>VLOOKUP($A431,'Plan de acci�n consolidado 2025'!$A$3:$V$507,D$1,0)</f>
        <v>Producto</v>
      </c>
      <c r="E431" t="str">
        <f>VLOOKUP($A431,'Plan de acci�n consolidado 2025'!$A$3:$V$507,E$1,0)</f>
        <v>3003.4</v>
      </c>
      <c r="F431" t="str">
        <f>VLOOKUP($A431,'Plan de acci�n consolidado 2025'!$A$3:$V$507,F$1,0)</f>
        <v>Operativo</v>
      </c>
      <c r="G431" t="str">
        <f>VLOOKUP($A431,'Plan de acci�n consolidado 2025'!$A$3:$V$507,G$1,0)</f>
        <v xml:space="preserve">Generar sinergias con agentes nacionales e internacionales que permitan potenciar las capacidades de la SIC.
</v>
      </c>
      <c r="H431" t="str">
        <f>VLOOKUP($A431,'Plan de acci�n consolidado 2025'!$A$3:$V$507,H$1,0)</f>
        <v xml:space="preserve">Cumplimiento de productos del PAI asociados a Generar sinergias con agentes nacionales e internacionales que permitan potenciar las capacidades de la SIC.
</v>
      </c>
      <c r="I431" t="str">
        <f>VLOOKUP($A431,'Plan de acci�n consolidado 2025'!$A$3:$V$507,I$1,0)</f>
        <v>1-Generación de oportunidades de cooperación y fortalecimiento de existentes con grupos de interés y de valor.-5-Direccionamiento de la oferta institucional con productos y/o servicios con enfoque preventivo, diferencial y territorial.</v>
      </c>
      <c r="J431" t="str">
        <f>VLOOKUP(E431,'Plantilla publicacion'!$A$3:$Q$490,17,0)</f>
        <v>PND - 4-04-1-c- Transformación productiva, internacionalización y acción climática - Políticas de competencia, consumidor e infraestructura de la calidad modernas / PES - Internacionalización</v>
      </c>
      <c r="K431" t="str">
        <f>VLOOKUP($A431,'Plan de acci�n consolidado 2025'!$A$3:$V$507,K$1,0)</f>
        <v>Si</v>
      </c>
      <c r="L431" t="str">
        <f>VLOOKUP($A431,'Plan de acci�n consolidado 2025'!$A$3:$V$507,L$1,0)</f>
        <v>C-3503-0200-0009-40401c</v>
      </c>
      <c r="M431" t="str">
        <f>VLOOKUP($A431,'Plan de acci�n consolidado 2025'!$A$3:$V$507,M$1,0)</f>
        <v>Política Servicio al Ciudadano_DIMENSIÓN Gestión con Valores para Resultados</v>
      </c>
      <c r="N431" t="str">
        <f>VLOOKUP($A431,'Plan de acci�n consolidado 2025'!$A$3:$V$507,N$1,0)</f>
        <v>PND_8_Fortalecer lasCapacidades yConocimiento sobreDerechos yDeberesDe las relacionesDeConsumo</v>
      </c>
      <c r="O431" t="str">
        <f>VLOOKUP($A431,'Plan de acci�n consolidado 2025'!$A$3:$V$507,O$1,0)</f>
        <v>Cobertura departamental de la Red Nacional de Protección al Consumidor, a través de las Casas de Consumidor de Bienes y Servicios, ampliada (Informe final)</v>
      </c>
      <c r="P431">
        <f>VLOOKUP($A431,'Plan de acci�n consolidado 2025'!$A$3:$V$507,P$1,0)</f>
        <v>15</v>
      </c>
      <c r="Q431">
        <f>VLOOKUP($A431,'Plan de acci�n consolidado 2025'!$A$3:$V$507,Q$1,0)</f>
        <v>5</v>
      </c>
      <c r="R431" t="str">
        <f>VLOOKUP($A431,'Plan de acci�n consolidado 2025'!$A$3:$V$507,R$1,0)</f>
        <v>Númerica</v>
      </c>
      <c r="S431" t="str">
        <f>VLOOKUP($A431,'Plan de acci�n consolidado 2025'!$A$3:$V$507,S$1,0)</f>
        <v># de casas abiertas en departamentos  generando presencia de la Red Nacional de Protección del Consumidor / 5 casas programadas</v>
      </c>
      <c r="T431" s="196" t="str">
        <f>VLOOKUP($A431,'Plan de acci�n consolidado 2025'!$A$3:$V$507,T$1,0)</f>
        <v>2025-02-03</v>
      </c>
      <c r="U431" s="196" t="str">
        <f>VLOOKUP($A431,'Plan de acci�n consolidado 2025'!$A$3:$V$507,U$1,0)</f>
        <v>2025-12-19</v>
      </c>
      <c r="V431" t="str">
        <f>VLOOKUP($A431,'Plan de acci�n consolidado 2025'!$A$3:$V$507,V$1,0)</f>
        <v>142-GRUPO DE TRABAJO DE SERVICIOS ADMINISTRATIVOS Y RECURSOS FÍSICOS;
3003-GRUPO DE TRABAJO DE APOYO A LA RED NACIONAL DE PROTECCIÓN  AL CONSUMIDOR;
73-GRUPO DE TRABAJO DE COMUNICACION</v>
      </c>
      <c r="W431"/>
      <c r="X431"/>
    </row>
    <row r="432" spans="1:24" x14ac:dyDescent="0.25">
      <c r="A432" s="31" t="s">
        <v>1278</v>
      </c>
      <c r="B432" t="str">
        <f>VLOOKUP($A432,'Plan de acci�n consolidado 2025'!$A$3:$V$507,B$1,0)</f>
        <v>3003-GRUPO DE TRABAJO DE APOYO A LA RED NACIONAL DE PROTECCIÓN  AL CONSUMIDOR</v>
      </c>
      <c r="C432">
        <f>VLOOKUP($A432,'Plan de acci�n consolidado 2025'!$A$3:$V$507,C$1,0)</f>
        <v>4</v>
      </c>
      <c r="D432" t="str">
        <f>VLOOKUP($A432,'Plan de acci�n consolidado 2025'!$A$3:$V$507,D$1,0)</f>
        <v>Actividad propia</v>
      </c>
      <c r="E432" t="str">
        <f>VLOOKUP($A432,'Plan de acci�n consolidado 2025'!$A$3:$V$507,E$1,0)</f>
        <v>3003.4.1</v>
      </c>
      <c r="F432" t="str">
        <f>VLOOKUP($A432,'Plan de acci�n consolidado 2025'!$A$3:$V$507,F$1,0)</f>
        <v>N/A</v>
      </c>
      <c r="G432" t="str">
        <f>VLOOKUP($A432,'Plan de acci�n consolidado 2025'!$A$3:$V$507,G$1,0)</f>
        <v>N/A</v>
      </c>
      <c r="H432" t="str">
        <f>VLOOKUP($A432,'Plan de acci�n consolidado 2025'!$A$3:$V$507,H$1,0)</f>
        <v>N/A</v>
      </c>
      <c r="I432" t="str">
        <f>VLOOKUP($A432,'Plan de acci�n consolidado 2025'!$A$3:$V$507,I$1,0)</f>
        <v>N/A</v>
      </c>
      <c r="J432">
        <f>VLOOKUP(E432,'Plantilla publicacion'!$A$3:$Q$490,17,0)</f>
        <v>0</v>
      </c>
      <c r="K432" t="str">
        <f>VLOOKUP($A432,'Plan de acci�n consolidado 2025'!$A$3:$V$507,K$1,0)</f>
        <v>N/A</v>
      </c>
      <c r="L432" t="str">
        <f>VLOOKUP($A432,'Plan de acci�n consolidado 2025'!$A$3:$V$507,L$1,0)</f>
        <v>N/A</v>
      </c>
      <c r="M432" t="str">
        <f>VLOOKUP($A432,'Plan de acci�n consolidado 2025'!$A$3:$V$507,M$1,0)</f>
        <v>N/A</v>
      </c>
      <c r="N432" t="str">
        <f>VLOOKUP($A432,'Plan de acci�n consolidado 2025'!$A$3:$V$507,N$1,0)</f>
        <v>N/A</v>
      </c>
      <c r="O432" t="str">
        <f>VLOOKUP($A432,'Plan de acci�n consolidado 2025'!$A$3:$V$507,O$1,0)</f>
        <v>Gestionar y firmar los convenios interadministrativos con las entidades del orden nacional y/o alcaldías para la apertura de nuevas CCBS (Informe convenios interadministrativos con las entidades del orden nacional y/o alcaldías para la apertura de nuevas CCBS)</v>
      </c>
      <c r="P432">
        <f>VLOOKUP($A432,'Plan de acci�n consolidado 2025'!$A$3:$V$507,P$1,0)</f>
        <v>20</v>
      </c>
      <c r="Q432">
        <f>VLOOKUP($A432,'Plan de acci�n consolidado 2025'!$A$3:$V$507,Q$1,0)</f>
        <v>5</v>
      </c>
      <c r="R432" t="str">
        <f>VLOOKUP($A432,'Plan de acci�n consolidado 2025'!$A$3:$V$507,R$1,0)</f>
        <v>Númerica</v>
      </c>
      <c r="S432" t="str">
        <f>VLOOKUP($A432,'Plan de acci�n consolidado 2025'!$A$3:$V$507,S$1,0)</f>
        <v># de Convenios firmados / 5 convenios programados para firma</v>
      </c>
      <c r="T432" s="196" t="str">
        <f>VLOOKUP($A432,'Plan de acci�n consolidado 2025'!$A$3:$V$507,T$1,0)</f>
        <v>2025-02-03</v>
      </c>
      <c r="U432" s="196" t="str">
        <f>VLOOKUP($A432,'Plan de acci�n consolidado 2025'!$A$3:$V$507,U$1,0)</f>
        <v>2025-12-19</v>
      </c>
      <c r="V432" t="str">
        <f>VLOOKUP($A432,'Plan de acci�n consolidado 2025'!$A$3:$V$507,V$1,0)</f>
        <v>3003-GRUPO DE TRABAJO DE APOYO A LA RED NACIONAL DE PROTECCIÓN  AL CONSUMIDOR</v>
      </c>
      <c r="W432"/>
      <c r="X432"/>
    </row>
    <row r="433" spans="1:24" x14ac:dyDescent="0.25">
      <c r="A433" s="31" t="s">
        <v>1280</v>
      </c>
      <c r="B433" t="str">
        <f>VLOOKUP($A433,'Plan de acci�n consolidado 2025'!$A$3:$V$507,B$1,0)</f>
        <v>3003-GRUPO DE TRABAJO DE APOYO A LA RED NACIONAL DE PROTECCIÓN  AL CONSUMIDOR</v>
      </c>
      <c r="C433">
        <f>VLOOKUP($A433,'Plan de acci�n consolidado 2025'!$A$3:$V$507,C$1,0)</f>
        <v>4</v>
      </c>
      <c r="D433" t="str">
        <f>VLOOKUP($A433,'Plan de acci�n consolidado 2025'!$A$3:$V$507,D$1,0)</f>
        <v>Actividad propia</v>
      </c>
      <c r="E433" t="str">
        <f>VLOOKUP($A433,'Plan de acci�n consolidado 2025'!$A$3:$V$507,E$1,0)</f>
        <v>3003.4.2</v>
      </c>
      <c r="F433" t="str">
        <f>VLOOKUP($A433,'Plan de acci�n consolidado 2025'!$A$3:$V$507,F$1,0)</f>
        <v>N/A</v>
      </c>
      <c r="G433" t="str">
        <f>VLOOKUP($A433,'Plan de acci�n consolidado 2025'!$A$3:$V$507,G$1,0)</f>
        <v>N/A</v>
      </c>
      <c r="H433" t="str">
        <f>VLOOKUP($A433,'Plan de acci�n consolidado 2025'!$A$3:$V$507,H$1,0)</f>
        <v>N/A</v>
      </c>
      <c r="I433" t="str">
        <f>VLOOKUP($A433,'Plan de acci�n consolidado 2025'!$A$3:$V$507,I$1,0)</f>
        <v>N/A</v>
      </c>
      <c r="J433">
        <f>VLOOKUP(E433,'Plantilla publicacion'!$A$3:$Q$490,17,0)</f>
        <v>0</v>
      </c>
      <c r="K433" t="str">
        <f>VLOOKUP($A433,'Plan de acci�n consolidado 2025'!$A$3:$V$507,K$1,0)</f>
        <v>N/A</v>
      </c>
      <c r="L433" t="str">
        <f>VLOOKUP($A433,'Plan de acci�n consolidado 2025'!$A$3:$V$507,L$1,0)</f>
        <v>N/A</v>
      </c>
      <c r="M433" t="str">
        <f>VLOOKUP($A433,'Plan de acci�n consolidado 2025'!$A$3:$V$507,M$1,0)</f>
        <v>N/A</v>
      </c>
      <c r="N433" t="str">
        <f>VLOOKUP($A433,'Plan de acci�n consolidado 2025'!$A$3:$V$507,N$1,0)</f>
        <v>N/A</v>
      </c>
      <c r="O433" t="str">
        <f>VLOOKUP($A433,'Plan de acci�n consolidado 2025'!$A$3:$V$507,O$1,0)</f>
        <v>Realizar la adecuación y dotación del inmueble (infraestructura física, dotación de equipos tecnológicos, bienes de consumo  y personal) para apertura de las nuevas CCBS (Informe por CCBS aperturada) (Informe adecuación infraestructura física del inmueble, dotación de equipos tecnológicos y bienes de consumo y contratistas para apertura de las nuevas CCBS)</v>
      </c>
      <c r="P433">
        <f>VLOOKUP($A433,'Plan de acci�n consolidado 2025'!$A$3:$V$507,P$1,0)</f>
        <v>20</v>
      </c>
      <c r="Q433">
        <f>VLOOKUP($A433,'Plan de acci�n consolidado 2025'!$A$3:$V$507,Q$1,0)</f>
        <v>5</v>
      </c>
      <c r="R433" t="str">
        <f>VLOOKUP($A433,'Plan de acci�n consolidado 2025'!$A$3:$V$507,R$1,0)</f>
        <v>Númerica</v>
      </c>
      <c r="S433" t="str">
        <f>VLOOKUP($A433,'Plan de acci�n consolidado 2025'!$A$3:$V$507,S$1,0)</f>
        <v># de casas adecuadas y dotadas / 5 casas programadas</v>
      </c>
      <c r="T433" s="196" t="str">
        <f>VLOOKUP($A433,'Plan de acci�n consolidado 2025'!$A$3:$V$507,T$1,0)</f>
        <v>2025-02-03</v>
      </c>
      <c r="U433" s="196" t="str">
        <f>VLOOKUP($A433,'Plan de acci�n consolidado 2025'!$A$3:$V$507,U$1,0)</f>
        <v>2025-12-19</v>
      </c>
      <c r="V433" t="str">
        <f>VLOOKUP($A433,'Plan de acci�n consolidado 2025'!$A$3:$V$507,V$1,0)</f>
        <v>142-GRUPO DE TRABAJO DE SERVICIOS ADMINISTRATIVOS Y RECURSOS FÍSICOS;
3003-GRUPO DE TRABAJO DE APOYO A LA RED NACIONAL DE PROTECCIÓN  AL CONSUMIDOR</v>
      </c>
      <c r="W433"/>
      <c r="X433"/>
    </row>
    <row r="434" spans="1:24" x14ac:dyDescent="0.25">
      <c r="A434" s="31" t="s">
        <v>1283</v>
      </c>
      <c r="B434" t="str">
        <f>VLOOKUP($A434,'Plan de acci�n consolidado 2025'!$A$3:$V$507,B$1,0)</f>
        <v>3003-GRUPO DE TRABAJO DE APOYO A LA RED NACIONAL DE PROTECCIÓN  AL CONSUMIDOR</v>
      </c>
      <c r="C434">
        <f>VLOOKUP($A434,'Plan de acci�n consolidado 2025'!$A$3:$V$507,C$1,0)</f>
        <v>4</v>
      </c>
      <c r="D434" t="str">
        <f>VLOOKUP($A434,'Plan de acci�n consolidado 2025'!$A$3:$V$507,D$1,0)</f>
        <v>Actividad propia</v>
      </c>
      <c r="E434" t="str">
        <f>VLOOKUP($A434,'Plan de acci�n consolidado 2025'!$A$3:$V$507,E$1,0)</f>
        <v>3003.4.3</v>
      </c>
      <c r="F434" t="str">
        <f>VLOOKUP($A434,'Plan de acci�n consolidado 2025'!$A$3:$V$507,F$1,0)</f>
        <v>N/A</v>
      </c>
      <c r="G434" t="str">
        <f>VLOOKUP($A434,'Plan de acci�n consolidado 2025'!$A$3:$V$507,G$1,0)</f>
        <v>N/A</v>
      </c>
      <c r="H434" t="str">
        <f>VLOOKUP($A434,'Plan de acci�n consolidado 2025'!$A$3:$V$507,H$1,0)</f>
        <v>N/A</v>
      </c>
      <c r="I434" t="str">
        <f>VLOOKUP($A434,'Plan de acci�n consolidado 2025'!$A$3:$V$507,I$1,0)</f>
        <v>N/A</v>
      </c>
      <c r="J434">
        <f>VLOOKUP(E434,'Plantilla publicacion'!$A$3:$Q$490,17,0)</f>
        <v>0</v>
      </c>
      <c r="K434" t="str">
        <f>VLOOKUP($A434,'Plan de acci�n consolidado 2025'!$A$3:$V$507,K$1,0)</f>
        <v>N/A</v>
      </c>
      <c r="L434" t="str">
        <f>VLOOKUP($A434,'Plan de acci�n consolidado 2025'!$A$3:$V$507,L$1,0)</f>
        <v>N/A</v>
      </c>
      <c r="M434" t="str">
        <f>VLOOKUP($A434,'Plan de acci�n consolidado 2025'!$A$3:$V$507,M$1,0)</f>
        <v>N/A</v>
      </c>
      <c r="N434" t="str">
        <f>VLOOKUP($A434,'Plan de acci�n consolidado 2025'!$A$3:$V$507,N$1,0)</f>
        <v>N/A</v>
      </c>
      <c r="O434" t="str">
        <f>VLOOKUP($A434,'Plan de acci�n consolidado 2025'!$A$3:$V$507,O$1,0)</f>
        <v>Realizar la inauguración y poner en operacion las Casas del Consumidor de Bienes y Servicios en el territorio nacional (Informe por CCBS aperturada) (Informe por CCBS apertura da y puesta en operación)</v>
      </c>
      <c r="P434">
        <f>VLOOKUP($A434,'Plan de acci�n consolidado 2025'!$A$3:$V$507,P$1,0)</f>
        <v>60</v>
      </c>
      <c r="Q434">
        <f>VLOOKUP($A434,'Plan de acci�n consolidado 2025'!$A$3:$V$507,Q$1,0)</f>
        <v>5</v>
      </c>
      <c r="R434" t="str">
        <f>VLOOKUP($A434,'Plan de acci�n consolidado 2025'!$A$3:$V$507,R$1,0)</f>
        <v>Númerica</v>
      </c>
      <c r="S434" t="str">
        <f>VLOOKUP($A434,'Plan de acci�n consolidado 2025'!$A$3:$V$507,S$1,0)</f>
        <v># de casas abiertas en departamentos generando presencia de la Red Nacional de Protección del Consumidor / 5 casas programadas</v>
      </c>
      <c r="T434" s="196" t="str">
        <f>VLOOKUP($A434,'Plan de acci�n consolidado 2025'!$A$3:$V$507,T$1,0)</f>
        <v>2025-02-03</v>
      </c>
      <c r="U434" s="196" t="str">
        <f>VLOOKUP($A434,'Plan de acci�n consolidado 2025'!$A$3:$V$507,U$1,0)</f>
        <v>2025-12-19</v>
      </c>
      <c r="V434" t="str">
        <f>VLOOKUP($A434,'Plan de acci�n consolidado 2025'!$A$3:$V$507,V$1,0)</f>
        <v>3003-GRUPO DE TRABAJO DE APOYO A LA RED NACIONAL DE PROTECCIÓN  AL CONSUMIDOR;
73-GRUPO DE TRABAJO DE COMUNICACION</v>
      </c>
      <c r="W434"/>
      <c r="X434"/>
    </row>
    <row r="435" spans="1:24" x14ac:dyDescent="0.25">
      <c r="A435" s="31" t="s">
        <v>1285</v>
      </c>
      <c r="B435" t="str">
        <f>VLOOKUP($A435,'Plan de acci�n consolidado 2025'!$A$3:$V$507,B$1,0)</f>
        <v>3003-GRUPO DE TRABAJO DE APOYO A LA RED NACIONAL DE PROTECCIÓN  AL CONSUMIDOR</v>
      </c>
      <c r="C435">
        <f>VLOOKUP($A435,'Plan de acci�n consolidado 2025'!$A$3:$V$507,C$1,0)</f>
        <v>4</v>
      </c>
      <c r="D435" t="str">
        <f>VLOOKUP($A435,'Plan de acci�n consolidado 2025'!$A$3:$V$507,D$1,0)</f>
        <v>Producto</v>
      </c>
      <c r="E435" t="str">
        <f>VLOOKUP($A435,'Plan de acci�n consolidado 2025'!$A$3:$V$507,E$1,0)</f>
        <v>3003.5</v>
      </c>
      <c r="F435" t="str">
        <f>VLOOKUP($A435,'Plan de acci�n consolidado 2025'!$A$3:$V$507,F$1,0)</f>
        <v>Innovador</v>
      </c>
      <c r="G435" t="str">
        <f>VLOOKUP($A435,'Plan de acci�n consolidado 2025'!$A$3:$V$507,G$1,0)</f>
        <v xml:space="preserve">Promover el enfoque preventivo, diferencial y territorial en el que hacer misional de la entidad 
</v>
      </c>
      <c r="H435" t="str">
        <f>VLOOKUP($A435,'Plan de acci�n consolidado 2025'!$A$3:$V$507,H$1,0)</f>
        <v xml:space="preserve">Cumplimiento de productos del PAI asociados a Promover el enfoque preventivo, diferencial y territorial en el que hacer misional de la entidad 
</v>
      </c>
      <c r="I435" t="str">
        <f>VLOOKUP($A435,'Plan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35" t="str">
        <f>VLOOKUP(E435,'Plantilla publicacion'!$A$3:$Q$490,17,0)</f>
        <v>PND - 5-31-5-b- Convergencia regional - Entidades públicas territoriales y nacionales fortalecidas / PES - Cierre de brechas territoriales</v>
      </c>
      <c r="K435" t="str">
        <f>VLOOKUP($A435,'Plan de acci�n consolidado 2025'!$A$3:$V$507,K$1,0)</f>
        <v>Si</v>
      </c>
      <c r="L435" t="str">
        <f>VLOOKUP($A435,'Plan de acci�n consolidado 2025'!$A$3:$V$507,L$1,0)</f>
        <v>C-3503-0200-0009-40401c</v>
      </c>
      <c r="M435" t="str">
        <f>VLOOKUP($A435,'Plan de acci�n consolidado 2025'!$A$3:$V$507,M$1,0)</f>
        <v>Política Gestión del Conocimiento y la Innovación _DIMENSIÓN Gestión del conocimiento y la innovación</v>
      </c>
      <c r="N435" t="str">
        <f>VLOOKUP($A435,'Plan de acci�n consolidado 2025'!$A$3:$V$507,N$1,0)</f>
        <v>PEI_17;
PES_20230197;
PND_8_Fortalecer lasCapacidades yConocimiento sobreDerechos yDeberesDe las relacionesDeConsumo</v>
      </c>
      <c r="O435" t="str">
        <f>VLOOKUP($A435,'Plan de acci�n consolidado 2025'!$A$3:$V$507,O$1,0)</f>
        <v>Guía de Aprendizaje en Derecho de Consumo traducida a lenguaje de minorías étnicas, elaborada y socializada  (Guía en formato digital)</v>
      </c>
      <c r="P435">
        <f>VLOOKUP($A435,'Plan de acci�n consolidado 2025'!$A$3:$V$507,P$1,0)</f>
        <v>20</v>
      </c>
      <c r="Q435">
        <f>VLOOKUP($A435,'Plan de acci�n consolidado 2025'!$A$3:$V$507,Q$1,0)</f>
        <v>1</v>
      </c>
      <c r="R435" t="str">
        <f>VLOOKUP($A435,'Plan de acci�n consolidado 2025'!$A$3:$V$507,R$1,0)</f>
        <v>Númerica</v>
      </c>
      <c r="S435" t="str">
        <f>VLOOKUP($A435,'Plan de acci�n consolidado 2025'!$A$3:$V$507,S$1,0)</f>
        <v># de Guía de Aprendizaje en Derecho de Consumo traducida a lenguaje de minorías étnicas, elaborada y socializada / 1 Guía de Aprendizaje en Derecho de Consumo traducida a lenguaje de minorías étnicas. Programada</v>
      </c>
      <c r="T435" s="196" t="str">
        <f>VLOOKUP($A435,'Plan de acci�n consolidado 2025'!$A$3:$V$507,T$1,0)</f>
        <v>2025-02-03</v>
      </c>
      <c r="U435" s="196" t="str">
        <f>VLOOKUP($A435,'Plan de acci�n consolidado 2025'!$A$3:$V$507,U$1,0)</f>
        <v>2025-12-15</v>
      </c>
      <c r="V435" t="str">
        <f>VLOOKUP($A435,'Plan de acci�n consolidado 2025'!$A$3:$V$507,V$1,0)</f>
        <v>3003-GRUPO DE TRABAJO DE APOYO A LA RED NACIONAL DE PROTECCIÓN  AL CONSUMIDOR;
71-GRUPO DE TRABAJO DE FORMACION</v>
      </c>
      <c r="W435"/>
      <c r="X435"/>
    </row>
    <row r="436" spans="1:24" x14ac:dyDescent="0.25">
      <c r="A436" s="31" t="s">
        <v>1287</v>
      </c>
      <c r="B436" t="str">
        <f>VLOOKUP($A436,'Plan de acci�n consolidado 2025'!$A$3:$V$507,B$1,0)</f>
        <v>3003-GRUPO DE TRABAJO DE APOYO A LA RED NACIONAL DE PROTECCIÓN  AL CONSUMIDOR</v>
      </c>
      <c r="C436">
        <f>VLOOKUP($A436,'Plan de acci�n consolidado 2025'!$A$3:$V$507,C$1,0)</f>
        <v>4</v>
      </c>
      <c r="D436" t="str">
        <f>VLOOKUP($A436,'Plan de acci�n consolidado 2025'!$A$3:$V$507,D$1,0)</f>
        <v>Actividad propia</v>
      </c>
      <c r="E436" t="str">
        <f>VLOOKUP($A436,'Plan de acci�n consolidado 2025'!$A$3:$V$507,E$1,0)</f>
        <v>3003.5.1</v>
      </c>
      <c r="F436" t="str">
        <f>VLOOKUP($A436,'Plan de acci�n consolidado 2025'!$A$3:$V$507,F$1,0)</f>
        <v>N/A</v>
      </c>
      <c r="G436" t="str">
        <f>VLOOKUP($A436,'Plan de acci�n consolidado 2025'!$A$3:$V$507,G$1,0)</f>
        <v>N/A</v>
      </c>
      <c r="H436" t="str">
        <f>VLOOKUP($A436,'Plan de acci�n consolidado 2025'!$A$3:$V$507,H$1,0)</f>
        <v>N/A</v>
      </c>
      <c r="I436" t="str">
        <f>VLOOKUP($A436,'Plan de acci�n consolidado 2025'!$A$3:$V$507,I$1,0)</f>
        <v>N/A</v>
      </c>
      <c r="J436">
        <f>VLOOKUP(E436,'Plantilla publicacion'!$A$3:$Q$490,17,0)</f>
        <v>0</v>
      </c>
      <c r="K436" t="str">
        <f>VLOOKUP($A436,'Plan de acci�n consolidado 2025'!$A$3:$V$507,K$1,0)</f>
        <v>N/A</v>
      </c>
      <c r="L436" t="str">
        <f>VLOOKUP($A436,'Plan de acci�n consolidado 2025'!$A$3:$V$507,L$1,0)</f>
        <v>N/A</v>
      </c>
      <c r="M436" t="str">
        <f>VLOOKUP($A436,'Plan de acci�n consolidado 2025'!$A$3:$V$507,M$1,0)</f>
        <v>N/A</v>
      </c>
      <c r="N436" t="str">
        <f>VLOOKUP($A436,'Plan de acci�n consolidado 2025'!$A$3:$V$507,N$1,0)</f>
        <v>N/A</v>
      </c>
      <c r="O436" t="str">
        <f>VLOOKUP($A436,'Plan de acci�n consolidado 2025'!$A$3:$V$507,O$1,0)</f>
        <v>Definir el grupo étnico para la traducción de la Guía de Aprendizaje en Derecho de Consumo  (Acta de acuerdo de grupo étnico definido)</v>
      </c>
      <c r="P436">
        <f>VLOOKUP($A436,'Plan de acci�n consolidado 2025'!$A$3:$V$507,P$1,0)</f>
        <v>10</v>
      </c>
      <c r="Q436">
        <f>VLOOKUP($A436,'Plan de acci�n consolidado 2025'!$A$3:$V$507,Q$1,0)</f>
        <v>1</v>
      </c>
      <c r="R436" t="str">
        <f>VLOOKUP($A436,'Plan de acci�n consolidado 2025'!$A$3:$V$507,R$1,0)</f>
        <v>Númerica</v>
      </c>
      <c r="S436" t="str">
        <f>VLOOKUP($A436,'Plan de acci�n consolidado 2025'!$A$3:$V$507,S$1,0)</f>
        <v># de Grupo Étnico definido para realizar la traducción de la guía / 1 Grupo Étnico  por definir para realizar la traducción de la guía</v>
      </c>
      <c r="T436" s="196" t="str">
        <f>VLOOKUP($A436,'Plan de acci�n consolidado 2025'!$A$3:$V$507,T$1,0)</f>
        <v>2025-02-03</v>
      </c>
      <c r="U436" s="196" t="str">
        <f>VLOOKUP($A436,'Plan de acci�n consolidado 2025'!$A$3:$V$507,U$1,0)</f>
        <v>2025-03-31</v>
      </c>
      <c r="V436" t="str">
        <f>VLOOKUP($A436,'Plan de acci�n consolidado 2025'!$A$3:$V$507,V$1,0)</f>
        <v>3003-GRUPO DE TRABAJO DE APOYO A LA RED NACIONAL DE PROTECCIÓN  AL CONSUMIDOR;
71-GRUPO DE TRABAJO DE FORMACION</v>
      </c>
      <c r="W436"/>
      <c r="X436"/>
    </row>
    <row r="437" spans="1:24" x14ac:dyDescent="0.25">
      <c r="A437" s="31" t="s">
        <v>1290</v>
      </c>
      <c r="B437" t="str">
        <f>VLOOKUP($A437,'Plan de acci�n consolidado 2025'!$A$3:$V$507,B$1,0)</f>
        <v>3003-GRUPO DE TRABAJO DE APOYO A LA RED NACIONAL DE PROTECCIÓN  AL CONSUMIDOR</v>
      </c>
      <c r="C437">
        <f>VLOOKUP($A437,'Plan de acci�n consolidado 2025'!$A$3:$V$507,C$1,0)</f>
        <v>4</v>
      </c>
      <c r="D437" t="str">
        <f>VLOOKUP($A437,'Plan de acci�n consolidado 2025'!$A$3:$V$507,D$1,0)</f>
        <v>Actividad propia</v>
      </c>
      <c r="E437" t="str">
        <f>VLOOKUP($A437,'Plan de acci�n consolidado 2025'!$A$3:$V$507,E$1,0)</f>
        <v>3003.5.2</v>
      </c>
      <c r="F437" t="str">
        <f>VLOOKUP($A437,'Plan de acci�n consolidado 2025'!$A$3:$V$507,F$1,0)</f>
        <v>N/A</v>
      </c>
      <c r="G437" t="str">
        <f>VLOOKUP($A437,'Plan de acci�n consolidado 2025'!$A$3:$V$507,G$1,0)</f>
        <v>N/A</v>
      </c>
      <c r="H437" t="str">
        <f>VLOOKUP($A437,'Plan de acci�n consolidado 2025'!$A$3:$V$507,H$1,0)</f>
        <v>N/A</v>
      </c>
      <c r="I437" t="str">
        <f>VLOOKUP($A437,'Plan de acci�n consolidado 2025'!$A$3:$V$507,I$1,0)</f>
        <v>N/A</v>
      </c>
      <c r="J437">
        <f>VLOOKUP(E437,'Plantilla publicacion'!$A$3:$Q$490,17,0)</f>
        <v>0</v>
      </c>
      <c r="K437" t="str">
        <f>VLOOKUP($A437,'Plan de acci�n consolidado 2025'!$A$3:$V$507,K$1,0)</f>
        <v>N/A</v>
      </c>
      <c r="L437" t="str">
        <f>VLOOKUP($A437,'Plan de acci�n consolidado 2025'!$A$3:$V$507,L$1,0)</f>
        <v>N/A</v>
      </c>
      <c r="M437" t="str">
        <f>VLOOKUP($A437,'Plan de acci�n consolidado 2025'!$A$3:$V$507,M$1,0)</f>
        <v>N/A</v>
      </c>
      <c r="N437" t="str">
        <f>VLOOKUP($A437,'Plan de acci�n consolidado 2025'!$A$3:$V$507,N$1,0)</f>
        <v>N/A</v>
      </c>
      <c r="O437" t="str">
        <f>VLOOKUP($A437,'Plan de acci�n consolidado 2025'!$A$3:$V$507,O$1,0)</f>
        <v>Consolidar y traducir la Guía de Aprendizaje en Derecho de Consumo en lenguaje étnico aprobada (Guía de Aprendizaje en Derecho de Consumo en lenguaje étnico aprobada y traducida)</v>
      </c>
      <c r="P437">
        <f>VLOOKUP($A437,'Plan de acci�n consolidado 2025'!$A$3:$V$507,P$1,0)</f>
        <v>50</v>
      </c>
      <c r="Q437">
        <f>VLOOKUP($A437,'Plan de acci�n consolidado 2025'!$A$3:$V$507,Q$1,0)</f>
        <v>1</v>
      </c>
      <c r="R437" t="str">
        <f>VLOOKUP($A437,'Plan de acci�n consolidado 2025'!$A$3:$V$507,R$1,0)</f>
        <v>Númerica</v>
      </c>
      <c r="S437" t="str">
        <f>VLOOKUP($A437,'Plan de acci�n consolidado 2025'!$A$3:$V$507,S$1,0)</f>
        <v># de Guía de Aprendizaje en Derecho de Consumo en lenguaje étnico, traducida / 1 Guía de Aprendizaje en Derecho de Consumo en lenguaje étnico, por traducir</v>
      </c>
      <c r="T437" s="196" t="str">
        <f>VLOOKUP($A437,'Plan de acci�n consolidado 2025'!$A$3:$V$507,T$1,0)</f>
        <v>2025-04-01</v>
      </c>
      <c r="U437" s="196" t="str">
        <f>VLOOKUP($A437,'Plan de acci�n consolidado 2025'!$A$3:$V$507,U$1,0)</f>
        <v>2025-08-29</v>
      </c>
      <c r="V437" t="str">
        <f>VLOOKUP($A437,'Plan de acci�n consolidado 2025'!$A$3:$V$507,V$1,0)</f>
        <v>3003-GRUPO DE TRABAJO DE APOYO A LA RED NACIONAL DE PROTECCIÓN  AL CONSUMIDOR</v>
      </c>
      <c r="W437"/>
      <c r="X437"/>
    </row>
    <row r="438" spans="1:24" x14ac:dyDescent="0.25">
      <c r="A438" s="31" t="s">
        <v>1292</v>
      </c>
      <c r="B438" t="str">
        <f>VLOOKUP($A438,'Plan de acci�n consolidado 2025'!$A$3:$V$507,B$1,0)</f>
        <v>3003-GRUPO DE TRABAJO DE APOYO A LA RED NACIONAL DE PROTECCIÓN  AL CONSUMIDOR</v>
      </c>
      <c r="C438">
        <f>VLOOKUP($A438,'Plan de acci�n consolidado 2025'!$A$3:$V$507,C$1,0)</f>
        <v>4</v>
      </c>
      <c r="D438" t="str">
        <f>VLOOKUP($A438,'Plan de acci�n consolidado 2025'!$A$3:$V$507,D$1,0)</f>
        <v>Actividad propia</v>
      </c>
      <c r="E438" t="str">
        <f>VLOOKUP($A438,'Plan de acci�n consolidado 2025'!$A$3:$V$507,E$1,0)</f>
        <v>3003.5.3</v>
      </c>
      <c r="F438" t="str">
        <f>VLOOKUP($A438,'Plan de acci�n consolidado 2025'!$A$3:$V$507,F$1,0)</f>
        <v>N/A</v>
      </c>
      <c r="G438" t="str">
        <f>VLOOKUP($A438,'Plan de acci�n consolidado 2025'!$A$3:$V$507,G$1,0)</f>
        <v>N/A</v>
      </c>
      <c r="H438" t="str">
        <f>VLOOKUP($A438,'Plan de acci�n consolidado 2025'!$A$3:$V$507,H$1,0)</f>
        <v>N/A</v>
      </c>
      <c r="I438" t="str">
        <f>VLOOKUP($A438,'Plan de acci�n consolidado 2025'!$A$3:$V$507,I$1,0)</f>
        <v>N/A</v>
      </c>
      <c r="J438">
        <f>VLOOKUP(E438,'Plantilla publicacion'!$A$3:$Q$490,17,0)</f>
        <v>0</v>
      </c>
      <c r="K438" t="str">
        <f>VLOOKUP($A438,'Plan de acci�n consolidado 2025'!$A$3:$V$507,K$1,0)</f>
        <v>N/A</v>
      </c>
      <c r="L438" t="str">
        <f>VLOOKUP($A438,'Plan de acci�n consolidado 2025'!$A$3:$V$507,L$1,0)</f>
        <v>N/A</v>
      </c>
      <c r="M438" t="str">
        <f>VLOOKUP($A438,'Plan de acci�n consolidado 2025'!$A$3:$V$507,M$1,0)</f>
        <v>N/A</v>
      </c>
      <c r="N438" t="str">
        <f>VLOOKUP($A438,'Plan de acci�n consolidado 2025'!$A$3:$V$507,N$1,0)</f>
        <v>N/A</v>
      </c>
      <c r="O438" t="str">
        <f>VLOOKUP($A438,'Plan de acci�n consolidado 2025'!$A$3:$V$507,O$1,0)</f>
        <v>Definir la Estrategia de socialización de la Guía de Aprendizaje en Derecho de Consumo (Documento Estrategia de socialización de la Guía de Aprendizaje en Derecho de Consumo)</v>
      </c>
      <c r="P438">
        <f>VLOOKUP($A438,'Plan de acci�n consolidado 2025'!$A$3:$V$507,P$1,0)</f>
        <v>20</v>
      </c>
      <c r="Q438">
        <f>VLOOKUP($A438,'Plan de acci�n consolidado 2025'!$A$3:$V$507,Q$1,0)</f>
        <v>1</v>
      </c>
      <c r="R438" t="str">
        <f>VLOOKUP($A438,'Plan de acci�n consolidado 2025'!$A$3:$V$507,R$1,0)</f>
        <v>Númerica</v>
      </c>
      <c r="S438" t="str">
        <f>VLOOKUP($A438,'Plan de acci�n consolidado 2025'!$A$3:$V$507,S$1,0)</f>
        <v># de Estrategia definida / 1 Estrategia por definir</v>
      </c>
      <c r="T438" s="196" t="str">
        <f>VLOOKUP($A438,'Plan de acci�n consolidado 2025'!$A$3:$V$507,T$1,0)</f>
        <v>2025-06-03</v>
      </c>
      <c r="U438" s="196" t="str">
        <f>VLOOKUP($A438,'Plan de acci�n consolidado 2025'!$A$3:$V$507,U$1,0)</f>
        <v>2025-08-29</v>
      </c>
      <c r="V438" t="str">
        <f>VLOOKUP($A438,'Plan de acci�n consolidado 2025'!$A$3:$V$507,V$1,0)</f>
        <v>3003-GRUPO DE TRABAJO DE APOYO A LA RED NACIONAL DE PROTECCIÓN  AL CONSUMIDOR</v>
      </c>
      <c r="W438"/>
      <c r="X438"/>
    </row>
    <row r="439" spans="1:24" x14ac:dyDescent="0.25">
      <c r="A439" s="31" t="s">
        <v>1294</v>
      </c>
      <c r="B439" t="str">
        <f>VLOOKUP($A439,'Plan de acci�n consolidado 2025'!$A$3:$V$507,B$1,0)</f>
        <v>3003-GRUPO DE TRABAJO DE APOYO A LA RED NACIONAL DE PROTECCIÓN  AL CONSUMIDOR</v>
      </c>
      <c r="C439">
        <f>VLOOKUP($A439,'Plan de acci�n consolidado 2025'!$A$3:$V$507,C$1,0)</f>
        <v>4</v>
      </c>
      <c r="D439" t="str">
        <f>VLOOKUP($A439,'Plan de acci�n consolidado 2025'!$A$3:$V$507,D$1,0)</f>
        <v>Actividad propia</v>
      </c>
      <c r="E439" t="str">
        <f>VLOOKUP($A439,'Plan de acci�n consolidado 2025'!$A$3:$V$507,E$1,0)</f>
        <v>3003.5.4</v>
      </c>
      <c r="F439" t="str">
        <f>VLOOKUP($A439,'Plan de acci�n consolidado 2025'!$A$3:$V$507,F$1,0)</f>
        <v>N/A</v>
      </c>
      <c r="G439" t="str">
        <f>VLOOKUP($A439,'Plan de acci�n consolidado 2025'!$A$3:$V$507,G$1,0)</f>
        <v>N/A</v>
      </c>
      <c r="H439" t="str">
        <f>VLOOKUP($A439,'Plan de acci�n consolidado 2025'!$A$3:$V$507,H$1,0)</f>
        <v>N/A</v>
      </c>
      <c r="I439" t="str">
        <f>VLOOKUP($A439,'Plan de acci�n consolidado 2025'!$A$3:$V$507,I$1,0)</f>
        <v>N/A</v>
      </c>
      <c r="J439">
        <f>VLOOKUP(E439,'Plantilla publicacion'!$A$3:$Q$490,17,0)</f>
        <v>0</v>
      </c>
      <c r="K439" t="str">
        <f>VLOOKUP($A439,'Plan de acci�n consolidado 2025'!$A$3:$V$507,K$1,0)</f>
        <v>N/A</v>
      </c>
      <c r="L439" t="str">
        <f>VLOOKUP($A439,'Plan de acci�n consolidado 2025'!$A$3:$V$507,L$1,0)</f>
        <v>N/A</v>
      </c>
      <c r="M439" t="str">
        <f>VLOOKUP($A439,'Plan de acci�n consolidado 2025'!$A$3:$V$507,M$1,0)</f>
        <v>N/A</v>
      </c>
      <c r="N439" t="str">
        <f>VLOOKUP($A439,'Plan de acci�n consolidado 2025'!$A$3:$V$507,N$1,0)</f>
        <v>N/A</v>
      </c>
      <c r="O439" t="str">
        <f>VLOOKUP($A439,'Plan de acci�n consolidado 2025'!$A$3:$V$507,O$1,0)</f>
        <v>Aplicar la estrategia de socialización definida (Informe de aplicación de la estrategia)</v>
      </c>
      <c r="P439">
        <f>VLOOKUP($A439,'Plan de acci�n consolidado 2025'!$A$3:$V$507,P$1,0)</f>
        <v>20</v>
      </c>
      <c r="Q439">
        <f>VLOOKUP($A439,'Plan de acci�n consolidado 2025'!$A$3:$V$507,Q$1,0)</f>
        <v>1</v>
      </c>
      <c r="R439" t="str">
        <f>VLOOKUP($A439,'Plan de acci�n consolidado 2025'!$A$3:$V$507,R$1,0)</f>
        <v>Númerica</v>
      </c>
      <c r="S439" t="str">
        <f>VLOOKUP($A439,'Plan de acci�n consolidado 2025'!$A$3:$V$507,S$1,0)</f>
        <v># de Estrategia de  socializada / 1 Estrategia programada</v>
      </c>
      <c r="T439" s="196" t="str">
        <f>VLOOKUP($A439,'Plan de acci�n consolidado 2025'!$A$3:$V$507,T$1,0)</f>
        <v>2025-09-01</v>
      </c>
      <c r="U439" s="196" t="str">
        <f>VLOOKUP($A439,'Plan de acci�n consolidado 2025'!$A$3:$V$507,U$1,0)</f>
        <v>2025-12-15</v>
      </c>
      <c r="V439" t="str">
        <f>VLOOKUP($A439,'Plan de acci�n consolidado 2025'!$A$3:$V$507,V$1,0)</f>
        <v>3003-GRUPO DE TRABAJO DE APOYO A LA RED NACIONAL DE PROTECCIÓN  AL CONSUMIDOR</v>
      </c>
      <c r="W439"/>
      <c r="X439"/>
    </row>
    <row r="440" spans="1:24" x14ac:dyDescent="0.25">
      <c r="A440" s="31" t="s">
        <v>1295</v>
      </c>
      <c r="B440" t="str">
        <f>VLOOKUP($A440,'Plan de acci�n consolidado 2025'!$A$3:$V$507,B$1,0)</f>
        <v>3003-GRUPO DE TRABAJO DE APOYO A LA RED NACIONAL DE PROTECCIÓN  AL CONSUMIDOR</v>
      </c>
      <c r="C440">
        <f>VLOOKUP($A440,'Plan de acci�n consolidado 2025'!$A$3:$V$507,C$1,0)</f>
        <v>4</v>
      </c>
      <c r="D440" t="str">
        <f>VLOOKUP($A440,'Plan de acci�n consolidado 2025'!$A$3:$V$507,D$1,0)</f>
        <v>Producto</v>
      </c>
      <c r="E440" t="str">
        <f>VLOOKUP($A440,'Plan de acci�n consolidado 2025'!$A$3:$V$507,E$1,0)</f>
        <v>3003.6</v>
      </c>
      <c r="F440" t="str">
        <f>VLOOKUP($A440,'Plan de acci�n consolidado 2025'!$A$3:$V$507,F$1,0)</f>
        <v>Innovador</v>
      </c>
      <c r="G440" t="str">
        <f>VLOOKUP($A440,'Plan de acci�n consolidado 2025'!$A$3:$V$507,G$1,0)</f>
        <v xml:space="preserve">Generar sinergias con agentes nacionales e internacionales que permitan potenciar las capacidades de la SIC.
</v>
      </c>
      <c r="H440" t="str">
        <f>VLOOKUP($A440,'Plan de acci�n consolidado 2025'!$A$3:$V$507,H$1,0)</f>
        <v xml:space="preserve">Cumplimiento de productos del PAI asociados a Generar sinergias con agentes nacionales e internacionales que permitan potenciar las capacidades de la SIC.
</v>
      </c>
      <c r="I440" t="str">
        <f>VLOOKUP($A440,'Plan de acci�n consolidado 2025'!$A$3:$V$507,I$1,0)</f>
        <v>1-Generación de oportunidades de cooperación y fortalecimiento de existentes con grupos de interés y de valor.-5-Direccionamiento de la oferta institucional con productos y/o servicios con enfoque preventivo, diferencial y territorial.</v>
      </c>
      <c r="J440" t="str">
        <f>VLOOKUP(E440,'Plantilla publicacion'!$A$3:$Q$490,17,0)</f>
        <v>PND - 4-04-1-c- Transformación productiva, internacionalización y acción climática - Políticas de competencia, consumidor e infraestructura de la calidad modernas / PES - Internacionalización</v>
      </c>
      <c r="K440" t="str">
        <f>VLOOKUP($A440,'Plan de acci�n consolidado 2025'!$A$3:$V$507,K$1,0)</f>
        <v>No</v>
      </c>
      <c r="L440" t="str">
        <f>VLOOKUP($A440,'Plan de acci�n consolidado 2025'!$A$3:$V$507,L$1,0)</f>
        <v>C-3503-0200-0009-40401c</v>
      </c>
      <c r="M440" t="str">
        <f>VLOOKUP($A440,'Plan de acci�n consolidado 2025'!$A$3:$V$507,M$1,0)</f>
        <v>Política Participación Ciudadana en la Gestión Pública _DIMENSIÓN Gestión con Valores para Resultados</v>
      </c>
      <c r="N440" t="str">
        <f>VLOOKUP($A440,'Plan de acci�n consolidado 2025'!$A$3:$V$507,N$1,0)</f>
        <v>PND_8_Fortalecer lasCapacidades yConocimiento sobreDerechos yDeberesDe las relacionesDeConsumo</v>
      </c>
      <c r="O440" t="str">
        <f>VLOOKUP($A440,'Plan de acci�n consolidado 2025'!$A$3:$V$507,O$1,0)</f>
        <v>Cartilla Consufondo que permita mejorar el conocimiento e impacto en la protección de los consumidores de bienes y servicios a Ligas y asociaciones de consumidores, así como universidades en su condición de Entidades Sin Ánimo de Lucro de Reconocida Idoneidad. (Cartilla elaborada /correo de aprobación)."</v>
      </c>
      <c r="P440">
        <f>VLOOKUP($A440,'Plan de acci�n consolidado 2025'!$A$3:$V$507,P$1,0)</f>
        <v>15</v>
      </c>
      <c r="Q440">
        <f>VLOOKUP($A440,'Plan de acci�n consolidado 2025'!$A$3:$V$507,Q$1,0)</f>
        <v>1</v>
      </c>
      <c r="R440" t="str">
        <f>VLOOKUP($A440,'Plan de acci�n consolidado 2025'!$A$3:$V$507,R$1,0)</f>
        <v>Númerica</v>
      </c>
      <c r="S440" t="str">
        <f>VLOOKUP($A440,'Plan de acci�n consolidado 2025'!$A$3:$V$507,S$1,0)</f>
        <v># de Cartilla elaborada y aprobada. / 1 Cartilla programada</v>
      </c>
      <c r="T440" s="196" t="str">
        <f>VLOOKUP($A440,'Plan de acci�n consolidado 2025'!$A$3:$V$507,T$1,0)</f>
        <v>2025-02-03</v>
      </c>
      <c r="U440" s="196" t="str">
        <f>VLOOKUP($A440,'Plan de acci�n consolidado 2025'!$A$3:$V$507,U$1,0)</f>
        <v>2025-06-27</v>
      </c>
      <c r="V440" t="str">
        <f>VLOOKUP($A440,'Plan de acci�n consolidado 2025'!$A$3:$V$507,V$1,0)</f>
        <v>3003-GRUPO DE TRABAJO DE APOYO A LA RED NACIONAL DE PROTECCIÓN  AL CONSUMIDOR</v>
      </c>
      <c r="W440"/>
      <c r="X440"/>
    </row>
    <row r="441" spans="1:24" x14ac:dyDescent="0.25">
      <c r="A441" s="31" t="s">
        <v>1296</v>
      </c>
      <c r="B441" t="str">
        <f>VLOOKUP($A441,'Plan de acci�n consolidado 2025'!$A$3:$V$507,B$1,0)</f>
        <v>3003-GRUPO DE TRABAJO DE APOYO A LA RED NACIONAL DE PROTECCIÓN  AL CONSUMIDOR</v>
      </c>
      <c r="C441">
        <f>VLOOKUP($A441,'Plan de acci�n consolidado 2025'!$A$3:$V$507,C$1,0)</f>
        <v>4</v>
      </c>
      <c r="D441" t="str">
        <f>VLOOKUP($A441,'Plan de acci�n consolidado 2025'!$A$3:$V$507,D$1,0)</f>
        <v>Actividad propia</v>
      </c>
      <c r="E441" t="str">
        <f>VLOOKUP($A441,'Plan de acci�n consolidado 2025'!$A$3:$V$507,E$1,0)</f>
        <v>3003.6.1</v>
      </c>
      <c r="F441" t="str">
        <f>VLOOKUP($A441,'Plan de acci�n consolidado 2025'!$A$3:$V$507,F$1,0)</f>
        <v>N/A</v>
      </c>
      <c r="G441" t="str">
        <f>VLOOKUP($A441,'Plan de acci�n consolidado 2025'!$A$3:$V$507,G$1,0)</f>
        <v>N/A</v>
      </c>
      <c r="H441" t="str">
        <f>VLOOKUP($A441,'Plan de acci�n consolidado 2025'!$A$3:$V$507,H$1,0)</f>
        <v>N/A</v>
      </c>
      <c r="I441" t="str">
        <f>VLOOKUP($A441,'Plan de acci�n consolidado 2025'!$A$3:$V$507,I$1,0)</f>
        <v>N/A</v>
      </c>
      <c r="J441">
        <f>VLOOKUP(E441,'Plantilla publicacion'!$A$3:$Q$490,17,0)</f>
        <v>0</v>
      </c>
      <c r="K441" t="str">
        <f>VLOOKUP($A441,'Plan de acci�n consolidado 2025'!$A$3:$V$507,K$1,0)</f>
        <v>N/A</v>
      </c>
      <c r="L441" t="str">
        <f>VLOOKUP($A441,'Plan de acci�n consolidado 2025'!$A$3:$V$507,L$1,0)</f>
        <v>N/A</v>
      </c>
      <c r="M441" t="str">
        <f>VLOOKUP($A441,'Plan de acci�n consolidado 2025'!$A$3:$V$507,M$1,0)</f>
        <v>N/A</v>
      </c>
      <c r="N441" t="str">
        <f>VLOOKUP($A441,'Plan de acci�n consolidado 2025'!$A$3:$V$507,N$1,0)</f>
        <v>N/A</v>
      </c>
      <c r="O441" t="str">
        <f>VLOOKUP($A441,'Plan de acci�n consolidado 2025'!$A$3:$V$507,O$1,0)</f>
        <v>Elaborar estudios previos  (Documento Estudios previos aprobados secretaria general y jurídica)</v>
      </c>
      <c r="P441">
        <f>VLOOKUP($A441,'Plan de acci�n consolidado 2025'!$A$3:$V$507,P$1,0)</f>
        <v>10</v>
      </c>
      <c r="Q441">
        <f>VLOOKUP($A441,'Plan de acci�n consolidado 2025'!$A$3:$V$507,Q$1,0)</f>
        <v>1</v>
      </c>
      <c r="R441" t="str">
        <f>VLOOKUP($A441,'Plan de acci�n consolidado 2025'!$A$3:$V$507,R$1,0)</f>
        <v>Númerica</v>
      </c>
      <c r="S441" t="str">
        <f>VLOOKUP($A441,'Plan de acci�n consolidado 2025'!$A$3:$V$507,S$1,0)</f>
        <v># de estudios previos elaborados / 1 estudios previos a elaborar</v>
      </c>
      <c r="T441" s="196" t="str">
        <f>VLOOKUP($A441,'Plan de acci�n consolidado 2025'!$A$3:$V$507,T$1,0)</f>
        <v>2025-02-03</v>
      </c>
      <c r="U441" s="196" t="str">
        <f>VLOOKUP($A441,'Plan de acci�n consolidado 2025'!$A$3:$V$507,U$1,0)</f>
        <v>2025-04-14</v>
      </c>
      <c r="V441" t="str">
        <f>VLOOKUP($A441,'Plan de acci�n consolidado 2025'!$A$3:$V$507,V$1,0)</f>
        <v>3003-GRUPO DE TRABAJO DE APOYO A LA RED NACIONAL DE PROTECCIÓN  AL CONSUMIDOR</v>
      </c>
      <c r="W441"/>
      <c r="X441"/>
    </row>
    <row r="442" spans="1:24" x14ac:dyDescent="0.25">
      <c r="A442" s="31" t="s">
        <v>1298</v>
      </c>
      <c r="B442" t="str">
        <f>VLOOKUP($A442,'Plan de acci�n consolidado 2025'!$A$3:$V$507,B$1,0)</f>
        <v>3003-GRUPO DE TRABAJO DE APOYO A LA RED NACIONAL DE PROTECCIÓN  AL CONSUMIDOR</v>
      </c>
      <c r="C442">
        <f>VLOOKUP($A442,'Plan de acci�n consolidado 2025'!$A$3:$V$507,C$1,0)</f>
        <v>4</v>
      </c>
      <c r="D442" t="str">
        <f>VLOOKUP($A442,'Plan de acci�n consolidado 2025'!$A$3:$V$507,D$1,0)</f>
        <v>Actividad propia</v>
      </c>
      <c r="E442" t="str">
        <f>VLOOKUP($A442,'Plan de acci�n consolidado 2025'!$A$3:$V$507,E$1,0)</f>
        <v>3003.6.2</v>
      </c>
      <c r="F442" t="str">
        <f>VLOOKUP($A442,'Plan de acci�n consolidado 2025'!$A$3:$V$507,F$1,0)</f>
        <v>N/A</v>
      </c>
      <c r="G442" t="str">
        <f>VLOOKUP($A442,'Plan de acci�n consolidado 2025'!$A$3:$V$507,G$1,0)</f>
        <v>N/A</v>
      </c>
      <c r="H442" t="str">
        <f>VLOOKUP($A442,'Plan de acci�n consolidado 2025'!$A$3:$V$507,H$1,0)</f>
        <v>N/A</v>
      </c>
      <c r="I442" t="str">
        <f>VLOOKUP($A442,'Plan de acci�n consolidado 2025'!$A$3:$V$507,I$1,0)</f>
        <v>N/A</v>
      </c>
      <c r="J442">
        <f>VLOOKUP(E442,'Plantilla publicacion'!$A$3:$Q$490,17,0)</f>
        <v>0</v>
      </c>
      <c r="K442" t="str">
        <f>VLOOKUP($A442,'Plan de acci�n consolidado 2025'!$A$3:$V$507,K$1,0)</f>
        <v>N/A</v>
      </c>
      <c r="L442" t="str">
        <f>VLOOKUP($A442,'Plan de acci�n consolidado 2025'!$A$3:$V$507,L$1,0)</f>
        <v>N/A</v>
      </c>
      <c r="M442" t="str">
        <f>VLOOKUP($A442,'Plan de acci�n consolidado 2025'!$A$3:$V$507,M$1,0)</f>
        <v>N/A</v>
      </c>
      <c r="N442" t="str">
        <f>VLOOKUP($A442,'Plan de acci�n consolidado 2025'!$A$3:$V$507,N$1,0)</f>
        <v>N/A</v>
      </c>
      <c r="O442" t="str">
        <f>VLOOKUP($A442,'Plan de acci�n consolidado 2025'!$A$3:$V$507,O$1,0)</f>
        <v>Actualizar y aprobar la cartilla Consufondo  (Cartilla Actualizada y aprobada de Consufondo)</v>
      </c>
      <c r="P442">
        <f>VLOOKUP($A442,'Plan de acci�n consolidado 2025'!$A$3:$V$507,P$1,0)</f>
        <v>10</v>
      </c>
      <c r="Q442">
        <f>VLOOKUP($A442,'Plan de acci�n consolidado 2025'!$A$3:$V$507,Q$1,0)</f>
        <v>1</v>
      </c>
      <c r="R442" t="str">
        <f>VLOOKUP($A442,'Plan de acci�n consolidado 2025'!$A$3:$V$507,R$1,0)</f>
        <v>Númerica</v>
      </c>
      <c r="S442" t="str">
        <f>VLOOKUP($A442,'Plan de acci�n consolidado 2025'!$A$3:$V$507,S$1,0)</f>
        <v># de Cartilla revisada y/o ajustada / 1 Cartilla programada a revisar y/o ajustar</v>
      </c>
      <c r="T442" s="196" t="str">
        <f>VLOOKUP($A442,'Plan de acci�n consolidado 2025'!$A$3:$V$507,T$1,0)</f>
        <v>2025-04-01</v>
      </c>
      <c r="U442" s="196" t="str">
        <f>VLOOKUP($A442,'Plan de acci�n consolidado 2025'!$A$3:$V$507,U$1,0)</f>
        <v>2025-04-30</v>
      </c>
      <c r="V442" t="str">
        <f>VLOOKUP($A442,'Plan de acci�n consolidado 2025'!$A$3:$V$507,V$1,0)</f>
        <v>3003-GRUPO DE TRABAJO DE APOYO A LA RED NACIONAL DE PROTECCIÓN  AL CONSUMIDOR</v>
      </c>
      <c r="W442"/>
      <c r="X442"/>
    </row>
    <row r="443" spans="1:24" x14ac:dyDescent="0.25">
      <c r="A443" s="31" t="s">
        <v>1300</v>
      </c>
      <c r="B443" t="str">
        <f>VLOOKUP($A443,'Plan de acci�n consolidado 2025'!$A$3:$V$507,B$1,0)</f>
        <v>3003-GRUPO DE TRABAJO DE APOYO A LA RED NACIONAL DE PROTECCIÓN  AL CONSUMIDOR</v>
      </c>
      <c r="C443">
        <f>VLOOKUP($A443,'Plan de acci�n consolidado 2025'!$A$3:$V$507,C$1,0)</f>
        <v>4</v>
      </c>
      <c r="D443" t="str">
        <f>VLOOKUP($A443,'Plan de acci�n consolidado 2025'!$A$3:$V$507,D$1,0)</f>
        <v>Actividad propia</v>
      </c>
      <c r="E443" t="str">
        <f>VLOOKUP($A443,'Plan de acci�n consolidado 2025'!$A$3:$V$507,E$1,0)</f>
        <v>3003.6.3</v>
      </c>
      <c r="F443" t="str">
        <f>VLOOKUP($A443,'Plan de acci�n consolidado 2025'!$A$3:$V$507,F$1,0)</f>
        <v>N/A</v>
      </c>
      <c r="G443" t="str">
        <f>VLOOKUP($A443,'Plan de acci�n consolidado 2025'!$A$3:$V$507,G$1,0)</f>
        <v>N/A</v>
      </c>
      <c r="H443" t="str">
        <f>VLOOKUP($A443,'Plan de acci�n consolidado 2025'!$A$3:$V$507,H$1,0)</f>
        <v>N/A</v>
      </c>
      <c r="I443" t="str">
        <f>VLOOKUP($A443,'Plan de acci�n consolidado 2025'!$A$3:$V$507,I$1,0)</f>
        <v>N/A</v>
      </c>
      <c r="J443">
        <f>VLOOKUP(E443,'Plantilla publicacion'!$A$3:$Q$490,17,0)</f>
        <v>0</v>
      </c>
      <c r="K443" t="str">
        <f>VLOOKUP($A443,'Plan de acci�n consolidado 2025'!$A$3:$V$507,K$1,0)</f>
        <v>N/A</v>
      </c>
      <c r="L443" t="str">
        <f>VLOOKUP($A443,'Plan de acci�n consolidado 2025'!$A$3:$V$507,L$1,0)</f>
        <v>N/A</v>
      </c>
      <c r="M443" t="str">
        <f>VLOOKUP($A443,'Plan de acci�n consolidado 2025'!$A$3:$V$507,M$1,0)</f>
        <v>N/A</v>
      </c>
      <c r="N443" t="str">
        <f>VLOOKUP($A443,'Plan de acci�n consolidado 2025'!$A$3:$V$507,N$1,0)</f>
        <v>N/A</v>
      </c>
      <c r="O443" t="str">
        <f>VLOOKUP($A443,'Plan de acci�n consolidado 2025'!$A$3:$V$507,O$1,0)</f>
        <v>Realizar un informe de valoración del Programa consufondo 2025 y recomendaciones para próximas vigencias.(Informe final)</v>
      </c>
      <c r="P443">
        <f>VLOOKUP($A443,'Plan de acci�n consolidado 2025'!$A$3:$V$507,P$1,0)</f>
        <v>80</v>
      </c>
      <c r="Q443">
        <f>VLOOKUP($A443,'Plan de acci�n consolidado 2025'!$A$3:$V$507,Q$1,0)</f>
        <v>1</v>
      </c>
      <c r="R443" t="str">
        <f>VLOOKUP($A443,'Plan de acci�n consolidado 2025'!$A$3:$V$507,R$1,0)</f>
        <v>Númerica</v>
      </c>
      <c r="S443" t="str">
        <f>VLOOKUP($A443,'Plan de acci�n consolidado 2025'!$A$3:$V$507,S$1,0)</f>
        <v># de Informe realizado / 1 Informe programado</v>
      </c>
      <c r="T443" s="196" t="str">
        <f>VLOOKUP($A443,'Plan de acci�n consolidado 2025'!$A$3:$V$507,T$1,0)</f>
        <v>2025-05-02</v>
      </c>
      <c r="U443" s="196" t="str">
        <f>VLOOKUP($A443,'Plan de acci�n consolidado 2025'!$A$3:$V$507,U$1,0)</f>
        <v>2025-06-27</v>
      </c>
      <c r="V443" t="str">
        <f>VLOOKUP($A443,'Plan de acci�n consolidado 2025'!$A$3:$V$507,V$1,0)</f>
        <v>3003-GRUPO DE TRABAJO DE APOYO A LA RED NACIONAL DE PROTECCIÓN  AL CONSUMIDOR</v>
      </c>
      <c r="W443"/>
      <c r="X443"/>
    </row>
    <row r="444" spans="1:24" x14ac:dyDescent="0.25">
      <c r="A444" s="197" t="s">
        <v>1301</v>
      </c>
      <c r="B444" s="198" t="str">
        <f>VLOOKUP($A444,'Plan de acci�n consolidado 2025'!$A$3:$V$507,B$1,0)</f>
        <v>3003-GRUPO DE TRABAJO DE APOYO A LA RED NACIONAL DE PROTECCIÓN  AL CONSUMIDOR</v>
      </c>
      <c r="C444" s="198">
        <f>VLOOKUP($A444,'Plan de acci�n consolidado 2025'!$A$3:$V$507,C$1,0)</f>
        <v>4</v>
      </c>
      <c r="D444" s="198" t="str">
        <f>VLOOKUP($A444,'Plan de acci�n consolidado 2025'!$A$3:$V$507,D$1,0)</f>
        <v>Actividad propia Eliminada</v>
      </c>
      <c r="E444" s="198" t="str">
        <f>VLOOKUP($A444,'Plan de acci�n consolidado 2025'!$A$3:$V$507,E$1,0)</f>
        <v>3003.6.4</v>
      </c>
      <c r="F444" s="198" t="str">
        <f>VLOOKUP($A444,'Plan de acci�n consolidado 2025'!$A$3:$V$507,F$1,0)</f>
        <v>N/A</v>
      </c>
      <c r="G444" s="198" t="str">
        <f>VLOOKUP($A444,'Plan de acci�n consolidado 2025'!$A$3:$V$507,G$1,0)</f>
        <v>N/A</v>
      </c>
      <c r="H444" s="198" t="str">
        <f>VLOOKUP($A444,'Plan de acci�n consolidado 2025'!$A$3:$V$507,H$1,0)</f>
        <v>N/A</v>
      </c>
      <c r="I444" s="198" t="str">
        <f>VLOOKUP($A444,'Plan de acci�n consolidado 2025'!$A$3:$V$507,I$1,0)</f>
        <v>N/A</v>
      </c>
      <c r="J444">
        <f>VLOOKUP(E444,'Plantilla publicacion'!$A$3:$Q$490,17,0)</f>
        <v>0</v>
      </c>
      <c r="K444" s="198" t="str">
        <f>VLOOKUP($A444,'Plan de acci�n consolidado 2025'!$A$3:$V$507,K$1,0)</f>
        <v>N/A</v>
      </c>
      <c r="L444" s="198" t="str">
        <f>VLOOKUP($A444,'Plan de acci�n consolidado 2025'!$A$3:$V$507,L$1,0)</f>
        <v>N/A</v>
      </c>
      <c r="M444" s="198" t="str">
        <f>VLOOKUP($A444,'Plan de acci�n consolidado 2025'!$A$3:$V$507,M$1,0)</f>
        <v>N/A</v>
      </c>
      <c r="N444" s="198" t="str">
        <f>VLOOKUP($A444,'Plan de acci�n consolidado 2025'!$A$3:$V$507,N$1,0)</f>
        <v>N/A</v>
      </c>
      <c r="O444" s="198" t="str">
        <f>VLOOKUP($A444,'Plan de acci�n consolidado 2025'!$A$3:$V$507,O$1,0)</f>
        <v>Solicitar la contratación a Secretaria General   (Memorando de Solicitud de contratación a Secretaria General)</v>
      </c>
      <c r="P444" s="198">
        <f>VLOOKUP($A444,'Plan de acci�n consolidado 2025'!$A$3:$V$507,P$1,0)</f>
        <v>10</v>
      </c>
      <c r="Q444" s="198">
        <f>VLOOKUP($A444,'Plan de acci�n consolidado 2025'!$A$3:$V$507,Q$1,0)</f>
        <v>1</v>
      </c>
      <c r="R444" s="198" t="str">
        <f>VLOOKUP($A444,'Plan de acci�n consolidado 2025'!$A$3:$V$507,R$1,0)</f>
        <v>Númerica</v>
      </c>
      <c r="S444" s="198" t="str">
        <f>VLOOKUP($A444,'Plan de acci�n consolidado 2025'!$A$3:$V$507,S$1,0)</f>
        <v># de solicitudes de contratación realizadas / 1 solicitudes de contratación a realizar.</v>
      </c>
      <c r="T444" s="199" t="str">
        <f>VLOOKUP($A444,'Plan de acci�n consolidado 2025'!$A$3:$V$507,T$1,0)</f>
        <v>2025-05-02</v>
      </c>
      <c r="U444" s="199" t="str">
        <f>VLOOKUP($A444,'Plan de acci�n consolidado 2025'!$A$3:$V$507,U$1,0)</f>
        <v>2025-07-31</v>
      </c>
      <c r="V444" s="198" t="str">
        <f>VLOOKUP($A444,'Plan de acci�n consolidado 2025'!$A$3:$V$507,V$1,0)</f>
        <v>3003-GRUPO DE TRABAJO DE APOYO A LA RED NACIONAL DE PROTECCIÓN  AL CONSUMIDOR</v>
      </c>
      <c r="W444"/>
      <c r="X444"/>
    </row>
    <row r="445" spans="1:24" x14ac:dyDescent="0.25">
      <c r="A445" s="197" t="s">
        <v>1303</v>
      </c>
      <c r="B445" s="198" t="str">
        <f>VLOOKUP($A445,'Plan de acci�n consolidado 2025'!$A$3:$V$507,B$1,0)</f>
        <v>3003-GRUPO DE TRABAJO DE APOYO A LA RED NACIONAL DE PROTECCIÓN  AL CONSUMIDOR</v>
      </c>
      <c r="C445" s="198">
        <f>VLOOKUP($A445,'Plan de acci�n consolidado 2025'!$A$3:$V$507,C$1,0)</f>
        <v>4</v>
      </c>
      <c r="D445" s="198" t="str">
        <f>VLOOKUP($A445,'Plan de acci�n consolidado 2025'!$A$3:$V$507,D$1,0)</f>
        <v>Actividad sin participación Eliminada</v>
      </c>
      <c r="E445" s="198" t="str">
        <f>VLOOKUP($A445,'Plan de acci�n consolidado 2025'!$A$3:$V$507,E$1,0)</f>
        <v>3003.6.5</v>
      </c>
      <c r="F445" s="198" t="str">
        <f>VLOOKUP($A445,'Plan de acci�n consolidado 2025'!$A$3:$V$507,F$1,0)</f>
        <v>N/A</v>
      </c>
      <c r="G445" s="198" t="str">
        <f>VLOOKUP($A445,'Plan de acci�n consolidado 2025'!$A$3:$V$507,G$1,0)</f>
        <v>N/A</v>
      </c>
      <c r="H445" s="198" t="str">
        <f>VLOOKUP($A445,'Plan de acci�n consolidado 2025'!$A$3:$V$507,H$1,0)</f>
        <v>N/A</v>
      </c>
      <c r="I445" s="198" t="str">
        <f>VLOOKUP($A445,'Plan de acci�n consolidado 2025'!$A$3:$V$507,I$1,0)</f>
        <v>N/A</v>
      </c>
      <c r="J445">
        <f>VLOOKUP(E445,'Plantilla publicacion'!$A$3:$Q$490,17,0)</f>
        <v>0</v>
      </c>
      <c r="K445" s="198" t="str">
        <f>VLOOKUP($A445,'Plan de acci�n consolidado 2025'!$A$3:$V$507,K$1,0)</f>
        <v>N/A</v>
      </c>
      <c r="L445" s="198" t="str">
        <f>VLOOKUP($A445,'Plan de acci�n consolidado 2025'!$A$3:$V$507,L$1,0)</f>
        <v>N/A</v>
      </c>
      <c r="M445" s="198" t="str">
        <f>VLOOKUP($A445,'Plan de acci�n consolidado 2025'!$A$3:$V$507,M$1,0)</f>
        <v>N/A</v>
      </c>
      <c r="N445" s="198" t="str">
        <f>VLOOKUP($A445,'Plan de acci�n consolidado 2025'!$A$3:$V$507,N$1,0)</f>
        <v>N/A</v>
      </c>
      <c r="O445" s="198" t="str">
        <f>VLOOKUP($A445,'Plan de acci�n consolidado 2025'!$A$3:$V$507,O$1,0)</f>
        <v>Revisar la solicitud de contratación y realizar los ajustes cuando haya lugar a ello  (Correo electrónico del abogado a cargo informando la revisión del proceso y/o captura de pantalla de la publicación en el SECOP /Único entregable)</v>
      </c>
      <c r="P445" s="198">
        <f>VLOOKUP($A445,'Plan de acci�n consolidado 2025'!$A$3:$V$507,P$1,0)</f>
        <v>0</v>
      </c>
      <c r="Q445" s="198">
        <f>VLOOKUP($A445,'Plan de acci�n consolidado 2025'!$A$3:$V$507,Q$1,0)</f>
        <v>1</v>
      </c>
      <c r="R445" s="198" t="str">
        <f>VLOOKUP($A445,'Plan de acci�n consolidado 2025'!$A$3:$V$507,R$1,0)</f>
        <v>Númerica</v>
      </c>
      <c r="S445" s="198" t="str">
        <f>VLOOKUP($A445,'Plan de acci�n consolidado 2025'!$A$3:$V$507,S$1,0)</f>
        <v># de Solicitudes de contratación revisadas y ajustadas / 1 Solicitudes de contratación a revisar y ajustar</v>
      </c>
      <c r="T445" s="199" t="str">
        <f>VLOOKUP($A445,'Plan de acci�n consolidado 2025'!$A$3:$V$507,T$1,0)</f>
        <v>2025-08-01</v>
      </c>
      <c r="U445" s="199" t="str">
        <f>VLOOKUP($A445,'Plan de acci�n consolidado 2025'!$A$3:$V$507,U$1,0)</f>
        <v>2025-08-15</v>
      </c>
      <c r="V445" s="198" t="str">
        <f>VLOOKUP($A445,'Plan de acci�n consolidado 2025'!$A$3:$V$507,V$1,0)</f>
        <v>105-GRUPO DE TRABAJO DE CONTRATACIÓN</v>
      </c>
      <c r="W445"/>
      <c r="X445"/>
    </row>
    <row r="446" spans="1:24" x14ac:dyDescent="0.25">
      <c r="A446" s="197" t="s">
        <v>1305</v>
      </c>
      <c r="B446" s="198" t="str">
        <f>VLOOKUP($A446,'Plan de acci�n consolidado 2025'!$A$3:$V$507,B$1,0)</f>
        <v>3003-GRUPO DE TRABAJO DE APOYO A LA RED NACIONAL DE PROTECCIÓN  AL CONSUMIDOR</v>
      </c>
      <c r="C446" s="198">
        <f>VLOOKUP($A446,'Plan de acci�n consolidado 2025'!$A$3:$V$507,C$1,0)</f>
        <v>4</v>
      </c>
      <c r="D446" s="198" t="str">
        <f>VLOOKUP($A446,'Plan de acci�n consolidado 2025'!$A$3:$V$507,D$1,0)</f>
        <v>Actividad sin participación Eliminada</v>
      </c>
      <c r="E446" s="198" t="str">
        <f>VLOOKUP($A446,'Plan de acci�n consolidado 2025'!$A$3:$V$507,E$1,0)</f>
        <v>3003.6.6</v>
      </c>
      <c r="F446" s="198" t="str">
        <f>VLOOKUP($A446,'Plan de acci�n consolidado 2025'!$A$3:$V$507,F$1,0)</f>
        <v>N/A</v>
      </c>
      <c r="G446" s="198" t="str">
        <f>VLOOKUP($A446,'Plan de acci�n consolidado 2025'!$A$3:$V$507,G$1,0)</f>
        <v>N/A</v>
      </c>
      <c r="H446" s="198" t="str">
        <f>VLOOKUP($A446,'Plan de acci�n consolidado 2025'!$A$3:$V$507,H$1,0)</f>
        <v>N/A</v>
      </c>
      <c r="I446" s="198" t="str">
        <f>VLOOKUP($A446,'Plan de acci�n consolidado 2025'!$A$3:$V$507,I$1,0)</f>
        <v>N/A</v>
      </c>
      <c r="J446">
        <f>VLOOKUP(E446,'Plantilla publicacion'!$A$3:$Q$490,17,0)</f>
        <v>0</v>
      </c>
      <c r="K446" s="198" t="str">
        <f>VLOOKUP($A446,'Plan de acci�n consolidado 2025'!$A$3:$V$507,K$1,0)</f>
        <v>N/A</v>
      </c>
      <c r="L446" s="198" t="str">
        <f>VLOOKUP($A446,'Plan de acci�n consolidado 2025'!$A$3:$V$507,L$1,0)</f>
        <v>N/A</v>
      </c>
      <c r="M446" s="198" t="str">
        <f>VLOOKUP($A446,'Plan de acci�n consolidado 2025'!$A$3:$V$507,M$1,0)</f>
        <v>N/A</v>
      </c>
      <c r="N446" s="198" t="str">
        <f>VLOOKUP($A446,'Plan de acci�n consolidado 2025'!$A$3:$V$507,N$1,0)</f>
        <v>N/A</v>
      </c>
      <c r="O446" s="198" t="str">
        <f>VLOOKUP($A446,'Plan de acci�n consolidado 2025'!$A$3:$V$507,O$1,0)</f>
        <v>Publicar el proceso de contratación en el SECOP  (Correo electrónico del abogado a cargo informando la publicación del proceso en SECOP y/o captura de pantalla de la publicación en el secop)</v>
      </c>
      <c r="P446" s="198">
        <f>VLOOKUP($A446,'Plan de acci�n consolidado 2025'!$A$3:$V$507,P$1,0)</f>
        <v>0</v>
      </c>
      <c r="Q446" s="198">
        <f>VLOOKUP($A446,'Plan de acci�n consolidado 2025'!$A$3:$V$507,Q$1,0)</f>
        <v>1</v>
      </c>
      <c r="R446" s="198" t="str">
        <f>VLOOKUP($A446,'Plan de acci�n consolidado 2025'!$A$3:$V$507,R$1,0)</f>
        <v>Númerica</v>
      </c>
      <c r="S446" s="198" t="str">
        <f>VLOOKUP($A446,'Plan de acci�n consolidado 2025'!$A$3:$V$507,S$1,0)</f>
        <v># de Solicitudes de contratación publicadas / 1 Solicitud Contratación a publicar</v>
      </c>
      <c r="T446" s="199" t="str">
        <f>VLOOKUP($A446,'Plan de acci�n consolidado 2025'!$A$3:$V$507,T$1,0)</f>
        <v>2025-08-19</v>
      </c>
      <c r="U446" s="199" t="str">
        <f>VLOOKUP($A446,'Plan de acci�n consolidado 2025'!$A$3:$V$507,U$1,0)</f>
        <v>2025-08-29</v>
      </c>
      <c r="V446" s="198" t="str">
        <f>VLOOKUP($A446,'Plan de acci�n consolidado 2025'!$A$3:$V$507,V$1,0)</f>
        <v>105-GRUPO DE TRABAJO DE CONTRATACIÓN</v>
      </c>
      <c r="W446"/>
      <c r="X446"/>
    </row>
    <row r="447" spans="1:24" x14ac:dyDescent="0.25">
      <c r="A447" s="197" t="s">
        <v>1307</v>
      </c>
      <c r="B447" s="198" t="str">
        <f>VLOOKUP($A447,'Plan de acci�n consolidado 2025'!$A$3:$V$507,B$1,0)</f>
        <v>3003-GRUPO DE TRABAJO DE APOYO A LA RED NACIONAL DE PROTECCIÓN  AL CONSUMIDOR</v>
      </c>
      <c r="C447" s="198">
        <f>VLOOKUP($A447,'Plan de acci�n consolidado 2025'!$A$3:$V$507,C$1,0)</f>
        <v>4</v>
      </c>
      <c r="D447" s="198" t="str">
        <f>VLOOKUP($A447,'Plan de acci�n consolidado 2025'!$A$3:$V$507,D$1,0)</f>
        <v>Actividad sin participación Eliminada</v>
      </c>
      <c r="E447" s="198" t="str">
        <f>VLOOKUP($A447,'Plan de acci�n consolidado 2025'!$A$3:$V$507,E$1,0)</f>
        <v>3003.6.7</v>
      </c>
      <c r="F447" s="198" t="str">
        <f>VLOOKUP($A447,'Plan de acci�n consolidado 2025'!$A$3:$V$507,F$1,0)</f>
        <v>N/A</v>
      </c>
      <c r="G447" s="198" t="str">
        <f>VLOOKUP($A447,'Plan de acci�n consolidado 2025'!$A$3:$V$507,G$1,0)</f>
        <v>N/A</v>
      </c>
      <c r="H447" s="198" t="str">
        <f>VLOOKUP($A447,'Plan de acci�n consolidado 2025'!$A$3:$V$507,H$1,0)</f>
        <v>N/A</v>
      </c>
      <c r="I447" s="198" t="str">
        <f>VLOOKUP($A447,'Plan de acci�n consolidado 2025'!$A$3:$V$507,I$1,0)</f>
        <v>N/A</v>
      </c>
      <c r="J447">
        <f>VLOOKUP(E447,'Plantilla publicacion'!$A$3:$Q$490,17,0)</f>
        <v>0</v>
      </c>
      <c r="K447" s="198" t="str">
        <f>VLOOKUP($A447,'Plan de acci�n consolidado 2025'!$A$3:$V$507,K$1,0)</f>
        <v>N/A</v>
      </c>
      <c r="L447" s="198" t="str">
        <f>VLOOKUP($A447,'Plan de acci�n consolidado 2025'!$A$3:$V$507,L$1,0)</f>
        <v>N/A</v>
      </c>
      <c r="M447" s="198" t="str">
        <f>VLOOKUP($A447,'Plan de acci�n consolidado 2025'!$A$3:$V$507,M$1,0)</f>
        <v>N/A</v>
      </c>
      <c r="N447" s="198" t="str">
        <f>VLOOKUP($A447,'Plan de acci�n consolidado 2025'!$A$3:$V$507,N$1,0)</f>
        <v>N/A</v>
      </c>
      <c r="O447" s="198" t="str">
        <f>VLOOKUP($A447,'Plan de acci�n consolidado 2025'!$A$3:$V$507,O$1,0)</f>
        <v>Seleccionar las ligas y asociaciones de consumidores, así como universidades en su condición de Entidades Sin Ánimo de Lucro de Reconocida Idoneidad a beneficiar con el programa Consufondo, a través del desarrollo del proceso contractual (Resolución declaratoria de desierto o contrato suscrito o captura de pantalla del SECOP con la cancelación del proceso/único entregable)</v>
      </c>
      <c r="P447" s="198">
        <f>VLOOKUP($A447,'Plan de acci�n consolidado 2025'!$A$3:$V$507,P$1,0)</f>
        <v>0</v>
      </c>
      <c r="Q447" s="198">
        <f>VLOOKUP($A447,'Plan de acci�n consolidado 2025'!$A$3:$V$507,Q$1,0)</f>
        <v>10</v>
      </c>
      <c r="R447" s="198" t="str">
        <f>VLOOKUP($A447,'Plan de acci�n consolidado 2025'!$A$3:$V$507,R$1,0)</f>
        <v>Númerica</v>
      </c>
      <c r="S447" s="198" t="str">
        <f>VLOOKUP($A447,'Plan de acci�n consolidado 2025'!$A$3:$V$507,S$1,0)</f>
        <v># de Ligas y asociaciones de consumidores, así como universidades en su condición de Entidades Sin Ánimo de Lucro de Reconocida Idoneidad, fortalecidas. / 10 Ligas y asociaciones de consumidores, así como universidades en su condición de Entidades Sin Ánimo de Lucro de Reconocida Idoneidad programadas.</v>
      </c>
      <c r="T447" s="199" t="str">
        <f>VLOOKUP($A447,'Plan de acci�n consolidado 2025'!$A$3:$V$507,T$1,0)</f>
        <v>2025-08-29</v>
      </c>
      <c r="U447" s="199" t="str">
        <f>VLOOKUP($A447,'Plan de acci�n consolidado 2025'!$A$3:$V$507,U$1,0)</f>
        <v>2025-09-30</v>
      </c>
      <c r="V447" s="198" t="str">
        <f>VLOOKUP($A447,'Plan de acci�n consolidado 2025'!$A$3:$V$507,V$1,0)</f>
        <v>105-GRUPO DE TRABAJO DE CONTRATACIÓN</v>
      </c>
      <c r="W447"/>
      <c r="X447"/>
    </row>
    <row r="448" spans="1:24" x14ac:dyDescent="0.25">
      <c r="A448" s="197" t="s">
        <v>1308</v>
      </c>
      <c r="B448" s="198" t="str">
        <f>VLOOKUP($A448,'Plan de acci�n consolidado 2025'!$A$3:$V$507,B$1,0)</f>
        <v>3003-GRUPO DE TRABAJO DE APOYO A LA RED NACIONAL DE PROTECCIÓN  AL CONSUMIDOR</v>
      </c>
      <c r="C448" s="198">
        <f>VLOOKUP($A448,'Plan de acci�n consolidado 2025'!$A$3:$V$507,C$1,0)</f>
        <v>4</v>
      </c>
      <c r="D448" s="198" t="str">
        <f>VLOOKUP($A448,'Plan de acci�n consolidado 2025'!$A$3:$V$507,D$1,0)</f>
        <v>Actividad propia Eliminada</v>
      </c>
      <c r="E448" s="198" t="str">
        <f>VLOOKUP($A448,'Plan de acci�n consolidado 2025'!$A$3:$V$507,E$1,0)</f>
        <v>3003.6.8</v>
      </c>
      <c r="F448" s="198" t="str">
        <f>VLOOKUP($A448,'Plan de acci�n consolidado 2025'!$A$3:$V$507,F$1,0)</f>
        <v>N/A</v>
      </c>
      <c r="G448" s="198" t="str">
        <f>VLOOKUP($A448,'Plan de acci�n consolidado 2025'!$A$3:$V$507,G$1,0)</f>
        <v>N/A</v>
      </c>
      <c r="H448" s="198" t="str">
        <f>VLOOKUP($A448,'Plan de acci�n consolidado 2025'!$A$3:$V$507,H$1,0)</f>
        <v>N/A</v>
      </c>
      <c r="I448" s="198" t="str">
        <f>VLOOKUP($A448,'Plan de acci�n consolidado 2025'!$A$3:$V$507,I$1,0)</f>
        <v>N/A</v>
      </c>
      <c r="J448">
        <f>VLOOKUP(E448,'Plantilla publicacion'!$A$3:$Q$490,17,0)</f>
        <v>0</v>
      </c>
      <c r="K448" s="198" t="str">
        <f>VLOOKUP($A448,'Plan de acci�n consolidado 2025'!$A$3:$V$507,K$1,0)</f>
        <v>N/A</v>
      </c>
      <c r="L448" s="198" t="str">
        <f>VLOOKUP($A448,'Plan de acci�n consolidado 2025'!$A$3:$V$507,L$1,0)</f>
        <v>N/A</v>
      </c>
      <c r="M448" s="198" t="str">
        <f>VLOOKUP($A448,'Plan de acci�n consolidado 2025'!$A$3:$V$507,M$1,0)</f>
        <v>N/A</v>
      </c>
      <c r="N448" s="198" t="str">
        <f>VLOOKUP($A448,'Plan de acci�n consolidado 2025'!$A$3:$V$507,N$1,0)</f>
        <v>N/A</v>
      </c>
      <c r="O448" s="198" t="str">
        <f>VLOOKUP($A448,'Plan de acci�n consolidado 2025'!$A$3:$V$507,O$1,0)</f>
        <v>Realizar seguimiento a la ejecución de la iniciativas seleccionadas (Informe de actividades Programa Consufondo que de cuenta de las ligas fortalecidas)</v>
      </c>
      <c r="P448" s="198">
        <f>VLOOKUP($A448,'Plan de acci�n consolidado 2025'!$A$3:$V$507,P$1,0)</f>
        <v>50</v>
      </c>
      <c r="Q448" s="198">
        <f>VLOOKUP($A448,'Plan de acci�n consolidado 2025'!$A$3:$V$507,Q$1,0)</f>
        <v>4</v>
      </c>
      <c r="R448" s="198" t="str">
        <f>VLOOKUP($A448,'Plan de acci�n consolidado 2025'!$A$3:$V$507,R$1,0)</f>
        <v>Númerica</v>
      </c>
      <c r="S448" s="198" t="str">
        <f>VLOOKUP($A448,'Plan de acci�n consolidado 2025'!$A$3:$V$507,S$1,0)</f>
        <v># de informes presentados / 4 informes programados</v>
      </c>
      <c r="T448" s="199" t="str">
        <f>VLOOKUP($A448,'Plan de acci�n consolidado 2025'!$A$3:$V$507,T$1,0)</f>
        <v>2025-09-30</v>
      </c>
      <c r="U448" s="199" t="str">
        <f>VLOOKUP($A448,'Plan de acci�n consolidado 2025'!$A$3:$V$507,U$1,0)</f>
        <v>2025-12-15</v>
      </c>
      <c r="V448" s="198" t="str">
        <f>VLOOKUP($A448,'Plan de acci�n consolidado 2025'!$A$3:$V$507,V$1,0)</f>
        <v>3003-GRUPO DE TRABAJO DE APOYO A LA RED NACIONAL DE PROTECCIÓN  AL CONSUMIDOR</v>
      </c>
      <c r="W448"/>
      <c r="X448"/>
    </row>
    <row r="449" spans="1:24" x14ac:dyDescent="0.25">
      <c r="A449" s="31" t="s">
        <v>1119</v>
      </c>
      <c r="B449" t="str">
        <f>VLOOKUP($A449,'Plan de acci�n consolidado 2025'!$A$3:$V$507,B$1,0)</f>
        <v>1000-DESPACHO DEL SUPERINTENDENTE DELEGADO PARA LA PROTECCIÓN DE LA COMPETENCIA</v>
      </c>
      <c r="C449">
        <f>VLOOKUP($A449,'Plan de acci�n consolidado 2025'!$A$3:$V$507,C$1,0)</f>
        <v>1</v>
      </c>
      <c r="D449" t="str">
        <f>VLOOKUP($A449,'Plan de acci�n consolidado 2025'!$A$3:$V$507,D$1,0)</f>
        <v>Producto</v>
      </c>
      <c r="E449" t="str">
        <f>VLOOKUP($A449,'Plan de acci�n consolidado 2025'!$A$3:$V$507,E$1,0)</f>
        <v>1000.1</v>
      </c>
      <c r="F449" t="str">
        <f>VLOOKUP($A449,'Plan de acci�n consolidado 2025'!$A$3:$V$507,F$1,0)</f>
        <v>Innovador</v>
      </c>
      <c r="G449" t="str">
        <f>VLOOKUP($A449,'Plan de acci�n consolidado 2025'!$A$3:$V$507,G$1,0)</f>
        <v xml:space="preserve">Promover el enfoque preventivo, diferencial y territorial en el que hacer misional de la entidad 
</v>
      </c>
      <c r="H449" t="str">
        <f>VLOOKUP($A449,'Plan de acci�n consolidado 2025'!$A$3:$V$507,H$1,0)</f>
        <v xml:space="preserve">Cumplimiento de productos del PAI asociados a Promover el enfoque preventivo, diferencial y territorial en el que hacer misional de la entidad 
</v>
      </c>
      <c r="I449" t="str">
        <f>VLOOKUP($A449,'Plan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49" t="str">
        <f>VLOOKUP(E449,'Plantilla publicacion'!$A$3:$Q$490,17,0)</f>
        <v>PND - 5-31-5-b- Convergencia regional - Entidades públicas territoriales y nacionales fortalecidas / PES - Cierre de brechas territoriales</v>
      </c>
      <c r="K449" t="str">
        <f>VLOOKUP($A449,'Plan de acci�n consolidado 2025'!$A$3:$V$507,K$1,0)</f>
        <v>No</v>
      </c>
      <c r="L449" t="str">
        <f>VLOOKUP($A449,'Plan de acci�n consolidado 2025'!$A$3:$V$507,L$1,0)</f>
        <v>N/A</v>
      </c>
      <c r="M449" t="str">
        <f>VLOOKUP($A449,'Plan de acci�n consolidado 2025'!$A$3:$V$507,M$1,0)</f>
        <v>Política Participación Ciudadana en la Gestión Pública _DIMENSIÓN Gestión con Valores para Resultados</v>
      </c>
      <c r="N449" t="str">
        <f>VLOOKUP($A449,'Plan de acci�n consolidado 2025'!$A$3:$V$507,N$1,0)</f>
        <v>PEI_6;
PEI_7;
PEI_8;
PEI_9;
PES_20230190;
PES_20230195;
PES_20230196;
PES_20230200;
PND_7_Fortalecer lasCapacidades yConocimiento sobreDerechos yDeberesDe las relacionesDeConsumo (programasDeCumplimiento enCompetencia)</v>
      </c>
      <c r="O449" t="str">
        <f>VLOOKUP($A449,'Plan de acci�n consolidado 2025'!$A$3:$V$507,O$1,0)</f>
        <v>Departamentos con estrategias para el Fortalecimiento sobre la Protección y Promoción de la libre competencia, beneficiados (Informe que de cuenta de los departamentos beneficiados )</v>
      </c>
      <c r="P449">
        <f>VLOOKUP($A449,'Plan de acci�n consolidado 2025'!$A$3:$V$507,P$1,0)</f>
        <v>20</v>
      </c>
      <c r="Q449">
        <f>VLOOKUP($A449,'Plan de acci�n consolidado 2025'!$A$3:$V$507,Q$1,0)</f>
        <v>56</v>
      </c>
      <c r="R449" t="str">
        <f>VLOOKUP($A449,'Plan de acci�n consolidado 2025'!$A$3:$V$507,R$1,0)</f>
        <v>Porcentual</v>
      </c>
      <c r="S449" t="str">
        <f>VLOOKUP($A449,'Plan de acci�n consolidado 2025'!$A$3:$V$507,S$1,0)</f>
        <v>% de Departamentos beneficiados / 56% de Departamentos del pais</v>
      </c>
      <c r="T449" s="196" t="str">
        <f>VLOOKUP($A449,'Plan de acci�n consolidado 2025'!$A$3:$V$507,T$1,0)</f>
        <v>2025-01-13</v>
      </c>
      <c r="U449" s="196" t="str">
        <f>VLOOKUP($A449,'Plan de acci�n consolidado 2025'!$A$3:$V$507,U$1,0)</f>
        <v>2025-12-12</v>
      </c>
      <c r="V449" t="str">
        <f>VLOOKUP($A449,'Plan de acci�n consolidado 2025'!$A$3:$V$507,V$1,0)</f>
        <v>1000-DESPACHO DEL SUPERINTENDENTE DELEGADO PARA LA PROTECCIÓN DE LA COMPETENCIA</v>
      </c>
      <c r="W449"/>
      <c r="X449"/>
    </row>
    <row r="450" spans="1:24" x14ac:dyDescent="0.25">
      <c r="A450" s="31" t="s">
        <v>1121</v>
      </c>
      <c r="B450" t="str">
        <f>VLOOKUP($A450,'Plan de acci�n consolidado 2025'!$A$3:$V$507,B$1,0)</f>
        <v>1000-DESPACHO DEL SUPERINTENDENTE DELEGADO PARA LA PROTECCIÓN DE LA COMPETENCIA</v>
      </c>
      <c r="C450">
        <f>VLOOKUP($A450,'Plan de acci�n consolidado 2025'!$A$3:$V$507,C$1,0)</f>
        <v>1</v>
      </c>
      <c r="D450" t="str">
        <f>VLOOKUP($A450,'Plan de acci�n consolidado 2025'!$A$3:$V$507,D$1,0)</f>
        <v>Actividad propia</v>
      </c>
      <c r="E450" t="str">
        <f>VLOOKUP($A450,'Plan de acci�n consolidado 2025'!$A$3:$V$507,E$1,0)</f>
        <v>1000.1.1</v>
      </c>
      <c r="F450" t="str">
        <f>VLOOKUP($A450,'Plan de acci�n consolidado 2025'!$A$3:$V$507,F$1,0)</f>
        <v>N/A</v>
      </c>
      <c r="G450" t="str">
        <f>VLOOKUP($A450,'Plan de acci�n consolidado 2025'!$A$3:$V$507,G$1,0)</f>
        <v>N/A</v>
      </c>
      <c r="H450" t="str">
        <f>VLOOKUP($A450,'Plan de acci�n consolidado 2025'!$A$3:$V$507,H$1,0)</f>
        <v>N/A</v>
      </c>
      <c r="I450" t="str">
        <f>VLOOKUP($A450,'Plan de acci�n consolidado 2025'!$A$3:$V$507,I$1,0)</f>
        <v>N/A</v>
      </c>
      <c r="J450">
        <f>VLOOKUP(E450,'Plantilla publicacion'!$A$3:$Q$490,17,0)</f>
        <v>0</v>
      </c>
      <c r="K450" t="str">
        <f>VLOOKUP($A450,'Plan de acci�n consolidado 2025'!$A$3:$V$507,K$1,0)</f>
        <v>N/A</v>
      </c>
      <c r="L450" t="str">
        <f>VLOOKUP($A450,'Plan de acci�n consolidado 2025'!$A$3:$V$507,L$1,0)</f>
        <v>N/A</v>
      </c>
      <c r="M450" t="str">
        <f>VLOOKUP($A450,'Plan de acci�n consolidado 2025'!$A$3:$V$507,M$1,0)</f>
        <v>N/A</v>
      </c>
      <c r="N450" t="str">
        <f>VLOOKUP($A450,'Plan de acci�n consolidado 2025'!$A$3:$V$507,N$1,0)</f>
        <v>N/A</v>
      </c>
      <c r="O450" t="str">
        <f>VLOOKUP($A450,'Plan de acci�n consolidado 2025'!$A$3:$V$507,O$1,0)</f>
        <v>Establecer el plan de trabajo para la ampliación del Programa de Estrategias para el Fortalecimiento sobre la Protección y Promoción de la libre competencia a nivel territorial, identificando las actividades que se realizan en cada programa (Programa de Estrategias remitido al Delegado para la Protección de la Competencia)</v>
      </c>
      <c r="P450">
        <f>VLOOKUP($A450,'Plan de acci�n consolidado 2025'!$A$3:$V$507,P$1,0)</f>
        <v>20</v>
      </c>
      <c r="Q450">
        <f>VLOOKUP($A450,'Plan de acci�n consolidado 2025'!$A$3:$V$507,Q$1,0)</f>
        <v>1</v>
      </c>
      <c r="R450" t="str">
        <f>VLOOKUP($A450,'Plan de acci�n consolidado 2025'!$A$3:$V$507,R$1,0)</f>
        <v>Númerica</v>
      </c>
      <c r="S450" t="str">
        <f>VLOOKUP($A450,'Plan de acci�n consolidado 2025'!$A$3:$V$507,S$1,0)</f>
        <v># de programas  establecidos / 1 programas a establecer</v>
      </c>
      <c r="T450" s="196" t="str">
        <f>VLOOKUP($A450,'Plan de acci�n consolidado 2025'!$A$3:$V$507,T$1,0)</f>
        <v>2025-01-13</v>
      </c>
      <c r="U450" s="196" t="str">
        <f>VLOOKUP($A450,'Plan de acci�n consolidado 2025'!$A$3:$V$507,U$1,0)</f>
        <v>2025-02-28</v>
      </c>
      <c r="V450" t="str">
        <f>VLOOKUP($A450,'Plan de acci�n consolidado 2025'!$A$3:$V$507,V$1,0)</f>
        <v>1000-DESPACHO DEL SUPERINTENDENTE DELEGADO PARA LA PROTECCIÓN DE LA COMPETENCIA</v>
      </c>
      <c r="W450"/>
      <c r="X450"/>
    </row>
    <row r="451" spans="1:24" x14ac:dyDescent="0.25">
      <c r="A451" s="31" t="s">
        <v>1123</v>
      </c>
      <c r="B451" t="str">
        <f>VLOOKUP($A451,'Plan de acci�n consolidado 2025'!$A$3:$V$507,B$1,0)</f>
        <v>1000-DESPACHO DEL SUPERINTENDENTE DELEGADO PARA LA PROTECCIÓN DE LA COMPETENCIA</v>
      </c>
      <c r="C451">
        <f>VLOOKUP($A451,'Plan de acci�n consolidado 2025'!$A$3:$V$507,C$1,0)</f>
        <v>1</v>
      </c>
      <c r="D451" t="str">
        <f>VLOOKUP($A451,'Plan de acci�n consolidado 2025'!$A$3:$V$507,D$1,0)</f>
        <v>Actividad propia</v>
      </c>
      <c r="E451" t="str">
        <f>VLOOKUP($A451,'Plan de acci�n consolidado 2025'!$A$3:$V$507,E$1,0)</f>
        <v>1000.1.2</v>
      </c>
      <c r="F451" t="str">
        <f>VLOOKUP($A451,'Plan de acci�n consolidado 2025'!$A$3:$V$507,F$1,0)</f>
        <v>N/A</v>
      </c>
      <c r="G451" t="str">
        <f>VLOOKUP($A451,'Plan de acci�n consolidado 2025'!$A$3:$V$507,G$1,0)</f>
        <v>N/A</v>
      </c>
      <c r="H451" t="str">
        <f>VLOOKUP($A451,'Plan de acci�n consolidado 2025'!$A$3:$V$507,H$1,0)</f>
        <v>N/A</v>
      </c>
      <c r="I451" t="str">
        <f>VLOOKUP($A451,'Plan de acci�n consolidado 2025'!$A$3:$V$507,I$1,0)</f>
        <v>N/A</v>
      </c>
      <c r="J451">
        <f>VLOOKUP(E451,'Plantilla publicacion'!$A$3:$Q$490,17,0)</f>
        <v>0</v>
      </c>
      <c r="K451" t="str">
        <f>VLOOKUP($A451,'Plan de acci�n consolidado 2025'!$A$3:$V$507,K$1,0)</f>
        <v>N/A</v>
      </c>
      <c r="L451" t="str">
        <f>VLOOKUP($A451,'Plan de acci�n consolidado 2025'!$A$3:$V$507,L$1,0)</f>
        <v>N/A</v>
      </c>
      <c r="M451" t="str">
        <f>VLOOKUP($A451,'Plan de acci�n consolidado 2025'!$A$3:$V$507,M$1,0)</f>
        <v>N/A</v>
      </c>
      <c r="N451" t="str">
        <f>VLOOKUP($A451,'Plan de acci�n consolidado 2025'!$A$3:$V$507,N$1,0)</f>
        <v>N/A</v>
      </c>
      <c r="O451" t="str">
        <f>VLOOKUP($A451,'Plan de acci�n consolidado 2025'!$A$3:$V$507,O$1,0)</f>
        <v>Realizar las actividades del Programa de Estrategias para el Fortalecimiento sobre la Protección y Promoción de la libre competencia a nivel territorial, de acuerdo con el programa establecido. (Informe de cada una de las actividades definidas en el programa)</v>
      </c>
      <c r="P451">
        <f>VLOOKUP($A451,'Plan de acci�n consolidado 2025'!$A$3:$V$507,P$1,0)</f>
        <v>80</v>
      </c>
      <c r="Q451">
        <f>VLOOKUP($A451,'Plan de acci�n consolidado 2025'!$A$3:$V$507,Q$1,0)</f>
        <v>100</v>
      </c>
      <c r="R451" t="str">
        <f>VLOOKUP($A451,'Plan de acci�n consolidado 2025'!$A$3:$V$507,R$1,0)</f>
        <v>Porcentual</v>
      </c>
      <c r="S451" t="str">
        <f>VLOOKUP($A451,'Plan de acci�n consolidado 2025'!$A$3:$V$507,S$1,0)</f>
        <v>% de estrategias desarrolladas del programa / 100% de total de estrategias del programa</v>
      </c>
      <c r="T451" s="196" t="str">
        <f>VLOOKUP($A451,'Plan de acci�n consolidado 2025'!$A$3:$V$507,T$1,0)</f>
        <v>2025-03-03</v>
      </c>
      <c r="U451" s="196" t="str">
        <f>VLOOKUP($A451,'Plan de acci�n consolidado 2025'!$A$3:$V$507,U$1,0)</f>
        <v>2025-12-12</v>
      </c>
      <c r="V451" t="str">
        <f>VLOOKUP($A451,'Plan de acci�n consolidado 2025'!$A$3:$V$507,V$1,0)</f>
        <v>1000-DESPACHO DEL SUPERINTENDENTE DELEGADO PARA LA PROTECCIÓN DE LA COMPETENCIA</v>
      </c>
      <c r="W451"/>
      <c r="X451"/>
    </row>
    <row r="452" spans="1:24" x14ac:dyDescent="0.25">
      <c r="A452" s="31" t="s">
        <v>1125</v>
      </c>
      <c r="B452" t="str">
        <f>VLOOKUP($A452,'Plan de acci�n consolidado 2025'!$A$3:$V$507,B$1,0)</f>
        <v>1000-DESPACHO DEL SUPERINTENDENTE DELEGADO PARA LA PROTECCIÓN DE LA COMPETENCIA</v>
      </c>
      <c r="C452">
        <f>VLOOKUP($A452,'Plan de acci�n consolidado 2025'!$A$3:$V$507,C$1,0)</f>
        <v>1</v>
      </c>
      <c r="D452" t="str">
        <f>VLOOKUP($A452,'Plan de acci�n consolidado 2025'!$A$3:$V$507,D$1,0)</f>
        <v>Producto</v>
      </c>
      <c r="E452" t="str">
        <f>VLOOKUP($A452,'Plan de acci�n consolidado 2025'!$A$3:$V$507,E$1,0)</f>
        <v>1000.2</v>
      </c>
      <c r="F452" t="str">
        <f>VLOOKUP($A452,'Plan de acci�n consolidado 2025'!$A$3:$V$507,F$1,0)</f>
        <v>Innovador</v>
      </c>
      <c r="G452" t="str">
        <f>VLOOKUP($A452,'Plan de acci�n consolidado 2025'!$A$3:$V$507,G$1,0)</f>
        <v xml:space="preserve">Fortalecer la gestión de la información, el conocimiento y la innovación para optimizar la capacidad institucional 
</v>
      </c>
      <c r="H452" t="str">
        <f>VLOOKUP($A452,'Plan de acci�n consolidado 2025'!$A$3:$V$507,H$1,0)</f>
        <v xml:space="preserve">Cumplimiento de productos del PAI asociados a Fortalecer la gestión de la información, el conocimiento y la innovación para optimizar la capacidad institucional 
</v>
      </c>
      <c r="I452" t="str">
        <f>VLOOKUP($A452,'Plan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452" t="str">
        <f>VLOOKUP(E452,'Plantilla publicacion'!$A$3:$Q$490,17,0)</f>
        <v>PND - 5-31-5-b- Convergencia regional - Entidades públicas territoriales y nacionales fortalecidas / PES - Transformación Institucional</v>
      </c>
      <c r="K452" t="str">
        <f>VLOOKUP($A452,'Plan de acci�n consolidado 2025'!$A$3:$V$507,K$1,0)</f>
        <v>Si</v>
      </c>
      <c r="L452" t="str">
        <f>VLOOKUP($A452,'Plan de acci�n consolidado 2025'!$A$3:$V$507,L$1,0)</f>
        <v>N/A</v>
      </c>
      <c r="M452" t="str">
        <f>VLOOKUP($A452,'Plan de acci�n consolidado 2025'!$A$3:$V$507,M$1,0)</f>
        <v>Política Servicio al Ciudadano_DIMENSIÓN Gestión con Valores para Resultados</v>
      </c>
      <c r="N452" t="str">
        <f>VLOOKUP($A452,'Plan de acci�n consolidado 2025'!$A$3:$V$507,N$1,0)</f>
        <v>PND_7_Fortalecer lasCapacidades yConocimiento sobreDerechos yDeberesDe las relacionesDeConsumo (programasDeCumplimiento enCompetencia);
PND_9_Ampliar los instrumentosDePrevención</v>
      </c>
      <c r="O452" t="str">
        <f>VLOOKUP($A452,'Plan de acci�n consolidado 2025'!$A$3:$V$507,O$1,0)</f>
        <v>Guías o directrices para incentivar de manera eficaz la aplicación de normas de protección y libre competencia económica y proporcionar claridad a empresas, autoridades públicas y de competencia homóloga, elaboradas y publicadas (Guía elaborada/capturas de publicación)</v>
      </c>
      <c r="P452">
        <f>VLOOKUP($A452,'Plan de acci�n consolidado 2025'!$A$3:$V$507,P$1,0)</f>
        <v>20</v>
      </c>
      <c r="Q452">
        <f>VLOOKUP($A452,'Plan de acci�n consolidado 2025'!$A$3:$V$507,Q$1,0)</f>
        <v>4</v>
      </c>
      <c r="R452" t="str">
        <f>VLOOKUP($A452,'Plan de acci�n consolidado 2025'!$A$3:$V$507,R$1,0)</f>
        <v>Númerica</v>
      </c>
      <c r="S452" t="str">
        <f>VLOOKUP($A452,'Plan de acci�n consolidado 2025'!$A$3:$V$507,S$1,0)</f>
        <v># de Captura de pantalla de Documentos de la guía o manual publicado / 4 Capturas de pantalla del documento de la guía o manual a publicar</v>
      </c>
      <c r="T452" s="196" t="str">
        <f>VLOOKUP($A452,'Plan de acci�n consolidado 2025'!$A$3:$V$507,T$1,0)</f>
        <v>2025-02-03</v>
      </c>
      <c r="U452" s="196" t="str">
        <f>VLOOKUP($A452,'Plan de acci�n consolidado 2025'!$A$3:$V$507,U$1,0)</f>
        <v>2025-11-28</v>
      </c>
      <c r="V452" t="str">
        <f>VLOOKUP($A452,'Plan de acci�n consolidado 2025'!$A$3:$V$507,V$1,0)</f>
        <v>10-OFICINA  ASESORA JURÍDICA;
1000-DESPACHO DEL SUPERINTENDENTE DELEGADO PARA LA PROTECCIÓN DE LA COMPETENCIA;
73-GRUPO DE TRABAJO DE COMUNICACION</v>
      </c>
      <c r="W452"/>
      <c r="X452"/>
    </row>
    <row r="453" spans="1:24" x14ac:dyDescent="0.25">
      <c r="A453" s="31" t="s">
        <v>1128</v>
      </c>
      <c r="B453" t="str">
        <f>VLOOKUP($A453,'Plan de acci�n consolidado 2025'!$A$3:$V$507,B$1,0)</f>
        <v>1000-DESPACHO DEL SUPERINTENDENTE DELEGADO PARA LA PROTECCIÓN DE LA COMPETENCIA</v>
      </c>
      <c r="C453">
        <f>VLOOKUP($A453,'Plan de acci�n consolidado 2025'!$A$3:$V$507,C$1,0)</f>
        <v>1</v>
      </c>
      <c r="D453" t="str">
        <f>VLOOKUP($A453,'Plan de acci�n consolidado 2025'!$A$3:$V$507,D$1,0)</f>
        <v>Actividad propia</v>
      </c>
      <c r="E453" t="str">
        <f>VLOOKUP($A453,'Plan de acci�n consolidado 2025'!$A$3:$V$507,E$1,0)</f>
        <v>1000.2.1</v>
      </c>
      <c r="F453" t="str">
        <f>VLOOKUP($A453,'Plan de acci�n consolidado 2025'!$A$3:$V$507,F$1,0)</f>
        <v>N/A</v>
      </c>
      <c r="G453" t="str">
        <f>VLOOKUP($A453,'Plan de acci�n consolidado 2025'!$A$3:$V$507,G$1,0)</f>
        <v>N/A</v>
      </c>
      <c r="H453" t="str">
        <f>VLOOKUP($A453,'Plan de acci�n consolidado 2025'!$A$3:$V$507,H$1,0)</f>
        <v>N/A</v>
      </c>
      <c r="I453" t="str">
        <f>VLOOKUP($A453,'Plan de acci�n consolidado 2025'!$A$3:$V$507,I$1,0)</f>
        <v>N/A</v>
      </c>
      <c r="J453">
        <f>VLOOKUP(E453,'Plantilla publicacion'!$A$3:$Q$490,17,0)</f>
        <v>0</v>
      </c>
      <c r="K453" t="str">
        <f>VLOOKUP($A453,'Plan de acci�n consolidado 2025'!$A$3:$V$507,K$1,0)</f>
        <v>N/A</v>
      </c>
      <c r="L453" t="str">
        <f>VLOOKUP($A453,'Plan de acci�n consolidado 2025'!$A$3:$V$507,L$1,0)</f>
        <v>N/A</v>
      </c>
      <c r="M453" t="str">
        <f>VLOOKUP($A453,'Plan de acci�n consolidado 2025'!$A$3:$V$507,M$1,0)</f>
        <v>N/A</v>
      </c>
      <c r="N453" t="str">
        <f>VLOOKUP($A453,'Plan de acci�n consolidado 2025'!$A$3:$V$507,N$1,0)</f>
        <v>N/A</v>
      </c>
      <c r="O453" t="str">
        <f>VLOOKUP($A453,'Plan de acci�n consolidado 2025'!$A$3:$V$507,O$1,0)</f>
        <v>Elaborar y enviar los documentos a la Oficina Asesora Jurídica  (Documento en Word de la guía o manual remitido a la Oficina Asesora Jurídica)</v>
      </c>
      <c r="P453">
        <f>VLOOKUP($A453,'Plan de acci�n consolidado 2025'!$A$3:$V$507,P$1,0)</f>
        <v>50</v>
      </c>
      <c r="Q453">
        <f>VLOOKUP($A453,'Plan de acci�n consolidado 2025'!$A$3:$V$507,Q$1,0)</f>
        <v>4</v>
      </c>
      <c r="R453" t="str">
        <f>VLOOKUP($A453,'Plan de acci�n consolidado 2025'!$A$3:$V$507,R$1,0)</f>
        <v>Númerica</v>
      </c>
      <c r="S453" t="str">
        <f>VLOOKUP($A453,'Plan de acci�n consolidado 2025'!$A$3:$V$507,S$1,0)</f>
        <v># de guías o manuales elaborados y enviados / 4 guías o manuales  a elaborar y enviar</v>
      </c>
      <c r="T453" s="196" t="str">
        <f>VLOOKUP($A453,'Plan de acci�n consolidado 2025'!$A$3:$V$507,T$1,0)</f>
        <v>2025-02-03</v>
      </c>
      <c r="U453" s="196" t="str">
        <f>VLOOKUP($A453,'Plan de acci�n consolidado 2025'!$A$3:$V$507,U$1,0)</f>
        <v>2025-07-31</v>
      </c>
      <c r="V453" t="str">
        <f>VLOOKUP($A453,'Plan de acci�n consolidado 2025'!$A$3:$V$507,V$1,0)</f>
        <v>1000-DESPACHO DEL SUPERINTENDENTE DELEGADO PARA LA PROTECCIÓN DE LA COMPETENCIA</v>
      </c>
      <c r="W453"/>
      <c r="X453"/>
    </row>
    <row r="454" spans="1:24" x14ac:dyDescent="0.25">
      <c r="A454" s="31" t="s">
        <v>1130</v>
      </c>
      <c r="B454" t="str">
        <f>VLOOKUP($A454,'Plan de acci�n consolidado 2025'!$A$3:$V$507,B$1,0)</f>
        <v>1000-DESPACHO DEL SUPERINTENDENTE DELEGADO PARA LA PROTECCIÓN DE LA COMPETENCIA</v>
      </c>
      <c r="C454">
        <f>VLOOKUP($A454,'Plan de acci�n consolidado 2025'!$A$3:$V$507,C$1,0)</f>
        <v>1</v>
      </c>
      <c r="D454" t="str">
        <f>VLOOKUP($A454,'Plan de acci�n consolidado 2025'!$A$3:$V$507,D$1,0)</f>
        <v>Actividad sin participación</v>
      </c>
      <c r="E454" t="str">
        <f>VLOOKUP($A454,'Plan de acci�n consolidado 2025'!$A$3:$V$507,E$1,0)</f>
        <v>1000.2.2</v>
      </c>
      <c r="F454" t="str">
        <f>VLOOKUP($A454,'Plan de acci�n consolidado 2025'!$A$3:$V$507,F$1,0)</f>
        <v>N/A</v>
      </c>
      <c r="G454" t="str">
        <f>VLOOKUP($A454,'Plan de acci�n consolidado 2025'!$A$3:$V$507,G$1,0)</f>
        <v>N/A</v>
      </c>
      <c r="H454" t="str">
        <f>VLOOKUP($A454,'Plan de acci�n consolidado 2025'!$A$3:$V$507,H$1,0)</f>
        <v>N/A</v>
      </c>
      <c r="I454" t="str">
        <f>VLOOKUP($A454,'Plan de acci�n consolidado 2025'!$A$3:$V$507,I$1,0)</f>
        <v>N/A</v>
      </c>
      <c r="J454">
        <f>VLOOKUP(E454,'Plantilla publicacion'!$A$3:$Q$490,17,0)</f>
        <v>0</v>
      </c>
      <c r="K454" t="str">
        <f>VLOOKUP($A454,'Plan de acci�n consolidado 2025'!$A$3:$V$507,K$1,0)</f>
        <v>N/A</v>
      </c>
      <c r="L454" t="str">
        <f>VLOOKUP($A454,'Plan de acci�n consolidado 2025'!$A$3:$V$507,L$1,0)</f>
        <v>N/A</v>
      </c>
      <c r="M454" t="str">
        <f>VLOOKUP($A454,'Plan de acci�n consolidado 2025'!$A$3:$V$507,M$1,0)</f>
        <v>N/A</v>
      </c>
      <c r="N454" t="str">
        <f>VLOOKUP($A454,'Plan de acci�n consolidado 2025'!$A$3:$V$507,N$1,0)</f>
        <v>N/A</v>
      </c>
      <c r="O454" t="str">
        <f>VLOOKUP($A454,'Plan de acci�n consolidado 2025'!$A$3:$V$507,O$1,0)</f>
        <v>Revisar y/o aprobar los documentos y enviarlos al área solicitante mediante correo electrónico. (Correo electrónico con revisión y/o aprobación de los documentos)</v>
      </c>
      <c r="P454">
        <f>VLOOKUP($A454,'Plan de acci�n consolidado 2025'!$A$3:$V$507,P$1,0)</f>
        <v>0</v>
      </c>
      <c r="Q454">
        <f>VLOOKUP($A454,'Plan de acci�n consolidado 2025'!$A$3:$V$507,Q$1,0)</f>
        <v>4</v>
      </c>
      <c r="R454" t="str">
        <f>VLOOKUP($A454,'Plan de acci�n consolidado 2025'!$A$3:$V$507,R$1,0)</f>
        <v>Númerica</v>
      </c>
      <c r="S454" t="str">
        <f>VLOOKUP($A454,'Plan de acci�n consolidado 2025'!$A$3:$V$507,S$1,0)</f>
        <v># de guías o manuales revisados / 4 guías o manuales remitidos para revisión</v>
      </c>
      <c r="T454" s="196" t="str">
        <f>VLOOKUP($A454,'Plan de acci�n consolidado 2025'!$A$3:$V$507,T$1,0)</f>
        <v>2025-03-20</v>
      </c>
      <c r="U454" s="196" t="str">
        <f>VLOOKUP($A454,'Plan de acci�n consolidado 2025'!$A$3:$V$507,U$1,0)</f>
        <v>2025-07-31</v>
      </c>
      <c r="V454" t="str">
        <f>VLOOKUP($A454,'Plan de acci�n consolidado 2025'!$A$3:$V$507,V$1,0)</f>
        <v>10-OFICINA  ASESORA JURÍDICA</v>
      </c>
      <c r="W454"/>
      <c r="X454"/>
    </row>
    <row r="455" spans="1:24" x14ac:dyDescent="0.25">
      <c r="A455" s="31" t="s">
        <v>1133</v>
      </c>
      <c r="B455" t="str">
        <f>VLOOKUP($A455,'Plan de acci�n consolidado 2025'!$A$3:$V$507,B$1,0)</f>
        <v>1000-DESPACHO DEL SUPERINTENDENTE DELEGADO PARA LA PROTECCIÓN DE LA COMPETENCIA</v>
      </c>
      <c r="C455">
        <f>VLOOKUP($A455,'Plan de acci�n consolidado 2025'!$A$3:$V$507,C$1,0)</f>
        <v>1</v>
      </c>
      <c r="D455" t="str">
        <f>VLOOKUP($A455,'Plan de acci�n consolidado 2025'!$A$3:$V$507,D$1,0)</f>
        <v>Actividad propia</v>
      </c>
      <c r="E455" t="str">
        <f>VLOOKUP($A455,'Plan de acci�n consolidado 2025'!$A$3:$V$507,E$1,0)</f>
        <v>1000.2.3</v>
      </c>
      <c r="F455" t="str">
        <f>VLOOKUP($A455,'Plan de acci�n consolidado 2025'!$A$3:$V$507,F$1,0)</f>
        <v>N/A</v>
      </c>
      <c r="G455" t="str">
        <f>VLOOKUP($A455,'Plan de acci�n consolidado 2025'!$A$3:$V$507,G$1,0)</f>
        <v>N/A</v>
      </c>
      <c r="H455" t="str">
        <f>VLOOKUP($A455,'Plan de acci�n consolidado 2025'!$A$3:$V$507,H$1,0)</f>
        <v>N/A</v>
      </c>
      <c r="I455" t="str">
        <f>VLOOKUP($A455,'Plan de acci�n consolidado 2025'!$A$3:$V$507,I$1,0)</f>
        <v>N/A</v>
      </c>
      <c r="J455">
        <f>VLOOKUP(E455,'Plantilla publicacion'!$A$3:$Q$490,17,0)</f>
        <v>0</v>
      </c>
      <c r="K455" t="str">
        <f>VLOOKUP($A455,'Plan de acci�n consolidado 2025'!$A$3:$V$507,K$1,0)</f>
        <v>N/A</v>
      </c>
      <c r="L455" t="str">
        <f>VLOOKUP($A455,'Plan de acci�n consolidado 2025'!$A$3:$V$507,L$1,0)</f>
        <v>N/A</v>
      </c>
      <c r="M455" t="str">
        <f>VLOOKUP($A455,'Plan de acci�n consolidado 2025'!$A$3:$V$507,M$1,0)</f>
        <v>N/A</v>
      </c>
      <c r="N455" t="str">
        <f>VLOOKUP($A455,'Plan de acci�n consolidado 2025'!$A$3:$V$507,N$1,0)</f>
        <v>N/A</v>
      </c>
      <c r="O455" t="str">
        <f>VLOOKUP($A455,'Plan de acci�n consolidado 2025'!$A$3:$V$507,O$1,0)</f>
        <v>Enviar al Grupo de trabajo de Comunicaciones y a la Oficina Asesora Jurídica, los documento en Word, avalados por el Superintendente, con sugerencias a tener en cuenta en materia gráfica.  (Correo electrónico y documento en Word de la guía o manual, con sugerencias a tener en cuenta en materia gráfica)</v>
      </c>
      <c r="P455">
        <f>VLOOKUP($A455,'Plan de acci�n consolidado 2025'!$A$3:$V$507,P$1,0)</f>
        <v>30</v>
      </c>
      <c r="Q455">
        <f>VLOOKUP($A455,'Plan de acci�n consolidado 2025'!$A$3:$V$507,Q$1,0)</f>
        <v>4</v>
      </c>
      <c r="R455" t="str">
        <f>VLOOKUP($A455,'Plan de acci�n consolidado 2025'!$A$3:$V$507,R$1,0)</f>
        <v>Númerica</v>
      </c>
      <c r="S455" t="str">
        <f>VLOOKUP($A455,'Plan de acci�n consolidado 2025'!$A$3:$V$507,S$1,0)</f>
        <v># de envíos al Grupo de trabajo de Comunicaciones y a la Oficina Asesora Jurídica, de guías o Manuales avalados por el superintendente / 4 envíos al Grupo de trabajo de Comunicaciones y a la Oficina Asesora Jurídica, de guías o Manuales avalados por el superintendente que requieren ser enviados</v>
      </c>
      <c r="T455" s="196" t="str">
        <f>VLOOKUP($A455,'Plan de acci�n consolidado 2025'!$A$3:$V$507,T$1,0)</f>
        <v>2025-08-01</v>
      </c>
      <c r="U455" s="196" t="str">
        <f>VLOOKUP($A455,'Plan de acci�n consolidado 2025'!$A$3:$V$507,U$1,0)</f>
        <v>2025-08-29</v>
      </c>
      <c r="V455" t="str">
        <f>VLOOKUP($A455,'Plan de acci�n consolidado 2025'!$A$3:$V$507,V$1,0)</f>
        <v>1000-DESPACHO DEL SUPERINTENDENTE DELEGADO PARA LA PROTECCIÓN DE LA COMPETENCIA</v>
      </c>
      <c r="W455"/>
      <c r="X455"/>
    </row>
    <row r="456" spans="1:24" x14ac:dyDescent="0.25">
      <c r="A456" s="31" t="s">
        <v>1135</v>
      </c>
      <c r="B456" t="str">
        <f>VLOOKUP($A456,'Plan de acci�n consolidado 2025'!$A$3:$V$507,B$1,0)</f>
        <v>1000-DESPACHO DEL SUPERINTENDENTE DELEGADO PARA LA PROTECCIÓN DE LA COMPETENCIA</v>
      </c>
      <c r="C456">
        <f>VLOOKUP($A456,'Plan de acci�n consolidado 2025'!$A$3:$V$507,C$1,0)</f>
        <v>1</v>
      </c>
      <c r="D456" t="str">
        <f>VLOOKUP($A456,'Plan de acci�n consolidado 2025'!$A$3:$V$507,D$1,0)</f>
        <v>Actividad sin participación</v>
      </c>
      <c r="E456" t="str">
        <f>VLOOKUP($A456,'Plan de acci�n consolidado 2025'!$A$3:$V$507,E$1,0)</f>
        <v>1000.2.4</v>
      </c>
      <c r="F456" t="str">
        <f>VLOOKUP($A456,'Plan de acci�n consolidado 2025'!$A$3:$V$507,F$1,0)</f>
        <v>N/A</v>
      </c>
      <c r="G456" t="str">
        <f>VLOOKUP($A456,'Plan de acci�n consolidado 2025'!$A$3:$V$507,G$1,0)</f>
        <v>N/A</v>
      </c>
      <c r="H456" t="str">
        <f>VLOOKUP($A456,'Plan de acci�n consolidado 2025'!$A$3:$V$507,H$1,0)</f>
        <v>N/A</v>
      </c>
      <c r="I456" t="str">
        <f>VLOOKUP($A456,'Plan de acci�n consolidado 2025'!$A$3:$V$507,I$1,0)</f>
        <v>N/A</v>
      </c>
      <c r="J456">
        <f>VLOOKUP(E456,'Plantilla publicacion'!$A$3:$Q$490,17,0)</f>
        <v>0</v>
      </c>
      <c r="K456" t="str">
        <f>VLOOKUP($A456,'Plan de acci�n consolidado 2025'!$A$3:$V$507,K$1,0)</f>
        <v>N/A</v>
      </c>
      <c r="L456" t="str">
        <f>VLOOKUP($A456,'Plan de acci�n consolidado 2025'!$A$3:$V$507,L$1,0)</f>
        <v>N/A</v>
      </c>
      <c r="M456" t="str">
        <f>VLOOKUP($A456,'Plan de acci�n consolidado 2025'!$A$3:$V$507,M$1,0)</f>
        <v>N/A</v>
      </c>
      <c r="N456" t="str">
        <f>VLOOKUP($A456,'Plan de acci�n consolidado 2025'!$A$3:$V$507,N$1,0)</f>
        <v>N/A</v>
      </c>
      <c r="O456" t="str">
        <f>VLOOKUP($A456,'Plan de acci�n consolidado 2025'!$A$3:$V$507,O$1,0)</f>
        <v>Elaborar y enviar al área solicitante, los  documentos con ajustes de corrección de estilo y diagramado.  (Documento Final)</v>
      </c>
      <c r="P456">
        <f>VLOOKUP($A456,'Plan de acci�n consolidado 2025'!$A$3:$V$507,P$1,0)</f>
        <v>0</v>
      </c>
      <c r="Q456">
        <f>VLOOKUP($A456,'Plan de acci�n consolidado 2025'!$A$3:$V$507,Q$1,0)</f>
        <v>4</v>
      </c>
      <c r="R456" t="str">
        <f>VLOOKUP($A456,'Plan de acci�n consolidado 2025'!$A$3:$V$507,R$1,0)</f>
        <v>Númerica</v>
      </c>
      <c r="S456" t="str">
        <f>VLOOKUP($A456,'Plan de acci�n consolidado 2025'!$A$3:$V$507,S$1,0)</f>
        <v># de guías o Manuales con ajustes de corrección de estilo y diagramado elaborados y enviados / 4 guías o manuales con ajustes de corrección de estilo y diagramado que requieren ser elaborados y enviados</v>
      </c>
      <c r="T456" s="196" t="str">
        <f>VLOOKUP($A456,'Plan de acci�n consolidado 2025'!$A$3:$V$507,T$1,0)</f>
        <v>2025-09-01</v>
      </c>
      <c r="U456" s="196" t="str">
        <f>VLOOKUP($A456,'Plan de acci�n consolidado 2025'!$A$3:$V$507,U$1,0)</f>
        <v>2025-10-31</v>
      </c>
      <c r="V456" t="str">
        <f>VLOOKUP($A456,'Plan de acci�n consolidado 2025'!$A$3:$V$507,V$1,0)</f>
        <v>73-GRUPO DE TRABAJO DE COMUNICACION</v>
      </c>
      <c r="W456"/>
      <c r="X456"/>
    </row>
    <row r="457" spans="1:24" x14ac:dyDescent="0.25">
      <c r="A457" s="31" t="s">
        <v>1137</v>
      </c>
      <c r="B457" t="str">
        <f>VLOOKUP($A457,'Plan de acci�n consolidado 2025'!$A$3:$V$507,B$1,0)</f>
        <v>1000-DESPACHO DEL SUPERINTENDENTE DELEGADO PARA LA PROTECCIÓN DE LA COMPETENCIA</v>
      </c>
      <c r="C457">
        <f>VLOOKUP($A457,'Plan de acci�n consolidado 2025'!$A$3:$V$507,C$1,0)</f>
        <v>1</v>
      </c>
      <c r="D457" t="str">
        <f>VLOOKUP($A457,'Plan de acci�n consolidado 2025'!$A$3:$V$507,D$1,0)</f>
        <v>Actividad propia</v>
      </c>
      <c r="E457" t="str">
        <f>VLOOKUP($A457,'Plan de acci�n consolidado 2025'!$A$3:$V$507,E$1,0)</f>
        <v>1000.2.5</v>
      </c>
      <c r="F457" t="str">
        <f>VLOOKUP($A457,'Plan de acci�n consolidado 2025'!$A$3:$V$507,F$1,0)</f>
        <v>N/A</v>
      </c>
      <c r="G457" t="str">
        <f>VLOOKUP($A457,'Plan de acci�n consolidado 2025'!$A$3:$V$507,G$1,0)</f>
        <v>N/A</v>
      </c>
      <c r="H457" t="str">
        <f>VLOOKUP($A457,'Plan de acci�n consolidado 2025'!$A$3:$V$507,H$1,0)</f>
        <v>N/A</v>
      </c>
      <c r="I457" t="str">
        <f>VLOOKUP($A457,'Plan de acci�n consolidado 2025'!$A$3:$V$507,I$1,0)</f>
        <v>N/A</v>
      </c>
      <c r="J457">
        <f>VLOOKUP(E457,'Plantilla publicacion'!$A$3:$Q$490,17,0)</f>
        <v>0</v>
      </c>
      <c r="K457" t="str">
        <f>VLOOKUP($A457,'Plan de acci�n consolidado 2025'!$A$3:$V$507,K$1,0)</f>
        <v>N/A</v>
      </c>
      <c r="L457" t="str">
        <f>VLOOKUP($A457,'Plan de acci�n consolidado 2025'!$A$3:$V$507,L$1,0)</f>
        <v>N/A</v>
      </c>
      <c r="M457" t="str">
        <f>VLOOKUP($A457,'Plan de acci�n consolidado 2025'!$A$3:$V$507,M$1,0)</f>
        <v>N/A</v>
      </c>
      <c r="N457" t="str">
        <f>VLOOKUP($A457,'Plan de acci�n consolidado 2025'!$A$3:$V$507,N$1,0)</f>
        <v>N/A</v>
      </c>
      <c r="O457" t="str">
        <f>VLOOKUP($A457,'Plan de acci�n consolidado 2025'!$A$3:$V$507,O$1,0)</f>
        <v>Solicitar la Publicación de los documentos en la página web. (Correo electrónico y Documento de la guía o manual a publicar)</v>
      </c>
      <c r="P457">
        <f>VLOOKUP($A457,'Plan de acci�n consolidado 2025'!$A$3:$V$507,P$1,0)</f>
        <v>20</v>
      </c>
      <c r="Q457">
        <f>VLOOKUP($A457,'Plan de acci�n consolidado 2025'!$A$3:$V$507,Q$1,0)</f>
        <v>4</v>
      </c>
      <c r="R457" t="str">
        <f>VLOOKUP($A457,'Plan de acci�n consolidado 2025'!$A$3:$V$507,R$1,0)</f>
        <v>Númerica</v>
      </c>
      <c r="S457" t="str">
        <f>VLOOKUP($A457,'Plan de acci�n consolidado 2025'!$A$3:$V$507,S$1,0)</f>
        <v># de Captura de pantalla de Documentos de la guía o manual publicado / 4 Captura de pantalla de Documento de la guía o manual a publicar</v>
      </c>
      <c r="T457" s="196" t="str">
        <f>VLOOKUP($A457,'Plan de acci�n consolidado 2025'!$A$3:$V$507,T$1,0)</f>
        <v>2025-11-04</v>
      </c>
      <c r="U457" s="196" t="str">
        <f>VLOOKUP($A457,'Plan de acci�n consolidado 2025'!$A$3:$V$507,U$1,0)</f>
        <v>2025-11-28</v>
      </c>
      <c r="V457" t="str">
        <f>VLOOKUP($A457,'Plan de acci�n consolidado 2025'!$A$3:$V$507,V$1,0)</f>
        <v>1000-DESPACHO DEL SUPERINTENDENTE DELEGADO PARA LA PROTECCIÓN DE LA COMPETENCIA</v>
      </c>
      <c r="W457"/>
      <c r="X457"/>
    </row>
    <row r="458" spans="1:24" x14ac:dyDescent="0.25">
      <c r="A458" s="31" t="s">
        <v>1139</v>
      </c>
      <c r="B458" t="str">
        <f>VLOOKUP($A458,'Plan de acci�n consolidado 2025'!$A$3:$V$507,B$1,0)</f>
        <v>1000-DESPACHO DEL SUPERINTENDENTE DELEGADO PARA LA PROTECCIÓN DE LA COMPETENCIA</v>
      </c>
      <c r="C458">
        <f>VLOOKUP($A458,'Plan de acci�n consolidado 2025'!$A$3:$V$507,C$1,0)</f>
        <v>1</v>
      </c>
      <c r="D458" t="str">
        <f>VLOOKUP($A458,'Plan de acci�n consolidado 2025'!$A$3:$V$507,D$1,0)</f>
        <v>Producto</v>
      </c>
      <c r="E458" t="str">
        <f>VLOOKUP($A458,'Plan de acci�n consolidado 2025'!$A$3:$V$507,E$1,0)</f>
        <v>1000.3</v>
      </c>
      <c r="F458" t="str">
        <f>VLOOKUP($A458,'Plan de acci�n consolidado 2025'!$A$3:$V$507,F$1,0)</f>
        <v>Innovador</v>
      </c>
      <c r="G458" t="str">
        <f>VLOOKUP($A458,'Plan de acci�n consolidado 2025'!$A$3:$V$507,G$1,0)</f>
        <v xml:space="preserve">Generar sinergias con agentes nacionales e internacionales que permitan potenciar las capacidades de la SIC.
</v>
      </c>
      <c r="H458" t="str">
        <f>VLOOKUP($A458,'Plan de acci�n consolidado 2025'!$A$3:$V$507,H$1,0)</f>
        <v xml:space="preserve">Cumplimiento de productos del PAI asociados a Generar sinergias con agentes nacionales e internacionales que permitan potenciar las capacidades de la SIC.
</v>
      </c>
      <c r="I458" t="str">
        <f>VLOOKUP($A458,'Plan de acci�n consolidado 2025'!$A$3:$V$507,I$1,0)</f>
        <v>1-Generación de oportunidades de cooperación y fortalecimiento de existentes con grupos de interés y de valor.-5-Direccionamiento de la oferta institucional con productos y/o servicios con enfoque preventivo, diferencial y territorial.</v>
      </c>
      <c r="J458" t="str">
        <f>VLOOKUP(E458,'Plantilla publicacion'!$A$3:$Q$490,17,0)</f>
        <v>PND - 5-31-5-b- Convergencia regional - Entidades públicas territoriales y nacionales fortalecidas / PES - Transformación Institucional</v>
      </c>
      <c r="K458" t="str">
        <f>VLOOKUP($A458,'Plan de acci�n consolidado 2025'!$A$3:$V$507,K$1,0)</f>
        <v>No</v>
      </c>
      <c r="L458" t="str">
        <f>VLOOKUP($A458,'Plan de acci�n consolidado 2025'!$A$3:$V$507,L$1,0)</f>
        <v>N/A</v>
      </c>
      <c r="M458" t="str">
        <f>VLOOKUP($A458,'Plan de acci�n consolidado 2025'!$A$3:$V$507,M$1,0)</f>
        <v>Política Participación Ciudadana en la Gestión Pública _DIMENSIÓN Gestión con Valores para Resultados</v>
      </c>
      <c r="N458" t="str">
        <f>VLOOKUP($A458,'Plan de acci�n consolidado 2025'!$A$3:$V$507,N$1,0)</f>
        <v xml:space="preserve">PEI_4;
PEI_5;
PES_20230189;
PES_20230192;
PND_9_Ampliar los instrumentosDePrevención;
PND 10_Fortalecer las actividades de inspección, vigilancia y Control </v>
      </c>
      <c r="O458" t="str">
        <f>VLOOKUP($A458,'Plan de acci�n consolidado 2025'!$A$3:$V$507,O$1,0)</f>
        <v>Estudios Económicos o informes que permitan Identificar factores que generen distorsiones en la competencia de los mercados y acciones prioritarias en materia de defensa de la competencia, realizados  (Estudios Económicos o informes elaborados)</v>
      </c>
      <c r="P458">
        <f>VLOOKUP($A458,'Plan de acci�n consolidado 2025'!$A$3:$V$507,P$1,0)</f>
        <v>15</v>
      </c>
      <c r="Q458">
        <f>VLOOKUP($A458,'Plan de acci�n consolidado 2025'!$A$3:$V$507,Q$1,0)</f>
        <v>5</v>
      </c>
      <c r="R458" t="str">
        <f>VLOOKUP($A458,'Plan de acci�n consolidado 2025'!$A$3:$V$507,R$1,0)</f>
        <v>Númerica</v>
      </c>
      <c r="S458" t="str">
        <f>VLOOKUP($A458,'Plan de acci�n consolidado 2025'!$A$3:$V$507,S$1,0)</f>
        <v># de estudios realizados y entregados / 5 estudios a realizar y entregar</v>
      </c>
      <c r="T458" s="196" t="str">
        <f>VLOOKUP($A458,'Plan de acci�n consolidado 2025'!$A$3:$V$507,T$1,0)</f>
        <v>2025-02-03</v>
      </c>
      <c r="U458" s="196" t="str">
        <f>VLOOKUP($A458,'Plan de acci�n consolidado 2025'!$A$3:$V$507,U$1,0)</f>
        <v>2025-12-12</v>
      </c>
      <c r="V458" t="str">
        <f>VLOOKUP($A458,'Plan de acci�n consolidado 2025'!$A$3:$V$507,V$1,0)</f>
        <v>1000-DESPACHO DEL SUPERINTENDENTE DELEGADO PARA LA PROTECCIÓN DE LA COMPETENCIA</v>
      </c>
      <c r="W458"/>
      <c r="X458"/>
    </row>
    <row r="459" spans="1:24" x14ac:dyDescent="0.25">
      <c r="A459" s="31" t="s">
        <v>1141</v>
      </c>
      <c r="B459" t="str">
        <f>VLOOKUP($A459,'Plan de acci�n consolidado 2025'!$A$3:$V$507,B$1,0)</f>
        <v>1000-DESPACHO DEL SUPERINTENDENTE DELEGADO PARA LA PROTECCIÓN DE LA COMPETENCIA</v>
      </c>
      <c r="C459">
        <f>VLOOKUP($A459,'Plan de acci�n consolidado 2025'!$A$3:$V$507,C$1,0)</f>
        <v>1</v>
      </c>
      <c r="D459" t="str">
        <f>VLOOKUP($A459,'Plan de acci�n consolidado 2025'!$A$3:$V$507,D$1,0)</f>
        <v>Actividad propia</v>
      </c>
      <c r="E459" t="str">
        <f>VLOOKUP($A459,'Plan de acci�n consolidado 2025'!$A$3:$V$507,E$1,0)</f>
        <v>1000.3.1</v>
      </c>
      <c r="F459" t="str">
        <f>VLOOKUP($A459,'Plan de acci�n consolidado 2025'!$A$3:$V$507,F$1,0)</f>
        <v>N/A</v>
      </c>
      <c r="G459" t="str">
        <f>VLOOKUP($A459,'Plan de acci�n consolidado 2025'!$A$3:$V$507,G$1,0)</f>
        <v>N/A</v>
      </c>
      <c r="H459" t="str">
        <f>VLOOKUP($A459,'Plan de acci�n consolidado 2025'!$A$3:$V$507,H$1,0)</f>
        <v>N/A</v>
      </c>
      <c r="I459" t="str">
        <f>VLOOKUP($A459,'Plan de acci�n consolidado 2025'!$A$3:$V$507,I$1,0)</f>
        <v>N/A</v>
      </c>
      <c r="J459">
        <f>VLOOKUP(E459,'Plantilla publicacion'!$A$3:$Q$490,17,0)</f>
        <v>0</v>
      </c>
      <c r="K459" t="str">
        <f>VLOOKUP($A459,'Plan de acci�n consolidado 2025'!$A$3:$V$507,K$1,0)</f>
        <v>N/A</v>
      </c>
      <c r="L459" t="str">
        <f>VLOOKUP($A459,'Plan de acci�n consolidado 2025'!$A$3:$V$507,L$1,0)</f>
        <v>N/A</v>
      </c>
      <c r="M459" t="str">
        <f>VLOOKUP($A459,'Plan de acci�n consolidado 2025'!$A$3:$V$507,M$1,0)</f>
        <v>N/A</v>
      </c>
      <c r="N459" t="str">
        <f>VLOOKUP($A459,'Plan de acci�n consolidado 2025'!$A$3:$V$507,N$1,0)</f>
        <v>N/A</v>
      </c>
      <c r="O459" t="str">
        <f>VLOOKUP($A459,'Plan de acci�n consolidado 2025'!$A$3:$V$507,O$1,0)</f>
        <v>Definir el alcance requerido, para los estudios o informes.  (Acta con el alcance definido)</v>
      </c>
      <c r="P459">
        <f>VLOOKUP($A459,'Plan de acci�n consolidado 2025'!$A$3:$V$507,P$1,0)</f>
        <v>20</v>
      </c>
      <c r="Q459">
        <f>VLOOKUP($A459,'Plan de acci�n consolidado 2025'!$A$3:$V$507,Q$1,0)</f>
        <v>5</v>
      </c>
      <c r="R459" t="str">
        <f>VLOOKUP($A459,'Plan de acci�n consolidado 2025'!$A$3:$V$507,R$1,0)</f>
        <v>Númerica</v>
      </c>
      <c r="S459" t="str">
        <f>VLOOKUP($A459,'Plan de acci�n consolidado 2025'!$A$3:$V$507,S$1,0)</f>
        <v># de actas con el alcance de  los estudios realizadas / 5 actas a realizar con el alcance de los estudios</v>
      </c>
      <c r="T459" s="196" t="str">
        <f>VLOOKUP($A459,'Plan de acci�n consolidado 2025'!$A$3:$V$507,T$1,0)</f>
        <v>2025-02-03</v>
      </c>
      <c r="U459" s="196" t="str">
        <f>VLOOKUP($A459,'Plan de acci�n consolidado 2025'!$A$3:$V$507,U$1,0)</f>
        <v>2025-02-28</v>
      </c>
      <c r="V459" t="str">
        <f>VLOOKUP($A459,'Plan de acci�n consolidado 2025'!$A$3:$V$507,V$1,0)</f>
        <v>1000-DESPACHO DEL SUPERINTENDENTE DELEGADO PARA LA PROTECCIÓN DE LA COMPETENCIA</v>
      </c>
      <c r="W459"/>
      <c r="X459"/>
    </row>
    <row r="460" spans="1:24" x14ac:dyDescent="0.25">
      <c r="A460" s="31" t="s">
        <v>1143</v>
      </c>
      <c r="B460" t="str">
        <f>VLOOKUP($A460,'Plan de acci�n consolidado 2025'!$A$3:$V$507,B$1,0)</f>
        <v>1000-DESPACHO DEL SUPERINTENDENTE DELEGADO PARA LA PROTECCIÓN DE LA COMPETENCIA</v>
      </c>
      <c r="C460">
        <f>VLOOKUP($A460,'Plan de acci�n consolidado 2025'!$A$3:$V$507,C$1,0)</f>
        <v>1</v>
      </c>
      <c r="D460" t="str">
        <f>VLOOKUP($A460,'Plan de acci�n consolidado 2025'!$A$3:$V$507,D$1,0)</f>
        <v>Actividad propia</v>
      </c>
      <c r="E460" t="str">
        <f>VLOOKUP($A460,'Plan de acci�n consolidado 2025'!$A$3:$V$507,E$1,0)</f>
        <v>1000.3.2</v>
      </c>
      <c r="F460" t="str">
        <f>VLOOKUP($A460,'Plan de acci�n consolidado 2025'!$A$3:$V$507,F$1,0)</f>
        <v>N/A</v>
      </c>
      <c r="G460" t="str">
        <f>VLOOKUP($A460,'Plan de acci�n consolidado 2025'!$A$3:$V$507,G$1,0)</f>
        <v>N/A</v>
      </c>
      <c r="H460" t="str">
        <f>VLOOKUP($A460,'Plan de acci�n consolidado 2025'!$A$3:$V$507,H$1,0)</f>
        <v>N/A</v>
      </c>
      <c r="I460" t="str">
        <f>VLOOKUP($A460,'Plan de acci�n consolidado 2025'!$A$3:$V$507,I$1,0)</f>
        <v>N/A</v>
      </c>
      <c r="J460">
        <f>VLOOKUP(E460,'Plantilla publicacion'!$A$3:$Q$490,17,0)</f>
        <v>0</v>
      </c>
      <c r="K460" t="str">
        <f>VLOOKUP($A460,'Plan de acci�n consolidado 2025'!$A$3:$V$507,K$1,0)</f>
        <v>N/A</v>
      </c>
      <c r="L460" t="str">
        <f>VLOOKUP($A460,'Plan de acci�n consolidado 2025'!$A$3:$V$507,L$1,0)</f>
        <v>N/A</v>
      </c>
      <c r="M460" t="str">
        <f>VLOOKUP($A460,'Plan de acci�n consolidado 2025'!$A$3:$V$507,M$1,0)</f>
        <v>N/A</v>
      </c>
      <c r="N460" t="str">
        <f>VLOOKUP($A460,'Plan de acci�n consolidado 2025'!$A$3:$V$507,N$1,0)</f>
        <v>N/A</v>
      </c>
      <c r="O460" t="str">
        <f>VLOOKUP($A460,'Plan de acci�n consolidado 2025'!$A$3:$V$507,O$1,0)</f>
        <v>Realizar y entregar los estudios o informes   (Estudio presentado a la Delegada para la Protección de la Competencia)</v>
      </c>
      <c r="P460">
        <f>VLOOKUP($A460,'Plan de acci�n consolidado 2025'!$A$3:$V$507,P$1,0)</f>
        <v>80</v>
      </c>
      <c r="Q460">
        <f>VLOOKUP($A460,'Plan de acci�n consolidado 2025'!$A$3:$V$507,Q$1,0)</f>
        <v>5</v>
      </c>
      <c r="R460" t="str">
        <f>VLOOKUP($A460,'Plan de acci�n consolidado 2025'!$A$3:$V$507,R$1,0)</f>
        <v>Númerica</v>
      </c>
      <c r="S460" t="str">
        <f>VLOOKUP($A460,'Plan de acci�n consolidado 2025'!$A$3:$V$507,S$1,0)</f>
        <v># de estudios realizados y entregados / 5 estudios a realizar</v>
      </c>
      <c r="T460" s="196" t="str">
        <f>VLOOKUP($A460,'Plan de acci�n consolidado 2025'!$A$3:$V$507,T$1,0)</f>
        <v>2025-03-03</v>
      </c>
      <c r="U460" s="196" t="str">
        <f>VLOOKUP($A460,'Plan de acci�n consolidado 2025'!$A$3:$V$507,U$1,0)</f>
        <v>2025-12-12</v>
      </c>
      <c r="V460" t="str">
        <f>VLOOKUP($A460,'Plan de acci�n consolidado 2025'!$A$3:$V$507,V$1,0)</f>
        <v>1000-DESPACHO DEL SUPERINTENDENTE DELEGADO PARA LA PROTECCIÓN DE LA COMPETENCIA</v>
      </c>
      <c r="W460"/>
      <c r="X460"/>
    </row>
    <row r="461" spans="1:24" x14ac:dyDescent="0.25">
      <c r="A461" s="31" t="s">
        <v>1145</v>
      </c>
      <c r="B461" t="str">
        <f>VLOOKUP($A461,'Plan de acci�n consolidado 2025'!$A$3:$V$507,B$1,0)</f>
        <v>1000-DESPACHO DEL SUPERINTENDENTE DELEGADO PARA LA PROTECCIÓN DE LA COMPETENCIA</v>
      </c>
      <c r="C461">
        <f>VLOOKUP($A461,'Plan de acci�n consolidado 2025'!$A$3:$V$507,C$1,0)</f>
        <v>1</v>
      </c>
      <c r="D461" t="str">
        <f>VLOOKUP($A461,'Plan de acci�n consolidado 2025'!$A$3:$V$507,D$1,0)</f>
        <v>Producto</v>
      </c>
      <c r="E461" t="str">
        <f>VLOOKUP($A461,'Plan de acci�n consolidado 2025'!$A$3:$V$507,E$1,0)</f>
        <v>1000.4</v>
      </c>
      <c r="F461" t="str">
        <f>VLOOKUP($A461,'Plan de acci�n consolidado 2025'!$A$3:$V$507,F$1,0)</f>
        <v>Innovador</v>
      </c>
      <c r="G461" t="str">
        <f>VLOOKUP($A461,'Plan de acci�n consolidado 2025'!$A$3:$V$507,G$1,0)</f>
        <v xml:space="preserve">Generar sinergias con agentes nacionales e internacionales que permitan potenciar las capacidades de la SIC.
</v>
      </c>
      <c r="H461" t="str">
        <f>VLOOKUP($A461,'Plan de acci�n consolidado 2025'!$A$3:$V$507,H$1,0)</f>
        <v xml:space="preserve">Cumplimiento de productos del PAI asociados a Generar sinergias con agentes nacionales e internacionales que permitan potenciar las capacidades de la SIC.
</v>
      </c>
      <c r="I461" t="str">
        <f>VLOOKUP($A461,'Plan de acci�n consolidado 2025'!$A$3:$V$507,I$1,0)</f>
        <v>1-Generación de oportunidades de cooperación y fortalecimiento de existentes con grupos de interés y de valor.-5-Direccionamiento de la oferta institucional con productos y/o servicios con enfoque preventivo, diferencial y territorial.</v>
      </c>
      <c r="J461" t="str">
        <f>VLOOKUP(E461,'Plantilla publicacion'!$A$3:$Q$490,17,0)</f>
        <v>PND - 4-04-1-c- Transformación productiva, internacionalización y acción climática - Políticas de competencia, consumidor e infraestructura de la calidad modernas / PES - Internacionalización</v>
      </c>
      <c r="K461" t="str">
        <f>VLOOKUP($A461,'Plan de acci�n consolidado 2025'!$A$3:$V$507,K$1,0)</f>
        <v>No</v>
      </c>
      <c r="L461" t="str">
        <f>VLOOKUP($A461,'Plan de acci�n consolidado 2025'!$A$3:$V$507,L$1,0)</f>
        <v>N/A</v>
      </c>
      <c r="M461" t="str">
        <f>VLOOKUP($A461,'Plan de acci�n consolidado 2025'!$A$3:$V$507,M$1,0)</f>
        <v>Política Fortalecimiento Organizacional y Simplificación de Procesos _DIMENSIÓN Gestión con Valores para Resultados</v>
      </c>
      <c r="N461" t="str">
        <f>VLOOKUP($A461,'Plan de acci�n consolidado 2025'!$A$3:$V$507,N$1,0)</f>
        <v>PND_6_Fortalecer institucionalmente la autoridadDeCompetencia</v>
      </c>
      <c r="O461" t="str">
        <f>VLOOKUP($A461,'Plan de acci�n consolidado 2025'!$A$3:$V$507,O$1,0)</f>
        <v>Reforma de la norma andina Decisión 608 de la CAN, con el objetivo de contribuir al desarrollo de un sistema normativo de protección de la libre competencia a nivel andino (Documento de revisión)</v>
      </c>
      <c r="P461">
        <f>VLOOKUP($A461,'Plan de acci�n consolidado 2025'!$A$3:$V$507,P$1,0)</f>
        <v>15</v>
      </c>
      <c r="Q461">
        <f>VLOOKUP($A461,'Plan de acci�n consolidado 2025'!$A$3:$V$507,Q$1,0)</f>
        <v>1</v>
      </c>
      <c r="R461" t="str">
        <f>VLOOKUP($A461,'Plan de acci�n consolidado 2025'!$A$3:$V$507,R$1,0)</f>
        <v>Númerica</v>
      </c>
      <c r="S461" t="str">
        <f>VLOOKUP($A461,'Plan de acci�n consolidado 2025'!$A$3:$V$507,S$1,0)</f>
        <v># de documentos con revisión final / 1 documentos con revisión final</v>
      </c>
      <c r="T461" s="196" t="str">
        <f>VLOOKUP($A461,'Plan de acci�n consolidado 2025'!$A$3:$V$507,T$1,0)</f>
        <v>2025-02-03</v>
      </c>
      <c r="U461" s="196" t="str">
        <f>VLOOKUP($A461,'Plan de acci�n consolidado 2025'!$A$3:$V$507,U$1,0)</f>
        <v>2025-12-19</v>
      </c>
      <c r="V461" t="str">
        <f>VLOOKUP($A461,'Plan de acci�n consolidado 2025'!$A$3:$V$507,V$1,0)</f>
        <v>1000-DESPACHO DEL SUPERINTENDENTE DELEGADO PARA LA PROTECCIÓN DE LA COMPETENCIA</v>
      </c>
      <c r="W461"/>
      <c r="X461"/>
    </row>
    <row r="462" spans="1:24" x14ac:dyDescent="0.25">
      <c r="A462" s="31" t="s">
        <v>1147</v>
      </c>
      <c r="B462" t="str">
        <f>VLOOKUP($A462,'Plan de acci�n consolidado 2025'!$A$3:$V$507,B$1,0)</f>
        <v>1000-DESPACHO DEL SUPERINTENDENTE DELEGADO PARA LA PROTECCIÓN DE LA COMPETENCIA</v>
      </c>
      <c r="C462">
        <f>VLOOKUP($A462,'Plan de acci�n consolidado 2025'!$A$3:$V$507,C$1,0)</f>
        <v>1</v>
      </c>
      <c r="D462" t="str">
        <f>VLOOKUP($A462,'Plan de acci�n consolidado 2025'!$A$3:$V$507,D$1,0)</f>
        <v>Actividad propia</v>
      </c>
      <c r="E462" t="str">
        <f>VLOOKUP($A462,'Plan de acci�n consolidado 2025'!$A$3:$V$507,E$1,0)</f>
        <v>1000.4.1</v>
      </c>
      <c r="F462" t="str">
        <f>VLOOKUP($A462,'Plan de acci�n consolidado 2025'!$A$3:$V$507,F$1,0)</f>
        <v>N/A</v>
      </c>
      <c r="G462" t="str">
        <f>VLOOKUP($A462,'Plan de acci�n consolidado 2025'!$A$3:$V$507,G$1,0)</f>
        <v>N/A</v>
      </c>
      <c r="H462" t="str">
        <f>VLOOKUP($A462,'Plan de acci�n consolidado 2025'!$A$3:$V$507,H$1,0)</f>
        <v>N/A</v>
      </c>
      <c r="I462" t="str">
        <f>VLOOKUP($A462,'Plan de acci�n consolidado 2025'!$A$3:$V$507,I$1,0)</f>
        <v>N/A</v>
      </c>
      <c r="J462">
        <f>VLOOKUP(E462,'Plantilla publicacion'!$A$3:$Q$490,17,0)</f>
        <v>0</v>
      </c>
      <c r="K462" t="str">
        <f>VLOOKUP($A462,'Plan de acci�n consolidado 2025'!$A$3:$V$507,K$1,0)</f>
        <v>N/A</v>
      </c>
      <c r="L462" t="str">
        <f>VLOOKUP($A462,'Plan de acci�n consolidado 2025'!$A$3:$V$507,L$1,0)</f>
        <v>N/A</v>
      </c>
      <c r="M462" t="str">
        <f>VLOOKUP($A462,'Plan de acci�n consolidado 2025'!$A$3:$V$507,M$1,0)</f>
        <v>N/A</v>
      </c>
      <c r="N462" t="str">
        <f>VLOOKUP($A462,'Plan de acci�n consolidado 2025'!$A$3:$V$507,N$1,0)</f>
        <v>N/A</v>
      </c>
      <c r="O462" t="str">
        <f>VLOOKUP($A462,'Plan de acci�n consolidado 2025'!$A$3:$V$507,O$1,0)</f>
        <v>Participar en las reuniones para discusión, aprobación y divulgación del articulado de la modificación a la Decisión 608 de la CAN.  (Listado de asistencia, captura de pantalla de la reunión o acta de discusión)</v>
      </c>
      <c r="P462">
        <f>VLOOKUP($A462,'Plan de acci�n consolidado 2025'!$A$3:$V$507,P$1,0)</f>
        <v>20</v>
      </c>
      <c r="Q462">
        <f>VLOOKUP($A462,'Plan de acci�n consolidado 2025'!$A$3:$V$507,Q$1,0)</f>
        <v>6</v>
      </c>
      <c r="R462" t="str">
        <f>VLOOKUP($A462,'Plan de acci�n consolidado 2025'!$A$3:$V$507,R$1,0)</f>
        <v>Númerica</v>
      </c>
      <c r="S462" t="str">
        <f>VLOOKUP($A462,'Plan de acci�n consolidado 2025'!$A$3:$V$507,S$1,0)</f>
        <v># de reuniones realizadas / 6 reuniones programadas</v>
      </c>
      <c r="T462" s="196" t="str">
        <f>VLOOKUP($A462,'Plan de acci�n consolidado 2025'!$A$3:$V$507,T$1,0)</f>
        <v>2025-02-03</v>
      </c>
      <c r="U462" s="196" t="str">
        <f>VLOOKUP($A462,'Plan de acci�n consolidado 2025'!$A$3:$V$507,U$1,0)</f>
        <v>2025-11-28</v>
      </c>
      <c r="V462" t="str">
        <f>VLOOKUP($A462,'Plan de acci�n consolidado 2025'!$A$3:$V$507,V$1,0)</f>
        <v>1000-DESPACHO DEL SUPERINTENDENTE DELEGADO PARA LA PROTECCIÓN DE LA COMPETENCIA</v>
      </c>
      <c r="W462"/>
      <c r="X462"/>
    </row>
    <row r="463" spans="1:24" x14ac:dyDescent="0.25">
      <c r="A463" s="31" t="s">
        <v>1149</v>
      </c>
      <c r="B463" t="str">
        <f>VLOOKUP($A463,'Plan de acci�n consolidado 2025'!$A$3:$V$507,B$1,0)</f>
        <v>1000-DESPACHO DEL SUPERINTENDENTE DELEGADO PARA LA PROTECCIÓN DE LA COMPETENCIA</v>
      </c>
      <c r="C463">
        <f>VLOOKUP($A463,'Plan de acci�n consolidado 2025'!$A$3:$V$507,C$1,0)</f>
        <v>1</v>
      </c>
      <c r="D463" t="str">
        <f>VLOOKUP($A463,'Plan de acci�n consolidado 2025'!$A$3:$V$507,D$1,0)</f>
        <v>Actividad propia</v>
      </c>
      <c r="E463" t="str">
        <f>VLOOKUP($A463,'Plan de acci�n consolidado 2025'!$A$3:$V$507,E$1,0)</f>
        <v>1000.4.2</v>
      </c>
      <c r="F463" t="str">
        <f>VLOOKUP($A463,'Plan de acci�n consolidado 2025'!$A$3:$V$507,F$1,0)</f>
        <v>N/A</v>
      </c>
      <c r="G463" t="str">
        <f>VLOOKUP($A463,'Plan de acci�n consolidado 2025'!$A$3:$V$507,G$1,0)</f>
        <v>N/A</v>
      </c>
      <c r="H463" t="str">
        <f>VLOOKUP($A463,'Plan de acci�n consolidado 2025'!$A$3:$V$507,H$1,0)</f>
        <v>N/A</v>
      </c>
      <c r="I463" t="str">
        <f>VLOOKUP($A463,'Plan de acci�n consolidado 2025'!$A$3:$V$507,I$1,0)</f>
        <v>N/A</v>
      </c>
      <c r="J463">
        <f>VLOOKUP(E463,'Plantilla publicacion'!$A$3:$Q$490,17,0)</f>
        <v>0</v>
      </c>
      <c r="K463" t="str">
        <f>VLOOKUP($A463,'Plan de acci�n consolidado 2025'!$A$3:$V$507,K$1,0)</f>
        <v>N/A</v>
      </c>
      <c r="L463" t="str">
        <f>VLOOKUP($A463,'Plan de acci�n consolidado 2025'!$A$3:$V$507,L$1,0)</f>
        <v>N/A</v>
      </c>
      <c r="M463" t="str">
        <f>VLOOKUP($A463,'Plan de acci�n consolidado 2025'!$A$3:$V$507,M$1,0)</f>
        <v>N/A</v>
      </c>
      <c r="N463" t="str">
        <f>VLOOKUP($A463,'Plan de acci�n consolidado 2025'!$A$3:$V$507,N$1,0)</f>
        <v>N/A</v>
      </c>
      <c r="O463" t="str">
        <f>VLOOKUP($A463,'Plan de acci�n consolidado 2025'!$A$3:$V$507,O$1,0)</f>
        <v>Realizar la revisión de las modificaciones a la Decisión 608  (Documento de revisión)</v>
      </c>
      <c r="P463">
        <f>VLOOKUP($A463,'Plan de acci�n consolidado 2025'!$A$3:$V$507,P$1,0)</f>
        <v>80</v>
      </c>
      <c r="Q463">
        <f>VLOOKUP($A463,'Plan de acci�n consolidado 2025'!$A$3:$V$507,Q$1,0)</f>
        <v>1</v>
      </c>
      <c r="R463" t="str">
        <f>VLOOKUP($A463,'Plan de acci�n consolidado 2025'!$A$3:$V$507,R$1,0)</f>
        <v>Númerica</v>
      </c>
      <c r="S463" t="str">
        <f>VLOOKUP($A463,'Plan de acci�n consolidado 2025'!$A$3:$V$507,S$1,0)</f>
        <v># de documentos con revisión final / 1 documentos con revisión final</v>
      </c>
      <c r="T463" s="196" t="str">
        <f>VLOOKUP($A463,'Plan de acci�n consolidado 2025'!$A$3:$V$507,T$1,0)</f>
        <v>2025-08-01</v>
      </c>
      <c r="U463" s="196" t="str">
        <f>VLOOKUP($A463,'Plan de acci�n consolidado 2025'!$A$3:$V$507,U$1,0)</f>
        <v>2025-12-19</v>
      </c>
      <c r="V463" t="str">
        <f>VLOOKUP($A463,'Plan de acci�n consolidado 2025'!$A$3:$V$507,V$1,0)</f>
        <v>1000-DESPACHO DEL SUPERINTENDENTE DELEGADO PARA LA PROTECCIÓN DE LA COMPETENCIA</v>
      </c>
      <c r="W463"/>
      <c r="X463"/>
    </row>
    <row r="464" spans="1:24" x14ac:dyDescent="0.25">
      <c r="A464" s="31" t="s">
        <v>1150</v>
      </c>
      <c r="B464" t="str">
        <f>VLOOKUP($A464,'Plan de acci�n consolidado 2025'!$A$3:$V$507,B$1,0)</f>
        <v>1000-DESPACHO DEL SUPERINTENDENTE DELEGADO PARA LA PROTECCIÓN DE LA COMPETENCIA</v>
      </c>
      <c r="C464">
        <f>VLOOKUP($A464,'Plan de acci�n consolidado 2025'!$A$3:$V$507,C$1,0)</f>
        <v>1</v>
      </c>
      <c r="D464" t="str">
        <f>VLOOKUP($A464,'Plan de acci�n consolidado 2025'!$A$3:$V$507,D$1,0)</f>
        <v>Producto</v>
      </c>
      <c r="E464" t="str">
        <f>VLOOKUP($A464,'Plan de acci�n consolidado 2025'!$A$3:$V$507,E$1,0)</f>
        <v>1000.5</v>
      </c>
      <c r="F464" t="str">
        <f>VLOOKUP($A464,'Plan de acci�n consolidado 2025'!$A$3:$V$507,F$1,0)</f>
        <v>Innovador</v>
      </c>
      <c r="G464" t="str">
        <f>VLOOKUP($A464,'Plan de acci�n consolidado 2025'!$A$3:$V$507,G$1,0)</f>
        <v xml:space="preserve">Promover el enfoque preventivo, diferencial y territorial en el que hacer misional de la entidad 
</v>
      </c>
      <c r="H464" t="str">
        <f>VLOOKUP($A464,'Plan de acci�n consolidado 2025'!$A$3:$V$507,H$1,0)</f>
        <v xml:space="preserve">Cumplimiento de productos del PAI asociados a Promover el enfoque preventivo, diferencial y territorial en el que hacer misional de la entidad 
</v>
      </c>
      <c r="I464" t="str">
        <f>VLOOKUP($A464,'Plan de acci�n consolidado 2025'!$A$3:$V$507,I$1,0)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64" t="str">
        <f>VLOOKUP(E464,'Plantilla publicacion'!$A$3:$Q$490,17,0)</f>
        <v>PND - 4-04-1-c- Transformación productiva, internacionalización y acción climática - Políticas de competencia, consumidor e infraestructura de la calidad modernas / PES - Transformación Institucional</v>
      </c>
      <c r="K464" t="str">
        <f>VLOOKUP($A464,'Plan de acci�n consolidado 2025'!$A$3:$V$507,K$1,0)</f>
        <v>No</v>
      </c>
      <c r="L464" t="str">
        <f>VLOOKUP($A464,'Plan de acci�n consolidado 2025'!$A$3:$V$507,L$1,0)</f>
        <v>N/A</v>
      </c>
      <c r="M464" t="str">
        <f>VLOOKUP($A464,'Plan de acci�n consolidado 2025'!$A$3:$V$507,M$1,0)</f>
        <v>Política Servicio al Ciudadano_DIMENSIÓN Gestión con Valores para Resultados</v>
      </c>
      <c r="N464" t="str">
        <f>VLOOKUP($A464,'Plan de acci�n consolidado 2025'!$A$3:$V$507,N$1,0)</f>
        <v>PND_9_Ampliar los instrumentosDePrevención;
PND _16_Construir mecanismosDe autorregulación que fortalezcan la ProtecciónDe laCompetencia;
PND _17_Sensibilizar en estos aspectos a los empresarios que utilizan plataformas Digitales para sus nichos de mercado.</v>
      </c>
      <c r="O464" t="str">
        <f>VLOOKUP($A464,'Plan de acci�n consolidado 2025'!$A$3:$V$507,O$1,0)</f>
        <v>Matriz de riesgos de colusión en contratación pública y formulación de mecanismos para reducir dichos riesgos, elaborada y socializada (Matrices guía para identificar riesgos entregada)</v>
      </c>
      <c r="P464">
        <f>VLOOKUP($A464,'Plan de acci�n consolidado 2025'!$A$3:$V$507,P$1,0)</f>
        <v>15</v>
      </c>
      <c r="Q464">
        <f>VLOOKUP($A464,'Plan de acci�n consolidado 2025'!$A$3:$V$507,Q$1,0)</f>
        <v>1</v>
      </c>
      <c r="R464" t="str">
        <f>VLOOKUP($A464,'Plan de acci�n consolidado 2025'!$A$3:$V$507,R$1,0)</f>
        <v>Númerica</v>
      </c>
      <c r="S464" t="str">
        <f>VLOOKUP($A464,'Plan de acci�n consolidado 2025'!$A$3:$V$507,S$1,0)</f>
        <v># de matrices guía para identificar riesgos entregadas / 1 matrices guía para identificar riesgos a realizar</v>
      </c>
      <c r="T464" s="196" t="str">
        <f>VLOOKUP($A464,'Plan de acci�n consolidado 2025'!$A$3:$V$507,T$1,0)</f>
        <v>2025-01-20</v>
      </c>
      <c r="U464" s="196" t="str">
        <f>VLOOKUP($A464,'Plan de acci�n consolidado 2025'!$A$3:$V$507,U$1,0)</f>
        <v>2025-12-12</v>
      </c>
      <c r="V464" t="str">
        <f>VLOOKUP($A464,'Plan de acci�n consolidado 2025'!$A$3:$V$507,V$1,0)</f>
        <v>1000-DESPACHO DEL SUPERINTENDENTE DELEGADO PARA LA PROTECCIÓN DE LA COMPETENCIA</v>
      </c>
      <c r="W464"/>
      <c r="X464"/>
    </row>
    <row r="465" spans="1:24" x14ac:dyDescent="0.25">
      <c r="A465" s="31" t="s">
        <v>1152</v>
      </c>
      <c r="B465" t="str">
        <f>VLOOKUP($A465,'Plan de acci�n consolidado 2025'!$A$3:$V$507,B$1,0)</f>
        <v>1000-DESPACHO DEL SUPERINTENDENTE DELEGADO PARA LA PROTECCIÓN DE LA COMPETENCIA</v>
      </c>
      <c r="C465">
        <f>VLOOKUP($A465,'Plan de acci�n consolidado 2025'!$A$3:$V$507,C$1,0)</f>
        <v>1</v>
      </c>
      <c r="D465" t="str">
        <f>VLOOKUP($A465,'Plan de acci�n consolidado 2025'!$A$3:$V$507,D$1,0)</f>
        <v>Actividad propia</v>
      </c>
      <c r="E465" t="str">
        <f>VLOOKUP($A465,'Plan de acci�n consolidado 2025'!$A$3:$V$507,E$1,0)</f>
        <v>1000.5.1</v>
      </c>
      <c r="F465" t="str">
        <f>VLOOKUP($A465,'Plan de acci�n consolidado 2025'!$A$3:$V$507,F$1,0)</f>
        <v>N/A</v>
      </c>
      <c r="G465" t="str">
        <f>VLOOKUP($A465,'Plan de acci�n consolidado 2025'!$A$3:$V$507,G$1,0)</f>
        <v>N/A</v>
      </c>
      <c r="H465" t="str">
        <f>VLOOKUP($A465,'Plan de acci�n consolidado 2025'!$A$3:$V$507,H$1,0)</f>
        <v>N/A</v>
      </c>
      <c r="I465" t="str">
        <f>VLOOKUP($A465,'Plan de acci�n consolidado 2025'!$A$3:$V$507,I$1,0)</f>
        <v>N/A</v>
      </c>
      <c r="J465">
        <f>VLOOKUP(E465,'Plantilla publicacion'!$A$3:$Q$490,17,0)</f>
        <v>0</v>
      </c>
      <c r="K465" t="str">
        <f>VLOOKUP($A465,'Plan de acci�n consolidado 2025'!$A$3:$V$507,K$1,0)</f>
        <v>N/A</v>
      </c>
      <c r="L465" t="str">
        <f>VLOOKUP($A465,'Plan de acci�n consolidado 2025'!$A$3:$V$507,L$1,0)</f>
        <v>N/A</v>
      </c>
      <c r="M465" t="str">
        <f>VLOOKUP($A465,'Plan de acci�n consolidado 2025'!$A$3:$V$507,M$1,0)</f>
        <v>N/A</v>
      </c>
      <c r="N465" t="str">
        <f>VLOOKUP($A465,'Plan de acci�n consolidado 2025'!$A$3:$V$507,N$1,0)</f>
        <v>N/A</v>
      </c>
      <c r="O465" t="str">
        <f>VLOOKUP($A465,'Plan de acci�n consolidado 2025'!$A$3:$V$507,O$1,0)</f>
        <v>Diseñar la matriz de riesgos de colusión en contratación pública a partir de la identificación y análisis de los riesgos de colusión en contratación pública (Documento con la identificación de riesgos)</v>
      </c>
      <c r="P465">
        <f>VLOOKUP($A465,'Plan de acci�n consolidado 2025'!$A$3:$V$507,P$1,0)</f>
        <v>20</v>
      </c>
      <c r="Q465">
        <f>VLOOKUP($A465,'Plan de acci�n consolidado 2025'!$A$3:$V$507,Q$1,0)</f>
        <v>1</v>
      </c>
      <c r="R465" t="str">
        <f>VLOOKUP($A465,'Plan de acci�n consolidado 2025'!$A$3:$V$507,R$1,0)</f>
        <v>Númerica</v>
      </c>
      <c r="S465" t="str">
        <f>VLOOKUP($A465,'Plan de acci�n consolidado 2025'!$A$3:$V$507,S$1,0)</f>
        <v># de documentos con la identificación de riesgos diseñadas / 1 Documentos con la identificación de riesgos a diseñar</v>
      </c>
      <c r="T465" s="196" t="str">
        <f>VLOOKUP($A465,'Plan de acci�n consolidado 2025'!$A$3:$V$507,T$1,0)</f>
        <v>2025-01-20</v>
      </c>
      <c r="U465" s="196" t="str">
        <f>VLOOKUP($A465,'Plan de acci�n consolidado 2025'!$A$3:$V$507,U$1,0)</f>
        <v>2025-06-27</v>
      </c>
      <c r="V465" t="str">
        <f>VLOOKUP($A465,'Plan de acci�n consolidado 2025'!$A$3:$V$507,V$1,0)</f>
        <v>1000-DESPACHO DEL SUPERINTENDENTE DELEGADO PARA LA PROTECCIÓN DE LA COMPETENCIA</v>
      </c>
      <c r="W465"/>
      <c r="X465"/>
    </row>
    <row r="466" spans="1:24" x14ac:dyDescent="0.25">
      <c r="A466" s="31" t="s">
        <v>1154</v>
      </c>
      <c r="B466" t="str">
        <f>VLOOKUP($A466,'Plan de acci�n consolidado 2025'!$A$3:$V$507,B$1,0)</f>
        <v>1000-DESPACHO DEL SUPERINTENDENTE DELEGADO PARA LA PROTECCIÓN DE LA COMPETENCIA</v>
      </c>
      <c r="C466">
        <f>VLOOKUP($A466,'Plan de acci�n consolidado 2025'!$A$3:$V$507,C$1,0)</f>
        <v>1</v>
      </c>
      <c r="D466" t="str">
        <f>VLOOKUP($A466,'Plan de acci�n consolidado 2025'!$A$3:$V$507,D$1,0)</f>
        <v>Actividad propia</v>
      </c>
      <c r="E466" t="str">
        <f>VLOOKUP($A466,'Plan de acci�n consolidado 2025'!$A$3:$V$507,E$1,0)</f>
        <v>1000.5.2</v>
      </c>
      <c r="F466" t="str">
        <f>VLOOKUP($A466,'Plan de acci�n consolidado 2025'!$A$3:$V$507,F$1,0)</f>
        <v>N/A</v>
      </c>
      <c r="G466" t="str">
        <f>VLOOKUP($A466,'Plan de acci�n consolidado 2025'!$A$3:$V$507,G$1,0)</f>
        <v>N/A</v>
      </c>
      <c r="H466" t="str">
        <f>VLOOKUP($A466,'Plan de acci�n consolidado 2025'!$A$3:$V$507,H$1,0)</f>
        <v>N/A</v>
      </c>
      <c r="I466" t="str">
        <f>VLOOKUP($A466,'Plan de acci�n consolidado 2025'!$A$3:$V$507,I$1,0)</f>
        <v>N/A</v>
      </c>
      <c r="J466">
        <f>VLOOKUP(E466,'Plantilla publicacion'!$A$3:$Q$490,17,0)</f>
        <v>0</v>
      </c>
      <c r="K466" t="str">
        <f>VLOOKUP($A466,'Plan de acci�n consolidado 2025'!$A$3:$V$507,K$1,0)</f>
        <v>N/A</v>
      </c>
      <c r="L466" t="str">
        <f>VLOOKUP($A466,'Plan de acci�n consolidado 2025'!$A$3:$V$507,L$1,0)</f>
        <v>N/A</v>
      </c>
      <c r="M466" t="str">
        <f>VLOOKUP($A466,'Plan de acci�n consolidado 2025'!$A$3:$V$507,M$1,0)</f>
        <v>N/A</v>
      </c>
      <c r="N466" t="str">
        <f>VLOOKUP($A466,'Plan de acci�n consolidado 2025'!$A$3:$V$507,N$1,0)</f>
        <v>N/A</v>
      </c>
      <c r="O466" t="str">
        <f>VLOOKUP($A466,'Plan de acci�n consolidado 2025'!$A$3:$V$507,O$1,0)</f>
        <v>Socializar la matriz con los grupos de valor externos (Soportes de la socialización de la matriz con las entidades)</v>
      </c>
      <c r="P466">
        <f>VLOOKUP($A466,'Plan de acci�n consolidado 2025'!$A$3:$V$507,P$1,0)</f>
        <v>80</v>
      </c>
      <c r="Q466">
        <f>VLOOKUP($A466,'Plan de acci�n consolidado 2025'!$A$3:$V$507,Q$1,0)</f>
        <v>1</v>
      </c>
      <c r="R466" t="str">
        <f>VLOOKUP($A466,'Plan de acci�n consolidado 2025'!$A$3:$V$507,R$1,0)</f>
        <v>Númerica</v>
      </c>
      <c r="S466" t="str">
        <f>VLOOKUP($A466,'Plan de acci�n consolidado 2025'!$A$3:$V$507,S$1,0)</f>
        <v># de matrices guía para identificar riesgos socializada / 1 matrices guía para identificar riesgos a socializar</v>
      </c>
      <c r="T466" s="196" t="str">
        <f>VLOOKUP($A466,'Plan de acci�n consolidado 2025'!$A$3:$V$507,T$1,0)</f>
        <v>2025-07-01</v>
      </c>
      <c r="U466" s="196" t="str">
        <f>VLOOKUP($A466,'Plan de acci�n consolidado 2025'!$A$3:$V$507,U$1,0)</f>
        <v>2025-12-12</v>
      </c>
      <c r="V466" t="str">
        <f>VLOOKUP($A466,'Plan de acci�n consolidado 2025'!$A$3:$V$507,V$1,0)</f>
        <v>1000-DESPACHO DEL SUPERINTENDENTE DELEGADO PARA LA PROTECCIÓN DE LA COMPETENCIA</v>
      </c>
      <c r="W466"/>
      <c r="X466"/>
    </row>
    <row r="467" spans="1:24" x14ac:dyDescent="0.25">
      <c r="A467" s="31" t="s">
        <v>1156</v>
      </c>
      <c r="B467" t="str">
        <f>VLOOKUP($A467,'Plan de acci�n consolidado 2025'!$A$3:$V$507,B$1,0)</f>
        <v>1000-DESPACHO DEL SUPERINTENDENTE DELEGADO PARA LA PROTECCIÓN DE LA COMPETENCIA</v>
      </c>
      <c r="C467">
        <f>VLOOKUP($A467,'Plan de acci�n consolidado 2025'!$A$3:$V$507,C$1,0)</f>
        <v>1</v>
      </c>
      <c r="D467" t="str">
        <f>VLOOKUP($A467,'Plan de acci�n consolidado 2025'!$A$3:$V$507,D$1,0)</f>
        <v>Producto</v>
      </c>
      <c r="E467" t="str">
        <f>VLOOKUP($A467,'Plan de acci�n consolidado 2025'!$A$3:$V$507,E$1,0)</f>
        <v>1000.6</v>
      </c>
      <c r="F467" t="str">
        <f>VLOOKUP($A467,'Plan de acci�n consolidado 2025'!$A$3:$V$507,F$1,0)</f>
        <v>Innovador</v>
      </c>
      <c r="G467" t="str">
        <f>VLOOKUP($A467,'Plan de acci�n consolidado 2025'!$A$3:$V$507,G$1,0)</f>
        <v>Mejorar la oportunidad en la atención de trámites y servicios.</v>
      </c>
      <c r="H467" t="str">
        <f>VLOOKUP($A467,'Plan de acci�n consolidado 2025'!$A$3:$V$507,H$1,0)</f>
        <v>Avance promedio de cumplimiento de productos asociados a mejorar la oportunidad en la atención de trámites y servicios.</v>
      </c>
      <c r="I467" t="str">
        <f>VLOOKUP($A467,'Plan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467" t="str">
        <f>VLOOKUP(E467,'Plantilla publicacion'!$A$3:$Q$490,17,0)</f>
        <v>PND - 5-31-5-b- Convergencia regional - Entidades públicas territoriales y nacionales fortalecidas / PES - Transformación Institucional</v>
      </c>
      <c r="K467" t="str">
        <f>VLOOKUP($A467,'Plan de acci�n consolidado 2025'!$A$3:$V$507,K$1,0)</f>
        <v>No</v>
      </c>
      <c r="L467" t="str">
        <f>VLOOKUP($A467,'Plan de acci�n consolidado 2025'!$A$3:$V$507,L$1,0)</f>
        <v>N/A</v>
      </c>
      <c r="M467" t="str">
        <f>VLOOKUP($A467,'Plan de acci�n consolidado 2025'!$A$3:$V$507,M$1,0)</f>
        <v>Política Fortalecimiento Organizacional y Simplificación de Procesos _DIMENSIÓN Gestión con Valores para Resultados</v>
      </c>
      <c r="N467" t="str">
        <f>VLOOKUP($A467,'Plan de acci�n consolidado 2025'!$A$3:$V$507,N$1,0)</f>
        <v>N/A</v>
      </c>
      <c r="O467" t="str">
        <f>VLOOKUP($A467,'Plan de acci�n consolidado 2025'!$A$3:$V$507,O$1,0)</f>
        <v>Herramienta de control y gestión de los tiempos de las actividades de los procedimientos de la Delegatura, diseñada y probada  (Matrices con el registro  de los tiempos de cada actividad entregado)</v>
      </c>
      <c r="P467">
        <f>VLOOKUP($A467,'Plan de acci�n consolidado 2025'!$A$3:$V$507,P$1,0)</f>
        <v>15</v>
      </c>
      <c r="Q467">
        <f>VLOOKUP($A467,'Plan de acci�n consolidado 2025'!$A$3:$V$507,Q$1,0)</f>
        <v>1</v>
      </c>
      <c r="R467" t="str">
        <f>VLOOKUP($A467,'Plan de acci�n consolidado 2025'!$A$3:$V$507,R$1,0)</f>
        <v>Númerica</v>
      </c>
      <c r="S467" t="str">
        <f>VLOOKUP($A467,'Plan de acci�n consolidado 2025'!$A$3:$V$507,S$1,0)</f>
        <v># de matrices con el registro  de los tiempos / 1 matrices con la descripción de los tiempos planeadas</v>
      </c>
      <c r="T467" s="196" t="str">
        <f>VLOOKUP($A467,'Plan de acci�n consolidado 2025'!$A$3:$V$507,T$1,0)</f>
        <v>2025-01-20</v>
      </c>
      <c r="U467" s="196" t="str">
        <f>VLOOKUP($A467,'Plan de acci�n consolidado 2025'!$A$3:$V$507,U$1,0)</f>
        <v>2025-12-12</v>
      </c>
      <c r="V467" t="str">
        <f>VLOOKUP($A467,'Plan de acci�n consolidado 2025'!$A$3:$V$507,V$1,0)</f>
        <v>1000-DESPACHO DEL SUPERINTENDENTE DELEGADO PARA LA PROTECCIÓN DE LA COMPETENCIA</v>
      </c>
      <c r="W467"/>
      <c r="X467"/>
    </row>
    <row r="468" spans="1:24" x14ac:dyDescent="0.25">
      <c r="A468" s="31" t="s">
        <v>1158</v>
      </c>
      <c r="B468" t="str">
        <f>VLOOKUP($A468,'Plan de acci�n consolidado 2025'!$A$3:$V$507,B$1,0)</f>
        <v>1000-DESPACHO DEL SUPERINTENDENTE DELEGADO PARA LA PROTECCIÓN DE LA COMPETENCIA</v>
      </c>
      <c r="C468">
        <f>VLOOKUP($A468,'Plan de acci�n consolidado 2025'!$A$3:$V$507,C$1,0)</f>
        <v>1</v>
      </c>
      <c r="D468" t="str">
        <f>VLOOKUP($A468,'Plan de acci�n consolidado 2025'!$A$3:$V$507,D$1,0)</f>
        <v>Actividad propia</v>
      </c>
      <c r="E468" t="str">
        <f>VLOOKUP($A468,'Plan de acci�n consolidado 2025'!$A$3:$V$507,E$1,0)</f>
        <v>1000.6.1</v>
      </c>
      <c r="F468" t="str">
        <f>VLOOKUP($A468,'Plan de acci�n consolidado 2025'!$A$3:$V$507,F$1,0)</f>
        <v>N/A</v>
      </c>
      <c r="G468" t="str">
        <f>VLOOKUP($A468,'Plan de acci�n consolidado 2025'!$A$3:$V$507,G$1,0)</f>
        <v>N/A</v>
      </c>
      <c r="H468" t="str">
        <f>VLOOKUP($A468,'Plan de acci�n consolidado 2025'!$A$3:$V$507,H$1,0)</f>
        <v>N/A</v>
      </c>
      <c r="I468" t="str">
        <f>VLOOKUP($A468,'Plan de acci�n consolidado 2025'!$A$3:$V$507,I$1,0)</f>
        <v>N/A</v>
      </c>
      <c r="J468">
        <f>VLOOKUP(E468,'Plantilla publicacion'!$A$3:$Q$490,17,0)</f>
        <v>0</v>
      </c>
      <c r="K468" t="str">
        <f>VLOOKUP($A468,'Plan de acci�n consolidado 2025'!$A$3:$V$507,K$1,0)</f>
        <v>N/A</v>
      </c>
      <c r="L468" t="str">
        <f>VLOOKUP($A468,'Plan de acci�n consolidado 2025'!$A$3:$V$507,L$1,0)</f>
        <v>N/A</v>
      </c>
      <c r="M468" t="str">
        <f>VLOOKUP($A468,'Plan de acci�n consolidado 2025'!$A$3:$V$507,M$1,0)</f>
        <v>N/A</v>
      </c>
      <c r="N468" t="str">
        <f>VLOOKUP($A468,'Plan de acci�n consolidado 2025'!$A$3:$V$507,N$1,0)</f>
        <v>N/A</v>
      </c>
      <c r="O468" t="str">
        <f>VLOOKUP($A468,'Plan de acci�n consolidado 2025'!$A$3:$V$507,O$1,0)</f>
        <v>Diseñar la herramienta de control y gestión de tiempos (Matrices por procedimiento)</v>
      </c>
      <c r="P468">
        <f>VLOOKUP($A468,'Plan de acci�n consolidado 2025'!$A$3:$V$507,P$1,0)</f>
        <v>20</v>
      </c>
      <c r="Q468">
        <f>VLOOKUP($A468,'Plan de acci�n consolidado 2025'!$A$3:$V$507,Q$1,0)</f>
        <v>4</v>
      </c>
      <c r="R468" t="str">
        <f>VLOOKUP($A468,'Plan de acci�n consolidado 2025'!$A$3:$V$507,R$1,0)</f>
        <v>Númerica</v>
      </c>
      <c r="S468" t="str">
        <f>VLOOKUP($A468,'Plan de acci�n consolidado 2025'!$A$3:$V$507,S$1,0)</f>
        <v># de matrices con la descripción de actividades / 4 matrices con la descripción de actividades planeadas</v>
      </c>
      <c r="T468" s="196" t="str">
        <f>VLOOKUP($A468,'Plan de acci�n consolidado 2025'!$A$3:$V$507,T$1,0)</f>
        <v>2025-01-20</v>
      </c>
      <c r="U468" s="196" t="str">
        <f>VLOOKUP($A468,'Plan de acci�n consolidado 2025'!$A$3:$V$507,U$1,0)</f>
        <v>2025-06-27</v>
      </c>
      <c r="V468" t="str">
        <f>VLOOKUP($A468,'Plan de acci�n consolidado 2025'!$A$3:$V$507,V$1,0)</f>
        <v>1000-DESPACHO DEL SUPERINTENDENTE DELEGADO PARA LA PROTECCIÓN DE LA COMPETENCIA</v>
      </c>
      <c r="W468"/>
      <c r="X468"/>
    </row>
    <row r="469" spans="1:24" x14ac:dyDescent="0.25">
      <c r="A469" s="31" t="s">
        <v>1160</v>
      </c>
      <c r="B469" t="str">
        <f>VLOOKUP($A469,'Plan de acci�n consolidado 2025'!$A$3:$V$507,B$1,0)</f>
        <v>1000-DESPACHO DEL SUPERINTENDENTE DELEGADO PARA LA PROTECCIÓN DE LA COMPETENCIA</v>
      </c>
      <c r="C469">
        <f>VLOOKUP($A469,'Plan de acci�n consolidado 2025'!$A$3:$V$507,C$1,0)</f>
        <v>1</v>
      </c>
      <c r="D469" t="str">
        <f>VLOOKUP($A469,'Plan de acci�n consolidado 2025'!$A$3:$V$507,D$1,0)</f>
        <v>Actividad propia</v>
      </c>
      <c r="E469" t="str">
        <f>VLOOKUP($A469,'Plan de acci�n consolidado 2025'!$A$3:$V$507,E$1,0)</f>
        <v>1000.6.2</v>
      </c>
      <c r="F469" t="str">
        <f>VLOOKUP($A469,'Plan de acci�n consolidado 2025'!$A$3:$V$507,F$1,0)</f>
        <v>N/A</v>
      </c>
      <c r="G469" t="str">
        <f>VLOOKUP($A469,'Plan de acci�n consolidado 2025'!$A$3:$V$507,G$1,0)</f>
        <v>N/A</v>
      </c>
      <c r="H469" t="str">
        <f>VLOOKUP($A469,'Plan de acci�n consolidado 2025'!$A$3:$V$507,H$1,0)</f>
        <v>N/A</v>
      </c>
      <c r="I469" t="str">
        <f>VLOOKUP($A469,'Plan de acci�n consolidado 2025'!$A$3:$V$507,I$1,0)</f>
        <v>N/A</v>
      </c>
      <c r="J469">
        <f>VLOOKUP(E469,'Plantilla publicacion'!$A$3:$Q$490,17,0)</f>
        <v>0</v>
      </c>
      <c r="K469" t="str">
        <f>VLOOKUP($A469,'Plan de acci�n consolidado 2025'!$A$3:$V$507,K$1,0)</f>
        <v>N/A</v>
      </c>
      <c r="L469" t="str">
        <f>VLOOKUP($A469,'Plan de acci�n consolidado 2025'!$A$3:$V$507,L$1,0)</f>
        <v>N/A</v>
      </c>
      <c r="M469" t="str">
        <f>VLOOKUP($A469,'Plan de acci�n consolidado 2025'!$A$3:$V$507,M$1,0)</f>
        <v>N/A</v>
      </c>
      <c r="N469" t="str">
        <f>VLOOKUP($A469,'Plan de acci�n consolidado 2025'!$A$3:$V$507,N$1,0)</f>
        <v>N/A</v>
      </c>
      <c r="O469" t="str">
        <f>VLOOKUP($A469,'Plan de acci�n consolidado 2025'!$A$3:$V$507,O$1,0)</f>
        <v>Establecer las metas de tiempos de atención de las actividades definidas en la herramienta, a partir del histórico de atención de los trámites activos  (Matrices con los tiempos registrados de los trámites de la vigencia 2024)</v>
      </c>
      <c r="P469">
        <f>VLOOKUP($A469,'Plan de acci�n consolidado 2025'!$A$3:$V$507,P$1,0)</f>
        <v>40</v>
      </c>
      <c r="Q469">
        <f>VLOOKUP($A469,'Plan de acci�n consolidado 2025'!$A$3:$V$507,Q$1,0)</f>
        <v>4</v>
      </c>
      <c r="R469" t="str">
        <f>VLOOKUP($A469,'Plan de acci�n consolidado 2025'!$A$3:$V$507,R$1,0)</f>
        <v>Númerica</v>
      </c>
      <c r="S469" t="str">
        <f>VLOOKUP($A469,'Plan de acci�n consolidado 2025'!$A$3:$V$507,S$1,0)</f>
        <v># de matrices con el registro  de los tiempos / 4 matrices con la descripción de los tiempos planeadas</v>
      </c>
      <c r="T469" s="196" t="str">
        <f>VLOOKUP($A469,'Plan de acci�n consolidado 2025'!$A$3:$V$507,T$1,0)</f>
        <v>2025-07-01</v>
      </c>
      <c r="U469" s="196" t="str">
        <f>VLOOKUP($A469,'Plan de acci�n consolidado 2025'!$A$3:$V$507,U$1,0)</f>
        <v>2025-11-14</v>
      </c>
      <c r="V469" t="str">
        <f>VLOOKUP($A469,'Plan de acci�n consolidado 2025'!$A$3:$V$507,V$1,0)</f>
        <v>1000-DESPACHO DEL SUPERINTENDENTE DELEGADO PARA LA PROTECCIÓN DE LA COMPETENCIA</v>
      </c>
      <c r="W469"/>
      <c r="X469"/>
    </row>
    <row r="470" spans="1:24" x14ac:dyDescent="0.25">
      <c r="A470" s="31" t="s">
        <v>1162</v>
      </c>
      <c r="B470" t="str">
        <f>VLOOKUP($A470,'Plan de acci�n consolidado 2025'!$A$3:$V$507,B$1,0)</f>
        <v>1000-DESPACHO DEL SUPERINTENDENTE DELEGADO PARA LA PROTECCIÓN DE LA COMPETENCIA</v>
      </c>
      <c r="C470">
        <f>VLOOKUP($A470,'Plan de acci�n consolidado 2025'!$A$3:$V$507,C$1,0)</f>
        <v>1</v>
      </c>
      <c r="D470" t="str">
        <f>VLOOKUP($A470,'Plan de acci�n consolidado 2025'!$A$3:$V$507,D$1,0)</f>
        <v>Actividad propia</v>
      </c>
      <c r="E470" t="str">
        <f>VLOOKUP($A470,'Plan de acci�n consolidado 2025'!$A$3:$V$507,E$1,0)</f>
        <v>1000.6.3</v>
      </c>
      <c r="F470" t="str">
        <f>VLOOKUP($A470,'Plan de acci�n consolidado 2025'!$A$3:$V$507,F$1,0)</f>
        <v>N/A</v>
      </c>
      <c r="G470" t="str">
        <f>VLOOKUP($A470,'Plan de acci�n consolidado 2025'!$A$3:$V$507,G$1,0)</f>
        <v>N/A</v>
      </c>
      <c r="H470" t="str">
        <f>VLOOKUP($A470,'Plan de acci�n consolidado 2025'!$A$3:$V$507,H$1,0)</f>
        <v>N/A</v>
      </c>
      <c r="I470" t="str">
        <f>VLOOKUP($A470,'Plan de acci�n consolidado 2025'!$A$3:$V$507,I$1,0)</f>
        <v>N/A</v>
      </c>
      <c r="J470">
        <f>VLOOKUP(E470,'Plantilla publicacion'!$A$3:$Q$490,17,0)</f>
        <v>0</v>
      </c>
      <c r="K470" t="str">
        <f>VLOOKUP($A470,'Plan de acci�n consolidado 2025'!$A$3:$V$507,K$1,0)</f>
        <v>N/A</v>
      </c>
      <c r="L470" t="str">
        <f>VLOOKUP($A470,'Plan de acci�n consolidado 2025'!$A$3:$V$507,L$1,0)</f>
        <v>N/A</v>
      </c>
      <c r="M470" t="str">
        <f>VLOOKUP($A470,'Plan de acci�n consolidado 2025'!$A$3:$V$507,M$1,0)</f>
        <v>N/A</v>
      </c>
      <c r="N470" t="str">
        <f>VLOOKUP($A470,'Plan de acci�n consolidado 2025'!$A$3:$V$507,N$1,0)</f>
        <v>N/A</v>
      </c>
      <c r="O470" t="str">
        <f>VLOOKUP($A470,'Plan de acci�n consolidado 2025'!$A$3:$V$507,O$1,0)</f>
        <v>Realizar prueba piloto de la herramienta de control y gestión (Informe de los resultados de la prueba piloto)</v>
      </c>
      <c r="P470">
        <f>VLOOKUP($A470,'Plan de acci�n consolidado 2025'!$A$3:$V$507,P$1,0)</f>
        <v>40</v>
      </c>
      <c r="Q470">
        <f>VLOOKUP($A470,'Plan de acci�n consolidado 2025'!$A$3:$V$507,Q$1,0)</f>
        <v>1</v>
      </c>
      <c r="R470" t="str">
        <f>VLOOKUP($A470,'Plan de acci�n consolidado 2025'!$A$3:$V$507,R$1,0)</f>
        <v>Númerica</v>
      </c>
      <c r="S470" t="str">
        <f>VLOOKUP($A470,'Plan de acci�n consolidado 2025'!$A$3:$V$507,S$1,0)</f>
        <v># de Prueba Piloto realizada / 1 Prueba Piloto programada</v>
      </c>
      <c r="T470" s="196" t="str">
        <f>VLOOKUP($A470,'Plan de acci�n consolidado 2025'!$A$3:$V$507,T$1,0)</f>
        <v>2025-11-14</v>
      </c>
      <c r="U470" s="196" t="str">
        <f>VLOOKUP($A470,'Plan de acci�n consolidado 2025'!$A$3:$V$507,U$1,0)</f>
        <v>2025-12-12</v>
      </c>
      <c r="V470" t="str">
        <f>VLOOKUP($A470,'Plan de acci�n consolidado 2025'!$A$3:$V$507,V$1,0)</f>
        <v>1000-DESPACHO DEL SUPERINTENDENTE DELEGADO PARA LA PROTECCIÓN DE LA COMPETENCIA</v>
      </c>
      <c r="W470"/>
      <c r="X470"/>
    </row>
    <row r="471" spans="1:24" x14ac:dyDescent="0.25">
      <c r="A471" s="31" t="s">
        <v>472</v>
      </c>
      <c r="B471" t="str">
        <f>VLOOKUP($A471,'Plan de acci�n consolidado 2025'!$A$3:$V$507,B$1,0)</f>
        <v>111-GRUPO DE TRABAJO DE ADMINISTRACIÓN DE PERSONAL</v>
      </c>
      <c r="C471">
        <f>VLOOKUP($A471,'Plan de acci�n consolidado 2025'!$A$3:$V$507,C$1,0)</f>
        <v>2</v>
      </c>
      <c r="D471" t="str">
        <f>VLOOKUP($A471,'Plan de acci�n consolidado 2025'!$A$3:$V$507,D$1,0)</f>
        <v>Producto</v>
      </c>
      <c r="E471" t="str">
        <f>VLOOKUP($A471,'Plan de acci�n consolidado 2025'!$A$3:$V$507,E$1,0)</f>
        <v>111.1</v>
      </c>
      <c r="F471" t="str">
        <f>VLOOKUP($A471,'Plan de acci�n consolidado 2025'!$A$3:$V$507,F$1,0)</f>
        <v>Operativo</v>
      </c>
      <c r="G471" t="str">
        <f>VLOOKUP($A471,'Plan de acci�n consolidado 2025'!$A$3:$V$507,G$1,0)</f>
        <v>Fortalecer el Sistema Integral de Gestión Institucional en el marco del Modelo Integrado de Planeación y gestión para mejorar la prestación del servicio.</v>
      </c>
      <c r="H471" t="str">
        <f>VLOOKUP($A471,'Plan de acci�n consolidado 2025'!$A$3:$V$507,H$1,0)</f>
        <v xml:space="preserve">Cumplimiento de productos del PAI asociados a Fortacer el Sistema Integral de Gestión Institucional para mejorar la prestación del servicio. 
</v>
      </c>
      <c r="I471" t="str">
        <f>VLOOKUP($A471,'Plan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471" t="str">
        <f>VLOOKUP(E471,'Plantilla publicacion'!$A$3:$Q$490,17,0)</f>
        <v>PND - 5-31-5-b- Convergencia regional - Entidades públicas territoriales y nacionales fortalecidas / PES - Transformación Institucional</v>
      </c>
      <c r="K471" t="str">
        <f>VLOOKUP($A471,'Plan de acci�n consolidado 2025'!$A$3:$V$507,K$1,0)</f>
        <v>No</v>
      </c>
      <c r="L471" t="str">
        <f>VLOOKUP($A471,'Plan de acci�n consolidado 2025'!$A$3:$V$507,L$1,0)</f>
        <v>N/A</v>
      </c>
      <c r="M471" t="str">
        <f>VLOOKUP($A471,'Plan de acci�n consolidado 2025'!$A$3:$V$507,M$1,0)</f>
        <v>Política de Gestión Estratégica del Talento Humano _DIMENSIÓN Talento humano</v>
      </c>
      <c r="N471" t="str">
        <f>VLOOKUP($A471,'Plan de acci�n consolidado 2025'!$A$3:$V$507,N$1,0)</f>
        <v>DECRETO 612</v>
      </c>
      <c r="O471" t="str">
        <f>VLOOKUP($A471,'Plan de acci�n consolidado 2025'!$A$3:$V$507,O$1,0)</f>
        <v>Plan anual de Previsión de Recursos Humanos, Elaborado y publicado en la página web de la SIC e Intrasic (Documento del Plan anual de Previsión de Recursos Humanos)</v>
      </c>
      <c r="P471">
        <f>VLOOKUP($A471,'Plan de acci�n consolidado 2025'!$A$3:$V$507,P$1,0)</f>
        <v>20</v>
      </c>
      <c r="Q471">
        <f>VLOOKUP($A471,'Plan de acci�n consolidado 2025'!$A$3:$V$507,Q$1,0)</f>
        <v>1</v>
      </c>
      <c r="R471" t="str">
        <f>VLOOKUP($A471,'Plan de acci�n consolidado 2025'!$A$3:$V$507,R$1,0)</f>
        <v>Númerica</v>
      </c>
      <c r="S471" t="str">
        <f>VLOOKUP($A471,'Plan de acci�n consolidado 2025'!$A$3:$V$507,S$1,0)</f>
        <v># de Plan anual de Previsión  elaborado y publicado / 1 Plan anual de Previsión a  elaborar y publicar</v>
      </c>
      <c r="T471" s="196" t="str">
        <f>VLOOKUP($A471,'Plan de acci�n consolidado 2025'!$A$3:$V$507,T$1,0)</f>
        <v>2025-01-15</v>
      </c>
      <c r="U471" s="196" t="str">
        <f>VLOOKUP($A471,'Plan de acci�n consolidado 2025'!$A$3:$V$507,U$1,0)</f>
        <v>2025-01-31</v>
      </c>
      <c r="V471" t="str">
        <f>VLOOKUP($A471,'Plan de acci�n consolidado 2025'!$A$3:$V$507,V$1,0)</f>
        <v>111-GRUPO DE TRABAJO DE ADMINISTRACIÓN DE PERSONAL</v>
      </c>
      <c r="W471"/>
      <c r="X471"/>
    </row>
    <row r="472" spans="1:24" x14ac:dyDescent="0.25">
      <c r="A472" s="31" t="s">
        <v>479</v>
      </c>
      <c r="B472" t="str">
        <f>VLOOKUP($A472,'Plan de acci�n consolidado 2025'!$A$3:$V$507,B$1,0)</f>
        <v>111-GRUPO DE TRABAJO DE ADMINISTRACIÓN DE PERSONAL</v>
      </c>
      <c r="C472">
        <f>VLOOKUP($A472,'Plan de acci�n consolidado 2025'!$A$3:$V$507,C$1,0)</f>
        <v>2</v>
      </c>
      <c r="D472" t="str">
        <f>VLOOKUP($A472,'Plan de acci�n consolidado 2025'!$A$3:$V$507,D$1,0)</f>
        <v>Actividad propia</v>
      </c>
      <c r="E472" t="str">
        <f>VLOOKUP($A472,'Plan de acci�n consolidado 2025'!$A$3:$V$507,E$1,0)</f>
        <v>111.1.1</v>
      </c>
      <c r="F472" t="str">
        <f>VLOOKUP($A472,'Plan de acci�n consolidado 2025'!$A$3:$V$507,F$1,0)</f>
        <v>N/A</v>
      </c>
      <c r="G472" t="str">
        <f>VLOOKUP($A472,'Plan de acci�n consolidado 2025'!$A$3:$V$507,G$1,0)</f>
        <v>N/A</v>
      </c>
      <c r="H472" t="str">
        <f>VLOOKUP($A472,'Plan de acci�n consolidado 2025'!$A$3:$V$507,H$1,0)</f>
        <v>N/A</v>
      </c>
      <c r="I472" t="str">
        <f>VLOOKUP($A472,'Plan de acci�n consolidado 2025'!$A$3:$V$507,I$1,0)</f>
        <v>N/A</v>
      </c>
      <c r="J472">
        <f>VLOOKUP(E472,'Plantilla publicacion'!$A$3:$Q$490,17,0)</f>
        <v>0</v>
      </c>
      <c r="K472" t="str">
        <f>VLOOKUP($A472,'Plan de acci�n consolidado 2025'!$A$3:$V$507,K$1,0)</f>
        <v>N/A</v>
      </c>
      <c r="L472" t="str">
        <f>VLOOKUP($A472,'Plan de acci�n consolidado 2025'!$A$3:$V$507,L$1,0)</f>
        <v>N/A</v>
      </c>
      <c r="M472" t="str">
        <f>VLOOKUP($A472,'Plan de acci�n consolidado 2025'!$A$3:$V$507,M$1,0)</f>
        <v>N/A</v>
      </c>
      <c r="N472" t="str">
        <f>VLOOKUP($A472,'Plan de acci�n consolidado 2025'!$A$3:$V$507,N$1,0)</f>
        <v>N/A</v>
      </c>
      <c r="O472" t="str">
        <f>VLOOKUP($A472,'Plan de acci�n consolidado 2025'!$A$3:$V$507,O$1,0)</f>
        <v>Elaborar el Plan anual de Previsión de Recursos Humanos (Único entregable) (Documento del Plan anual de Previsión de Recursos Humanos)</v>
      </c>
      <c r="P472">
        <f>VLOOKUP($A472,'Plan de acci�n consolidado 2025'!$A$3:$V$507,P$1,0)</f>
        <v>50</v>
      </c>
      <c r="Q472">
        <f>VLOOKUP($A472,'Plan de acci�n consolidado 2025'!$A$3:$V$507,Q$1,0)</f>
        <v>1</v>
      </c>
      <c r="R472" t="str">
        <f>VLOOKUP($A472,'Plan de acci�n consolidado 2025'!$A$3:$V$507,R$1,0)</f>
        <v>Númerica</v>
      </c>
      <c r="S472" t="str">
        <f>VLOOKUP($A472,'Plan de acci�n consolidado 2025'!$A$3:$V$507,S$1,0)</f>
        <v># de Plan anual de Previsión de Recursos Humanos elaborado / 1 Plan anual de Previsión de Recursos Humanos  a elaborar</v>
      </c>
      <c r="T472" s="196" t="str">
        <f>VLOOKUP($A472,'Plan de acci�n consolidado 2025'!$A$3:$V$507,T$1,0)</f>
        <v>2025-01-15</v>
      </c>
      <c r="U472" s="196" t="str">
        <f>VLOOKUP($A472,'Plan de acci�n consolidado 2025'!$A$3:$V$507,U$1,0)</f>
        <v>2025-01-31</v>
      </c>
      <c r="V472" t="str">
        <f>VLOOKUP($A472,'Plan de acci�n consolidado 2025'!$A$3:$V$507,V$1,0)</f>
        <v>111-GRUPO DE TRABAJO DE ADMINISTRACIÓN DE PERSONAL</v>
      </c>
      <c r="W472"/>
      <c r="X472"/>
    </row>
    <row r="473" spans="1:24" x14ac:dyDescent="0.25">
      <c r="A473" s="31" t="s">
        <v>481</v>
      </c>
      <c r="B473" t="str">
        <f>VLOOKUP($A473,'Plan de acci�n consolidado 2025'!$A$3:$V$507,B$1,0)</f>
        <v>111-GRUPO DE TRABAJO DE ADMINISTRACIÓN DE PERSONAL</v>
      </c>
      <c r="C473">
        <f>VLOOKUP($A473,'Plan de acci�n consolidado 2025'!$A$3:$V$507,C$1,0)</f>
        <v>2</v>
      </c>
      <c r="D473" t="str">
        <f>VLOOKUP($A473,'Plan de acci�n consolidado 2025'!$A$3:$V$507,D$1,0)</f>
        <v>Actividad propia</v>
      </c>
      <c r="E473" t="str">
        <f>VLOOKUP($A473,'Plan de acci�n consolidado 2025'!$A$3:$V$507,E$1,0)</f>
        <v>111.1.2</v>
      </c>
      <c r="F473" t="str">
        <f>VLOOKUP($A473,'Plan de acci�n consolidado 2025'!$A$3:$V$507,F$1,0)</f>
        <v>N/A</v>
      </c>
      <c r="G473" t="str">
        <f>VLOOKUP($A473,'Plan de acci�n consolidado 2025'!$A$3:$V$507,G$1,0)</f>
        <v>N/A</v>
      </c>
      <c r="H473" t="str">
        <f>VLOOKUP($A473,'Plan de acci�n consolidado 2025'!$A$3:$V$507,H$1,0)</f>
        <v>N/A</v>
      </c>
      <c r="I473" t="str">
        <f>VLOOKUP($A473,'Plan de acci�n consolidado 2025'!$A$3:$V$507,I$1,0)</f>
        <v>N/A</v>
      </c>
      <c r="J473">
        <f>VLOOKUP(E473,'Plantilla publicacion'!$A$3:$Q$490,17,0)</f>
        <v>0</v>
      </c>
      <c r="K473" t="str">
        <f>VLOOKUP($A473,'Plan de acci�n consolidado 2025'!$A$3:$V$507,K$1,0)</f>
        <v>N/A</v>
      </c>
      <c r="L473" t="str">
        <f>VLOOKUP($A473,'Plan de acci�n consolidado 2025'!$A$3:$V$507,L$1,0)</f>
        <v>N/A</v>
      </c>
      <c r="M473" t="str">
        <f>VLOOKUP($A473,'Plan de acci�n consolidado 2025'!$A$3:$V$507,M$1,0)</f>
        <v>N/A</v>
      </c>
      <c r="N473" t="str">
        <f>VLOOKUP($A473,'Plan de acci�n consolidado 2025'!$A$3:$V$507,N$1,0)</f>
        <v>N/A</v>
      </c>
      <c r="O473" t="str">
        <f>VLOOKUP($A473,'Plan de acci�n consolidado 2025'!$A$3:$V$507,O$1,0)</f>
        <v>Publicar el Plan anual de Previsión de Recursos Humanos (Único entregable) (Captura de pantalla de la publicación en la página web de la SIC e Intrasic)</v>
      </c>
      <c r="P473">
        <f>VLOOKUP($A473,'Plan de acci�n consolidado 2025'!$A$3:$V$507,P$1,0)</f>
        <v>50</v>
      </c>
      <c r="Q473">
        <f>VLOOKUP($A473,'Plan de acci�n consolidado 2025'!$A$3:$V$507,Q$1,0)</f>
        <v>1</v>
      </c>
      <c r="R473" t="str">
        <f>VLOOKUP($A473,'Plan de acci�n consolidado 2025'!$A$3:$V$507,R$1,0)</f>
        <v>Númerica</v>
      </c>
      <c r="S473" t="str">
        <f>VLOOKUP($A473,'Plan de acci�n consolidado 2025'!$A$3:$V$507,S$1,0)</f>
        <v># de Plan anual de Previsión de Recursos Humanos publicado / 1 Plan anual de Previsión de Recursos Humanos  a publicar</v>
      </c>
      <c r="T473" s="196" t="str">
        <f>VLOOKUP($A473,'Plan de acci�n consolidado 2025'!$A$3:$V$507,T$1,0)</f>
        <v>2025-01-15</v>
      </c>
      <c r="U473" s="196" t="str">
        <f>VLOOKUP($A473,'Plan de acci�n consolidado 2025'!$A$3:$V$507,U$1,0)</f>
        <v>2025-01-31</v>
      </c>
      <c r="V473" t="str">
        <f>VLOOKUP($A473,'Plan de acci�n consolidado 2025'!$A$3:$V$507,V$1,0)</f>
        <v>111-GRUPO DE TRABAJO DE ADMINISTRACIÓN DE PERSONAL</v>
      </c>
      <c r="W473"/>
      <c r="X473"/>
    </row>
    <row r="474" spans="1:24" x14ac:dyDescent="0.25">
      <c r="A474" s="31" t="s">
        <v>483</v>
      </c>
      <c r="B474" t="str">
        <f>VLOOKUP($A474,'Plan de acci�n consolidado 2025'!$A$3:$V$507,B$1,0)</f>
        <v>111-GRUPO DE TRABAJO DE ADMINISTRACIÓN DE PERSONAL</v>
      </c>
      <c r="C474">
        <f>VLOOKUP($A474,'Plan de acci�n consolidado 2025'!$A$3:$V$507,C$1,0)</f>
        <v>2</v>
      </c>
      <c r="D474" t="str">
        <f>VLOOKUP($A474,'Plan de acci�n consolidado 2025'!$A$3:$V$507,D$1,0)</f>
        <v>Producto</v>
      </c>
      <c r="E474" t="str">
        <f>VLOOKUP($A474,'Plan de acci�n consolidado 2025'!$A$3:$V$507,E$1,0)</f>
        <v>111.2</v>
      </c>
      <c r="F474" t="str">
        <f>VLOOKUP($A474,'Plan de acci�n consolidado 2025'!$A$3:$V$507,F$1,0)</f>
        <v>Operativo</v>
      </c>
      <c r="G474" t="str">
        <f>VLOOKUP($A474,'Plan de acci�n consolidado 2025'!$A$3:$V$507,G$1,0)</f>
        <v>Fortalecer el Sistema Integral de Gestión Institucional en el marco del Modelo Integrado de Planeación y gestión para mejorar la prestación del servicio.</v>
      </c>
      <c r="H474" t="str">
        <f>VLOOKUP($A474,'Plan de acci�n consolidado 2025'!$A$3:$V$507,H$1,0)</f>
        <v xml:space="preserve">Cumplimiento de productos del PAI asociados a Fortacer el Sistema Integral de Gestión Institucional para mejorar la prestación del servicio. 
</v>
      </c>
      <c r="I474" t="str">
        <f>VLOOKUP($A474,'Plan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474" t="str">
        <f>VLOOKUP(E474,'Plantilla publicacion'!$A$3:$Q$490,17,0)</f>
        <v>PND - 5-31-5-b- Convergencia regional - Entidades públicas territoriales y nacionales fortalecidas / PES - Transformación Institucional</v>
      </c>
      <c r="K474" t="str">
        <f>VLOOKUP($A474,'Plan de acci�n consolidado 2025'!$A$3:$V$507,K$1,0)</f>
        <v>No</v>
      </c>
      <c r="L474" t="str">
        <f>VLOOKUP($A474,'Plan de acci�n consolidado 2025'!$A$3:$V$507,L$1,0)</f>
        <v>N/A</v>
      </c>
      <c r="M474" t="str">
        <f>VLOOKUP($A474,'Plan de acci�n consolidado 2025'!$A$3:$V$507,M$1,0)</f>
        <v>Política de Gestión Estratégica del Talento Humano _DIMENSIÓN Talento humano</v>
      </c>
      <c r="N474" t="str">
        <f>VLOOKUP($A474,'Plan de acci�n consolidado 2025'!$A$3:$V$507,N$1,0)</f>
        <v>DECRETO 612</v>
      </c>
      <c r="O474" t="str">
        <f>VLOOKUP($A474,'Plan de acci�n consolidado 2025'!$A$3:$V$507,O$1,0)</f>
        <v>Plan anual de Vacantes, Elaborado y publicado en la página web de la SIC e Intrasic (Documento del Plan anual de Vacantes)</v>
      </c>
      <c r="P474">
        <f>VLOOKUP($A474,'Plan de acci�n consolidado 2025'!$A$3:$V$507,P$1,0)</f>
        <v>20</v>
      </c>
      <c r="Q474">
        <f>VLOOKUP($A474,'Plan de acci�n consolidado 2025'!$A$3:$V$507,Q$1,0)</f>
        <v>1</v>
      </c>
      <c r="R474" t="str">
        <f>VLOOKUP($A474,'Plan de acci�n consolidado 2025'!$A$3:$V$507,R$1,0)</f>
        <v>Númerica</v>
      </c>
      <c r="S474" t="str">
        <f>VLOOKUP($A474,'Plan de acci�n consolidado 2025'!$A$3:$V$507,S$1,0)</f>
        <v># de Plan anual vacantes elaborado y publicado / 1 Plan anual  vacantes a  elaborar y publicar</v>
      </c>
      <c r="T474" s="196" t="str">
        <f>VLOOKUP($A474,'Plan de acci�n consolidado 2025'!$A$3:$V$507,T$1,0)</f>
        <v>2025-01-15</v>
      </c>
      <c r="U474" s="196" t="str">
        <f>VLOOKUP($A474,'Plan de acci�n consolidado 2025'!$A$3:$V$507,U$1,0)</f>
        <v>2025-01-31</v>
      </c>
      <c r="V474" t="str">
        <f>VLOOKUP($A474,'Plan de acci�n consolidado 2025'!$A$3:$V$507,V$1,0)</f>
        <v>111-GRUPO DE TRABAJO DE ADMINISTRACIÓN DE PERSONAL</v>
      </c>
      <c r="W474"/>
      <c r="X474"/>
    </row>
    <row r="475" spans="1:24" x14ac:dyDescent="0.25">
      <c r="A475" s="31" t="s">
        <v>485</v>
      </c>
      <c r="B475" t="str">
        <f>VLOOKUP($A475,'Plan de acci�n consolidado 2025'!$A$3:$V$507,B$1,0)</f>
        <v>111-GRUPO DE TRABAJO DE ADMINISTRACIÓN DE PERSONAL</v>
      </c>
      <c r="C475">
        <f>VLOOKUP($A475,'Plan de acci�n consolidado 2025'!$A$3:$V$507,C$1,0)</f>
        <v>2</v>
      </c>
      <c r="D475" t="str">
        <f>VLOOKUP($A475,'Plan de acci�n consolidado 2025'!$A$3:$V$507,D$1,0)</f>
        <v>Actividad propia</v>
      </c>
      <c r="E475" t="str">
        <f>VLOOKUP($A475,'Plan de acci�n consolidado 2025'!$A$3:$V$507,E$1,0)</f>
        <v>111.2.1</v>
      </c>
      <c r="F475" t="str">
        <f>VLOOKUP($A475,'Plan de acci�n consolidado 2025'!$A$3:$V$507,F$1,0)</f>
        <v>N/A</v>
      </c>
      <c r="G475" t="str">
        <f>VLOOKUP($A475,'Plan de acci�n consolidado 2025'!$A$3:$V$507,G$1,0)</f>
        <v>N/A</v>
      </c>
      <c r="H475" t="str">
        <f>VLOOKUP($A475,'Plan de acci�n consolidado 2025'!$A$3:$V$507,H$1,0)</f>
        <v>N/A</v>
      </c>
      <c r="I475" t="str">
        <f>VLOOKUP($A475,'Plan de acci�n consolidado 2025'!$A$3:$V$507,I$1,0)</f>
        <v>N/A</v>
      </c>
      <c r="J475">
        <f>VLOOKUP(E475,'Plantilla publicacion'!$A$3:$Q$490,17,0)</f>
        <v>0</v>
      </c>
      <c r="K475" t="str">
        <f>VLOOKUP($A475,'Plan de acci�n consolidado 2025'!$A$3:$V$507,K$1,0)</f>
        <v>N/A</v>
      </c>
      <c r="L475" t="str">
        <f>VLOOKUP($A475,'Plan de acci�n consolidado 2025'!$A$3:$V$507,L$1,0)</f>
        <v>N/A</v>
      </c>
      <c r="M475" t="str">
        <f>VLOOKUP($A475,'Plan de acci�n consolidado 2025'!$A$3:$V$507,M$1,0)</f>
        <v>N/A</v>
      </c>
      <c r="N475" t="str">
        <f>VLOOKUP($A475,'Plan de acci�n consolidado 2025'!$A$3:$V$507,N$1,0)</f>
        <v>N/A</v>
      </c>
      <c r="O475" t="str">
        <f>VLOOKUP($A475,'Plan de acci�n consolidado 2025'!$A$3:$V$507,O$1,0)</f>
        <v>Elaborar el Plan anual de Vacantes (Único entregable) (Documento del Plan anual de Vacantes)</v>
      </c>
      <c r="P475">
        <f>VLOOKUP($A475,'Plan de acci�n consolidado 2025'!$A$3:$V$507,P$1,0)</f>
        <v>50</v>
      </c>
      <c r="Q475">
        <f>VLOOKUP($A475,'Plan de acci�n consolidado 2025'!$A$3:$V$507,Q$1,0)</f>
        <v>1</v>
      </c>
      <c r="R475" t="str">
        <f>VLOOKUP($A475,'Plan de acci�n consolidado 2025'!$A$3:$V$507,R$1,0)</f>
        <v>Númerica</v>
      </c>
      <c r="S475" t="str">
        <f>VLOOKUP($A475,'Plan de acci�n consolidado 2025'!$A$3:$V$507,S$1,0)</f>
        <v># de Plan anual de vacantes elaborado / 1 Plan anual de  vacantes a elaborar</v>
      </c>
      <c r="T475" s="196" t="str">
        <f>VLOOKUP($A475,'Plan de acci�n consolidado 2025'!$A$3:$V$507,T$1,0)</f>
        <v>2025-01-15</v>
      </c>
      <c r="U475" s="196" t="str">
        <f>VLOOKUP($A475,'Plan de acci�n consolidado 2025'!$A$3:$V$507,U$1,0)</f>
        <v>2025-01-31</v>
      </c>
      <c r="V475" t="str">
        <f>VLOOKUP($A475,'Plan de acci�n consolidado 2025'!$A$3:$V$507,V$1,0)</f>
        <v>111-GRUPO DE TRABAJO DE ADMINISTRACIÓN DE PERSONAL</v>
      </c>
      <c r="W475"/>
      <c r="X475"/>
    </row>
    <row r="476" spans="1:24" x14ac:dyDescent="0.25">
      <c r="A476" s="31" t="s">
        <v>487</v>
      </c>
      <c r="B476" t="str">
        <f>VLOOKUP($A476,'Plan de acci�n consolidado 2025'!$A$3:$V$507,B$1,0)</f>
        <v>111-GRUPO DE TRABAJO DE ADMINISTRACIÓN DE PERSONAL</v>
      </c>
      <c r="C476">
        <f>VLOOKUP($A476,'Plan de acci�n consolidado 2025'!$A$3:$V$507,C$1,0)</f>
        <v>2</v>
      </c>
      <c r="D476" t="str">
        <f>VLOOKUP($A476,'Plan de acci�n consolidado 2025'!$A$3:$V$507,D$1,0)</f>
        <v>Actividad propia</v>
      </c>
      <c r="E476" t="str">
        <f>VLOOKUP($A476,'Plan de acci�n consolidado 2025'!$A$3:$V$507,E$1,0)</f>
        <v>111.2.2</v>
      </c>
      <c r="F476" t="str">
        <f>VLOOKUP($A476,'Plan de acci�n consolidado 2025'!$A$3:$V$507,F$1,0)</f>
        <v>N/A</v>
      </c>
      <c r="G476" t="str">
        <f>VLOOKUP($A476,'Plan de acci�n consolidado 2025'!$A$3:$V$507,G$1,0)</f>
        <v>N/A</v>
      </c>
      <c r="H476" t="str">
        <f>VLOOKUP($A476,'Plan de acci�n consolidado 2025'!$A$3:$V$507,H$1,0)</f>
        <v>N/A</v>
      </c>
      <c r="I476" t="str">
        <f>VLOOKUP($A476,'Plan de acci�n consolidado 2025'!$A$3:$V$507,I$1,0)</f>
        <v>N/A</v>
      </c>
      <c r="J476">
        <f>VLOOKUP(E476,'Plantilla publicacion'!$A$3:$Q$490,17,0)</f>
        <v>0</v>
      </c>
      <c r="K476" t="str">
        <f>VLOOKUP($A476,'Plan de acci�n consolidado 2025'!$A$3:$V$507,K$1,0)</f>
        <v>N/A</v>
      </c>
      <c r="L476" t="str">
        <f>VLOOKUP($A476,'Plan de acci�n consolidado 2025'!$A$3:$V$507,L$1,0)</f>
        <v>N/A</v>
      </c>
      <c r="M476" t="str">
        <f>VLOOKUP($A476,'Plan de acci�n consolidado 2025'!$A$3:$V$507,M$1,0)</f>
        <v>N/A</v>
      </c>
      <c r="N476" t="str">
        <f>VLOOKUP($A476,'Plan de acci�n consolidado 2025'!$A$3:$V$507,N$1,0)</f>
        <v>N/A</v>
      </c>
      <c r="O476" t="str">
        <f>VLOOKUP($A476,'Plan de acci�n consolidado 2025'!$A$3:$V$507,O$1,0)</f>
        <v>Publicar el Plan anual de Vacantes (Único entregable) (Captura de pantalla de la publicación en la página web de la SIC e Intrasic)</v>
      </c>
      <c r="P476">
        <f>VLOOKUP($A476,'Plan de acci�n consolidado 2025'!$A$3:$V$507,P$1,0)</f>
        <v>50</v>
      </c>
      <c r="Q476">
        <f>VLOOKUP($A476,'Plan de acci�n consolidado 2025'!$A$3:$V$507,Q$1,0)</f>
        <v>1</v>
      </c>
      <c r="R476" t="str">
        <f>VLOOKUP($A476,'Plan de acci�n consolidado 2025'!$A$3:$V$507,R$1,0)</f>
        <v>Númerica</v>
      </c>
      <c r="S476" t="str">
        <f>VLOOKUP($A476,'Plan de acci�n consolidado 2025'!$A$3:$V$507,S$1,0)</f>
        <v># de Plan anual de vacantes publicado / 1 Plan anual vacantes a publicar</v>
      </c>
      <c r="T476" s="196" t="str">
        <f>VLOOKUP($A476,'Plan de acci�n consolidado 2025'!$A$3:$V$507,T$1,0)</f>
        <v>2025-01-15</v>
      </c>
      <c r="U476" s="196" t="str">
        <f>VLOOKUP($A476,'Plan de acci�n consolidado 2025'!$A$3:$V$507,U$1,0)</f>
        <v>2025-01-31</v>
      </c>
      <c r="V476" t="str">
        <f>VLOOKUP($A476,'Plan de acci�n consolidado 2025'!$A$3:$V$507,V$1,0)</f>
        <v>111-GRUPO DE TRABAJO DE ADMINISTRACIÓN DE PERSONAL</v>
      </c>
      <c r="W476"/>
      <c r="X476"/>
    </row>
    <row r="477" spans="1:24" x14ac:dyDescent="0.25">
      <c r="A477" s="31" t="s">
        <v>489</v>
      </c>
      <c r="B477" t="str">
        <f>VLOOKUP($A477,'Plan de acci�n consolidado 2025'!$A$3:$V$507,B$1,0)</f>
        <v>111-GRUPO DE TRABAJO DE ADMINISTRACIÓN DE PERSONAL</v>
      </c>
      <c r="C477">
        <f>VLOOKUP($A477,'Plan de acci�n consolidado 2025'!$A$3:$V$507,C$1,0)</f>
        <v>2</v>
      </c>
      <c r="D477" t="str">
        <f>VLOOKUP($A477,'Plan de acci�n consolidado 2025'!$A$3:$V$507,D$1,0)</f>
        <v>Producto</v>
      </c>
      <c r="E477" t="str">
        <f>VLOOKUP($A477,'Plan de acci�n consolidado 2025'!$A$3:$V$507,E$1,0)</f>
        <v>111.3</v>
      </c>
      <c r="F477" t="str">
        <f>VLOOKUP($A477,'Plan de acci�n consolidado 2025'!$A$3:$V$507,F$1,0)</f>
        <v>Innovador</v>
      </c>
      <c r="G477" t="str">
        <f>VLOOKUP($A477,'Plan de acci�n consolidado 2025'!$A$3:$V$507,G$1,0)</f>
        <v xml:space="preserve">Fortalecer la gestión de la información, el conocimiento y la innovación para optimizar la capacidad institucional 
</v>
      </c>
      <c r="H477" t="str">
        <f>VLOOKUP($A477,'Plan de acci�n consolidado 2025'!$A$3:$V$507,H$1,0)</f>
        <v xml:space="preserve">Cumplimiento de productos del PAI asociados a Fortalecer la gestión de la información, el conocimiento y la innovación para optimizar la capacidad institucional 
</v>
      </c>
      <c r="I477" t="str">
        <f>VLOOKUP($A477,'Plan de acci�n consolidado 2025'!$A$3:$V$507,I$1,0)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477" t="str">
        <f>VLOOKUP(E477,'Plantilla publicacion'!$A$3:$Q$490,17,0)</f>
        <v>PND - 5-31-5-b- Convergencia regional - Entidades públicas territoriales y nacionales fortalecidas / PES - Transformación Institucional</v>
      </c>
      <c r="K477" t="str">
        <f>VLOOKUP($A477,'Plan de acci�n consolidado 2025'!$A$3:$V$507,K$1,0)</f>
        <v>Si</v>
      </c>
      <c r="L477" t="str">
        <f>VLOOKUP($A477,'Plan de acci�n consolidado 2025'!$A$3:$V$507,L$1,0)</f>
        <v>C-3599-0200-0005-53105b</v>
      </c>
      <c r="M477" t="str">
        <f>VLOOKUP($A477,'Plan de acci�n consolidado 2025'!$A$3:$V$507,M$1,0)</f>
        <v>Política de Gestión Estratégica del Talento Humano _DIMENSIÓN Talento humano</v>
      </c>
      <c r="N477" t="str">
        <f>VLOOKUP($A477,'Plan de acci�n consolidado 2025'!$A$3:$V$507,N$1,0)</f>
        <v>N/A</v>
      </c>
      <c r="O477" t="str">
        <f>VLOOKUP($A477,'Plan de acci�n consolidado 2025'!$A$3:$V$507,O$1,0)</f>
        <v>Estrategia que permita la continuidad en la prestación de servicio,  la garantía del bienestar integral y la adecuada gestión del conocimiento, implementada  (Herramienta tecnológica para retención del conocimiento)</v>
      </c>
      <c r="P477">
        <f>VLOOKUP($A477,'Plan de acci�n consolidado 2025'!$A$3:$V$507,P$1,0)</f>
        <v>60</v>
      </c>
      <c r="Q477">
        <f>VLOOKUP($A477,'Plan de acci�n consolidado 2025'!$A$3:$V$507,Q$1,0)</f>
        <v>1</v>
      </c>
      <c r="R477" t="str">
        <f>VLOOKUP($A477,'Plan de acci�n consolidado 2025'!$A$3:$V$507,R$1,0)</f>
        <v>Númerica</v>
      </c>
      <c r="S477" t="str">
        <f>VLOOKUP($A477,'Plan de acci�n consolidado 2025'!$A$3:$V$507,S$1,0)</f>
        <v># de Herramienta tecnológica implementada / 1 Herramienta tecnológica ejecutada</v>
      </c>
      <c r="T477" s="196" t="str">
        <f>VLOOKUP($A477,'Plan de acci�n consolidado 2025'!$A$3:$V$507,T$1,0)</f>
        <v>2025-01-02</v>
      </c>
      <c r="U477" s="196" t="str">
        <f>VLOOKUP($A477,'Plan de acci�n consolidado 2025'!$A$3:$V$507,U$1,0)</f>
        <v>2025-12-19</v>
      </c>
      <c r="V477" t="str">
        <f>VLOOKUP($A477,'Plan de acci�n consolidado 2025'!$A$3:$V$507,V$1,0)</f>
        <v>111-GRUPO DE TRABAJO DE ADMINISTRACIÓN DE PERSONAL;
20-OFICINA DE TECNOLOGÍA E INFORMÁTICA;
73-GRUPO DE TRABAJO DE COMUNICACION</v>
      </c>
      <c r="W477"/>
      <c r="X477"/>
    </row>
    <row r="478" spans="1:24" x14ac:dyDescent="0.25">
      <c r="A478" s="31" t="s">
        <v>494</v>
      </c>
      <c r="B478" t="str">
        <f>VLOOKUP($A478,'Plan de acci�n consolidado 2025'!$A$3:$V$507,B$1,0)</f>
        <v>111-GRUPO DE TRABAJO DE ADMINISTRACIÓN DE PERSONAL</v>
      </c>
      <c r="C478">
        <f>VLOOKUP($A478,'Plan de acci�n consolidado 2025'!$A$3:$V$507,C$1,0)</f>
        <v>2</v>
      </c>
      <c r="D478" t="str">
        <f>VLOOKUP($A478,'Plan de acci�n consolidado 2025'!$A$3:$V$507,D$1,0)</f>
        <v>Actividad propia</v>
      </c>
      <c r="E478" t="str">
        <f>VLOOKUP($A478,'Plan de acci�n consolidado 2025'!$A$3:$V$507,E$1,0)</f>
        <v>111.3.1</v>
      </c>
      <c r="F478" t="str">
        <f>VLOOKUP($A478,'Plan de acci�n consolidado 2025'!$A$3:$V$507,F$1,0)</f>
        <v>N/A</v>
      </c>
      <c r="G478" t="str">
        <f>VLOOKUP($A478,'Plan de acci�n consolidado 2025'!$A$3:$V$507,G$1,0)</f>
        <v>N/A</v>
      </c>
      <c r="H478" t="str">
        <f>VLOOKUP($A478,'Plan de acci�n consolidado 2025'!$A$3:$V$507,H$1,0)</f>
        <v>N/A</v>
      </c>
      <c r="I478" t="str">
        <f>VLOOKUP($A478,'Plan de acci�n consolidado 2025'!$A$3:$V$507,I$1,0)</f>
        <v>N/A</v>
      </c>
      <c r="J478">
        <f>VLOOKUP(E478,'Plantilla publicacion'!$A$3:$Q$490,17,0)</f>
        <v>0</v>
      </c>
      <c r="K478" t="str">
        <f>VLOOKUP($A478,'Plan de acci�n consolidado 2025'!$A$3:$V$507,K$1,0)</f>
        <v>N/A</v>
      </c>
      <c r="L478" t="str">
        <f>VLOOKUP($A478,'Plan de acci�n consolidado 2025'!$A$3:$V$507,L$1,0)</f>
        <v>N/A</v>
      </c>
      <c r="M478" t="str">
        <f>VLOOKUP($A478,'Plan de acci�n consolidado 2025'!$A$3:$V$507,M$1,0)</f>
        <v>N/A</v>
      </c>
      <c r="N478" t="str">
        <f>VLOOKUP($A478,'Plan de acci�n consolidado 2025'!$A$3:$V$507,N$1,0)</f>
        <v>N/A</v>
      </c>
      <c r="O478" t="str">
        <f>VLOOKUP($A478,'Plan de acci�n consolidado 2025'!$A$3:$V$507,O$1,0)</f>
        <v>Implementar una herramienta tecnológica para retención del conocimiento de los servidores públicos  de la entidad por retiro.  (Manual de usuario y acta de entrega de la herramienta)</v>
      </c>
      <c r="P478">
        <f>VLOOKUP($A478,'Plan de acci�n consolidado 2025'!$A$3:$V$507,P$1,0)</f>
        <v>50</v>
      </c>
      <c r="Q478">
        <f>VLOOKUP($A478,'Plan de acci�n consolidado 2025'!$A$3:$V$507,Q$1,0)</f>
        <v>2</v>
      </c>
      <c r="R478" t="str">
        <f>VLOOKUP($A478,'Plan de acci�n consolidado 2025'!$A$3:$V$507,R$1,0)</f>
        <v>Númerica</v>
      </c>
      <c r="S478" t="str">
        <f>VLOOKUP($A478,'Plan de acci�n consolidado 2025'!$A$3:$V$507,S$1,0)</f>
        <v># de Manual de usuario y acta de entrega final elaborados / 2 Manual de usuario y acta de entrega final recibidos</v>
      </c>
      <c r="T478" s="196" t="str">
        <f>VLOOKUP($A478,'Plan de acci�n consolidado 2025'!$A$3:$V$507,T$1,0)</f>
        <v>2025-01-02</v>
      </c>
      <c r="U478" s="196" t="str">
        <f>VLOOKUP($A478,'Plan de acci�n consolidado 2025'!$A$3:$V$507,U$1,0)</f>
        <v>2025-02-28</v>
      </c>
      <c r="V478" t="str">
        <f>VLOOKUP($A478,'Plan de acci�n consolidado 2025'!$A$3:$V$507,V$1,0)</f>
        <v>111-GRUPO DE TRABAJO DE ADMINISTRACIÓN DE PERSONAL;
20-OFICINA DE TECNOLOGÍA E INFORMÁTICA</v>
      </c>
      <c r="W478"/>
      <c r="X478"/>
    </row>
    <row r="479" spans="1:24" x14ac:dyDescent="0.25">
      <c r="A479" s="31" t="s">
        <v>497</v>
      </c>
      <c r="B479" t="str">
        <f>VLOOKUP($A479,'Plan de acci�n consolidado 2025'!$A$3:$V$507,B$1,0)</f>
        <v>111-GRUPO DE TRABAJO DE ADMINISTRACIÓN DE PERSONAL</v>
      </c>
      <c r="C479">
        <f>VLOOKUP($A479,'Plan de acci�n consolidado 2025'!$A$3:$V$507,C$1,0)</f>
        <v>2</v>
      </c>
      <c r="D479" t="str">
        <f>VLOOKUP($A479,'Plan de acci�n consolidado 2025'!$A$3:$V$507,D$1,0)</f>
        <v>Actividad propia</v>
      </c>
      <c r="E479" t="str">
        <f>VLOOKUP($A479,'Plan de acci�n consolidado 2025'!$A$3:$V$507,E$1,0)</f>
        <v>111.3.2</v>
      </c>
      <c r="F479" t="str">
        <f>VLOOKUP($A479,'Plan de acci�n consolidado 2025'!$A$3:$V$507,F$1,0)</f>
        <v>N/A</v>
      </c>
      <c r="G479" t="str">
        <f>VLOOKUP($A479,'Plan de acci�n consolidado 2025'!$A$3:$V$507,G$1,0)</f>
        <v>N/A</v>
      </c>
      <c r="H479" t="str">
        <f>VLOOKUP($A479,'Plan de acci�n consolidado 2025'!$A$3:$V$507,H$1,0)</f>
        <v>N/A</v>
      </c>
      <c r="I479" t="str">
        <f>VLOOKUP($A479,'Plan de acci�n consolidado 2025'!$A$3:$V$507,I$1,0)</f>
        <v>N/A</v>
      </c>
      <c r="J479">
        <f>VLOOKUP(E479,'Plantilla publicacion'!$A$3:$Q$490,17,0)</f>
        <v>0</v>
      </c>
      <c r="K479" t="str">
        <f>VLOOKUP($A479,'Plan de acci�n consolidado 2025'!$A$3:$V$507,K$1,0)</f>
        <v>N/A</v>
      </c>
      <c r="L479" t="str">
        <f>VLOOKUP($A479,'Plan de acci�n consolidado 2025'!$A$3:$V$507,L$1,0)</f>
        <v>N/A</v>
      </c>
      <c r="M479" t="str">
        <f>VLOOKUP($A479,'Plan de acci�n consolidado 2025'!$A$3:$V$507,M$1,0)</f>
        <v>N/A</v>
      </c>
      <c r="N479" t="str">
        <f>VLOOKUP($A479,'Plan de acci�n consolidado 2025'!$A$3:$V$507,N$1,0)</f>
        <v>N/A</v>
      </c>
      <c r="O479" t="str">
        <f>VLOOKUP($A479,'Plan de acci�n consolidado 2025'!$A$3:$V$507,O$1,0)</f>
        <v>Fomentar la apropiación de la herramienta a través de un recurso pedagógico y la encuesta de satisfacción   (Video didáctico para el diligenciamiento de la herramienta y resultados  de la encuesta de satisfacción)</v>
      </c>
      <c r="P479">
        <f>VLOOKUP($A479,'Plan de acci�n consolidado 2025'!$A$3:$V$507,P$1,0)</f>
        <v>25</v>
      </c>
      <c r="Q479">
        <f>VLOOKUP($A479,'Plan de acci�n consolidado 2025'!$A$3:$V$507,Q$1,0)</f>
        <v>2</v>
      </c>
      <c r="R479" t="str">
        <f>VLOOKUP($A479,'Plan de acci�n consolidado 2025'!$A$3:$V$507,R$1,0)</f>
        <v>Númerica</v>
      </c>
      <c r="S479" t="str">
        <f>VLOOKUP($A479,'Plan de acci�n consolidado 2025'!$A$3:$V$507,S$1,0)</f>
        <v># de Soportes realizados / 2 Soportes programados</v>
      </c>
      <c r="T479" s="196" t="str">
        <f>VLOOKUP($A479,'Plan de acci�n consolidado 2025'!$A$3:$V$507,T$1,0)</f>
        <v>2025-02-03</v>
      </c>
      <c r="U479" s="196" t="str">
        <f>VLOOKUP($A479,'Plan de acci�n consolidado 2025'!$A$3:$V$507,U$1,0)</f>
        <v>2025-12-19</v>
      </c>
      <c r="V479" t="str">
        <f>VLOOKUP($A479,'Plan de acci�n consolidado 2025'!$A$3:$V$507,V$1,0)</f>
        <v>111-GRUPO DE TRABAJO DE ADMINISTRACIÓN DE PERSONAL;
20-OFICINA DE TECNOLOGÍA E INFORMÁTICA;
73-GRUPO DE TRABAJO DE COMUNICACION</v>
      </c>
      <c r="W479"/>
      <c r="X479"/>
    </row>
    <row r="480" spans="1:24" x14ac:dyDescent="0.25">
      <c r="A480" s="31" t="s">
        <v>499</v>
      </c>
      <c r="B480" t="str">
        <f>VLOOKUP($A480,'Plan de acci�n consolidado 2025'!$A$3:$V$507,B$1,0)</f>
        <v>111-GRUPO DE TRABAJO DE ADMINISTRACIÓN DE PERSONAL</v>
      </c>
      <c r="C480">
        <f>VLOOKUP($A480,'Plan de acci�n consolidado 2025'!$A$3:$V$507,C$1,0)</f>
        <v>2</v>
      </c>
      <c r="D480" t="str">
        <f>VLOOKUP($A480,'Plan de acci�n consolidado 2025'!$A$3:$V$507,D$1,0)</f>
        <v>Actividad propia</v>
      </c>
      <c r="E480" t="str">
        <f>VLOOKUP($A480,'Plan de acci�n consolidado 2025'!$A$3:$V$507,E$1,0)</f>
        <v>111.3.3</v>
      </c>
      <c r="F480" t="str">
        <f>VLOOKUP($A480,'Plan de acci�n consolidado 2025'!$A$3:$V$507,F$1,0)</f>
        <v>N/A</v>
      </c>
      <c r="G480" t="str">
        <f>VLOOKUP($A480,'Plan de acci�n consolidado 2025'!$A$3:$V$507,G$1,0)</f>
        <v>N/A</v>
      </c>
      <c r="H480" t="str">
        <f>VLOOKUP($A480,'Plan de acci�n consolidado 2025'!$A$3:$V$507,H$1,0)</f>
        <v>N/A</v>
      </c>
      <c r="I480" t="str">
        <f>VLOOKUP($A480,'Plan de acci�n consolidado 2025'!$A$3:$V$507,I$1,0)</f>
        <v>N/A</v>
      </c>
      <c r="J480">
        <f>VLOOKUP(E480,'Plantilla publicacion'!$A$3:$Q$490,17,0)</f>
        <v>0</v>
      </c>
      <c r="K480" t="str">
        <f>VLOOKUP($A480,'Plan de acci�n consolidado 2025'!$A$3:$V$507,K$1,0)</f>
        <v>N/A</v>
      </c>
      <c r="L480" t="str">
        <f>VLOOKUP($A480,'Plan de acci�n consolidado 2025'!$A$3:$V$507,L$1,0)</f>
        <v>N/A</v>
      </c>
      <c r="M480" t="str">
        <f>VLOOKUP($A480,'Plan de acci�n consolidado 2025'!$A$3:$V$507,M$1,0)</f>
        <v>N/A</v>
      </c>
      <c r="N480" t="str">
        <f>VLOOKUP($A480,'Plan de acci�n consolidado 2025'!$A$3:$V$507,N$1,0)</f>
        <v>N/A</v>
      </c>
      <c r="O480" t="str">
        <f>VLOOKUP($A480,'Plan de acci�n consolidado 2025'!$A$3:$V$507,O$1,0)</f>
        <v>Realizar seguimiento trimestral  al diligenciamiento de la herramienta por parte de los servidores que se retiran y  apropiación por parte de los funcionarios que ingresan  y presentarlo al CIGD     (Informes (trimestrales)</v>
      </c>
      <c r="P480">
        <f>VLOOKUP($A480,'Plan de acci�n consolidado 2025'!$A$3:$V$507,P$1,0)</f>
        <v>25</v>
      </c>
      <c r="Q480">
        <f>VLOOKUP($A480,'Plan de acci�n consolidado 2025'!$A$3:$V$507,Q$1,0)</f>
        <v>2</v>
      </c>
      <c r="R480" t="str">
        <f>VLOOKUP($A480,'Plan de acci�n consolidado 2025'!$A$3:$V$507,R$1,0)</f>
        <v>Númerica</v>
      </c>
      <c r="S480" t="str">
        <f>VLOOKUP($A480,'Plan de acci�n consolidado 2025'!$A$3:$V$507,S$1,0)</f>
        <v># de informes trimestrales elaborados / 2 informes trimestrales entregados</v>
      </c>
      <c r="T480" s="196" t="str">
        <f>VLOOKUP($A480,'Plan de acci�n consolidado 2025'!$A$3:$V$507,T$1,0)</f>
        <v>2025-06-03</v>
      </c>
      <c r="U480" s="196" t="str">
        <f>VLOOKUP($A480,'Plan de acci�n consolidado 2025'!$A$3:$V$507,U$1,0)</f>
        <v>2025-12-19</v>
      </c>
      <c r="V480" t="str">
        <f>VLOOKUP($A480,'Plan de acci�n consolidado 2025'!$A$3:$V$507,V$1,0)</f>
        <v>111-GRUPO DE TRABAJO DE ADMINISTRACIÓN DE PERSONAL</v>
      </c>
      <c r="W480"/>
      <c r="X480"/>
    </row>
    <row r="481" spans="1:24" x14ac:dyDescent="0.25">
      <c r="A481" s="31" t="s">
        <v>1070</v>
      </c>
      <c r="B481" t="str">
        <f>VLOOKUP($A481,'Plan de acci�n consolidado 2025'!$A$3:$V$507,B$1,0)</f>
        <v>30-OFICINA ASESORA DE PLANEACIÓN</v>
      </c>
      <c r="C481">
        <f>VLOOKUP($A481,'Plan de acci�n consolidado 2025'!$A$3:$V$507,C$1,0)</f>
        <v>4</v>
      </c>
      <c r="D481" t="str">
        <f>VLOOKUP($A481,'Plan de acci�n consolidado 2025'!$A$3:$V$507,D$1,0)</f>
        <v>Producto</v>
      </c>
      <c r="E481" t="str">
        <f>VLOOKUP($A481,'Plan de acci�n consolidado 2025'!$A$3:$V$507,E$1,0)</f>
        <v>30.1</v>
      </c>
      <c r="F481" t="str">
        <f>VLOOKUP($A481,'Plan de acci�n consolidado 2025'!$A$3:$V$507,F$1,0)</f>
        <v>Innovador</v>
      </c>
      <c r="G481" t="str">
        <f>VLOOKUP($A481,'Plan de acci�n consolidado 2025'!$A$3:$V$507,G$1,0)</f>
        <v>Mejorar la oportunidad en la atención de trámites y servicios.</v>
      </c>
      <c r="H481" t="str">
        <f>VLOOKUP($A481,'Plan de acci�n consolidado 2025'!$A$3:$V$507,H$1,0)</f>
        <v>Avance promedio de cumplimiento de productos asociados a mejorar la oportunidad en la atención de trámites y servicios.</v>
      </c>
      <c r="I481" t="str">
        <f>VLOOKUP($A481,'Plan de acci�n consolidado 2025'!$A$3:$V$507,I$1,0)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481" t="str">
        <f>VLOOKUP(E481,'Plantilla publicacion'!$A$3:$Q$490,17,0)</f>
        <v>PND - 5-31-5-b- Convergencia regional - Entidades públicas territoriales y nacionales fortalecidas / PES - Transformación Institucional</v>
      </c>
      <c r="K481" t="str">
        <f>VLOOKUP($A481,'Plan de acci�n consolidado 2025'!$A$3:$V$507,K$1,0)</f>
        <v>No</v>
      </c>
      <c r="L481" t="str">
        <f>VLOOKUP($A481,'Plan de acci�n consolidado 2025'!$A$3:$V$507,L$1,0)</f>
        <v>FUNCIONAMIENTO</v>
      </c>
      <c r="M481" t="str">
        <f>VLOOKUP($A481,'Plan de acci�n consolidado 2025'!$A$3:$V$507,M$1,0)</f>
        <v>Política Seguimiento y evaluación de la gestión institucional _DIMENSIÓN Evaluación de Resultados</v>
      </c>
      <c r="N481" t="str">
        <f>VLOOKUP($A481,'Plan de acci�n consolidado 2025'!$A$3:$V$507,N$1,0)</f>
        <v>N/A</v>
      </c>
      <c r="O481" t="str">
        <f>VLOOKUP($A481,'Plan de acci�n consolidado 2025'!$A$3:$V$507,O$1,0)</f>
        <v>Sistema de alertas para monitorear el comportamiento de los trámites misionales priorizados, elaborado y presentado (Correo electronico con el envío del reporte al equipo directivo)</v>
      </c>
      <c r="P481">
        <f>VLOOKUP($A481,'Plan de acci�n consolidado 2025'!$A$3:$V$507,P$1,0)</f>
        <v>20</v>
      </c>
      <c r="Q481">
        <f>VLOOKUP($A481,'Plan de acci�n consolidado 2025'!$A$3:$V$507,Q$1,0)</f>
        <v>1</v>
      </c>
      <c r="R481" t="str">
        <f>VLOOKUP($A481,'Plan de acci�n consolidado 2025'!$A$3:$V$507,R$1,0)</f>
        <v>Númerica</v>
      </c>
      <c r="S481" t="str">
        <f>VLOOKUP($A481,'Plan de acci�n consolidado 2025'!$A$3:$V$507,S$1,0)</f>
        <v># de Sistema de alertas elaborado y presentado / 1 Sistema de alertas programado</v>
      </c>
      <c r="T481" s="196" t="str">
        <f>VLOOKUP($A481,'Plan de acci�n consolidado 2025'!$A$3:$V$507,T$1,0)</f>
        <v>2025-03-14</v>
      </c>
      <c r="U481" s="196" t="str">
        <f>VLOOKUP($A481,'Plan de acci�n consolidado 2025'!$A$3:$V$507,U$1,0)</f>
        <v>2025-12-15</v>
      </c>
      <c r="V481" t="str">
        <f>VLOOKUP($A481,'Plan de acci�n consolidado 2025'!$A$3:$V$507,V$1,0)</f>
        <v>30-OFICINA ASESORA DE PLANEACIÓN</v>
      </c>
      <c r="W481"/>
      <c r="X481"/>
    </row>
    <row r="482" spans="1:24" x14ac:dyDescent="0.25">
      <c r="A482" s="31" t="s">
        <v>1072</v>
      </c>
      <c r="B482" t="str">
        <f>VLOOKUP($A482,'Plan de acci�n consolidado 2025'!$A$3:$V$507,B$1,0)</f>
        <v>30-OFICINA ASESORA DE PLANEACIÓN</v>
      </c>
      <c r="C482">
        <f>VLOOKUP($A482,'Plan de acci�n consolidado 2025'!$A$3:$V$507,C$1,0)</f>
        <v>4</v>
      </c>
      <c r="D482" t="str">
        <f>VLOOKUP($A482,'Plan de acci�n consolidado 2025'!$A$3:$V$507,D$1,0)</f>
        <v>Actividad propia</v>
      </c>
      <c r="E482" t="str">
        <f>VLOOKUP($A482,'Plan de acci�n consolidado 2025'!$A$3:$V$507,E$1,0)</f>
        <v>30.1.1</v>
      </c>
      <c r="F482" t="str">
        <f>VLOOKUP($A482,'Plan de acci�n consolidado 2025'!$A$3:$V$507,F$1,0)</f>
        <v>N/A</v>
      </c>
      <c r="G482" t="str">
        <f>VLOOKUP($A482,'Plan de acci�n consolidado 2025'!$A$3:$V$507,G$1,0)</f>
        <v>N/A</v>
      </c>
      <c r="H482" t="str">
        <f>VLOOKUP($A482,'Plan de acci�n consolidado 2025'!$A$3:$V$507,H$1,0)</f>
        <v>N/A</v>
      </c>
      <c r="I482" t="str">
        <f>VLOOKUP($A482,'Plan de acci�n consolidado 2025'!$A$3:$V$507,I$1,0)</f>
        <v>N/A</v>
      </c>
      <c r="J482">
        <f>VLOOKUP(E482,'Plantilla publicacion'!$A$3:$Q$490,17,0)</f>
        <v>0</v>
      </c>
      <c r="K482" t="str">
        <f>VLOOKUP($A482,'Plan de acci�n consolidado 2025'!$A$3:$V$507,K$1,0)</f>
        <v>N/A</v>
      </c>
      <c r="L482" t="str">
        <f>VLOOKUP($A482,'Plan de acci�n consolidado 2025'!$A$3:$V$507,L$1,0)</f>
        <v>N/A</v>
      </c>
      <c r="M482" t="str">
        <f>VLOOKUP($A482,'Plan de acci�n consolidado 2025'!$A$3:$V$507,M$1,0)</f>
        <v>N/A</v>
      </c>
      <c r="N482" t="str">
        <f>VLOOKUP($A482,'Plan de acci�n consolidado 2025'!$A$3:$V$507,N$1,0)</f>
        <v>N/A</v>
      </c>
      <c r="O482" t="str">
        <f>VLOOKUP($A482,'Plan de acci�n consolidado 2025'!$A$3:$V$507,O$1,0)</f>
        <v>Priorizar los trámites por Delegatura objeto de monitoreo (Documento con los tramites priorizados por Delegatura objeto de monitoreo)</v>
      </c>
      <c r="P482">
        <f>VLOOKUP($A482,'Plan de acci�n consolidado 2025'!$A$3:$V$507,P$1,0)</f>
        <v>20</v>
      </c>
      <c r="Q482">
        <f>VLOOKUP($A482,'Plan de acci�n consolidado 2025'!$A$3:$V$507,Q$1,0)</f>
        <v>1</v>
      </c>
      <c r="R482" t="str">
        <f>VLOOKUP($A482,'Plan de acci�n consolidado 2025'!$A$3:$V$507,R$1,0)</f>
        <v>Númerica</v>
      </c>
      <c r="S482" t="str">
        <f>VLOOKUP($A482,'Plan de acci�n consolidado 2025'!$A$3:$V$507,S$1,0)</f>
        <v># de Documento con trámites priorizados / 1 Documento programado</v>
      </c>
      <c r="T482" s="196" t="str">
        <f>VLOOKUP($A482,'Plan de acci�n consolidado 2025'!$A$3:$V$507,T$1,0)</f>
        <v>2025-03-14</v>
      </c>
      <c r="U482" s="196" t="str">
        <f>VLOOKUP($A482,'Plan de acci�n consolidado 2025'!$A$3:$V$507,U$1,0)</f>
        <v>2025-04-15</v>
      </c>
      <c r="V482" t="str">
        <f>VLOOKUP($A482,'Plan de acci�n consolidado 2025'!$A$3:$V$507,V$1,0)</f>
        <v>30-OFICINA ASESORA DE PLANEACIÓN</v>
      </c>
      <c r="W482"/>
      <c r="X482"/>
    </row>
    <row r="483" spans="1:24" x14ac:dyDescent="0.25">
      <c r="A483" s="31" t="s">
        <v>1074</v>
      </c>
      <c r="B483" t="str">
        <f>VLOOKUP($A483,'Plan de acci�n consolidado 2025'!$A$3:$V$507,B$1,0)</f>
        <v>30-OFICINA ASESORA DE PLANEACIÓN</v>
      </c>
      <c r="C483">
        <f>VLOOKUP($A483,'Plan de acci�n consolidado 2025'!$A$3:$V$507,C$1,0)</f>
        <v>4</v>
      </c>
      <c r="D483" t="str">
        <f>VLOOKUP($A483,'Plan de acci�n consolidado 2025'!$A$3:$V$507,D$1,0)</f>
        <v>Actividad propia</v>
      </c>
      <c r="E483" t="str">
        <f>VLOOKUP($A483,'Plan de acci�n consolidado 2025'!$A$3:$V$507,E$1,0)</f>
        <v>30.1.2</v>
      </c>
      <c r="F483" t="str">
        <f>VLOOKUP($A483,'Plan de acci�n consolidado 2025'!$A$3:$V$507,F$1,0)</f>
        <v>N/A</v>
      </c>
      <c r="G483" t="str">
        <f>VLOOKUP($A483,'Plan de acci�n consolidado 2025'!$A$3:$V$507,G$1,0)</f>
        <v>N/A</v>
      </c>
      <c r="H483" t="str">
        <f>VLOOKUP($A483,'Plan de acci�n consolidado 2025'!$A$3:$V$507,H$1,0)</f>
        <v>N/A</v>
      </c>
      <c r="I483" t="str">
        <f>VLOOKUP($A483,'Plan de acci�n consolidado 2025'!$A$3:$V$507,I$1,0)</f>
        <v>N/A</v>
      </c>
      <c r="J483">
        <f>VLOOKUP(E483,'Plantilla publicacion'!$A$3:$Q$490,17,0)</f>
        <v>0</v>
      </c>
      <c r="K483" t="str">
        <f>VLOOKUP($A483,'Plan de acci�n consolidado 2025'!$A$3:$V$507,K$1,0)</f>
        <v>N/A</v>
      </c>
      <c r="L483" t="str">
        <f>VLOOKUP($A483,'Plan de acci�n consolidado 2025'!$A$3:$V$507,L$1,0)</f>
        <v>N/A</v>
      </c>
      <c r="M483" t="str">
        <f>VLOOKUP($A483,'Plan de acci�n consolidado 2025'!$A$3:$V$507,M$1,0)</f>
        <v>N/A</v>
      </c>
      <c r="N483" t="str">
        <f>VLOOKUP($A483,'Plan de acci�n consolidado 2025'!$A$3:$V$507,N$1,0)</f>
        <v>N/A</v>
      </c>
      <c r="O483" t="str">
        <f>VLOOKUP($A483,'Plan de acci�n consolidado 2025'!$A$3:$V$507,O$1,0)</f>
        <v>Definir los parámetros que determinarán las alertas (Documento con la definición de los parámetros )</v>
      </c>
      <c r="P483">
        <f>VLOOKUP($A483,'Plan de acci�n consolidado 2025'!$A$3:$V$507,P$1,0)</f>
        <v>20</v>
      </c>
      <c r="Q483">
        <f>VLOOKUP($A483,'Plan de acci�n consolidado 2025'!$A$3:$V$507,Q$1,0)</f>
        <v>1</v>
      </c>
      <c r="R483" t="str">
        <f>VLOOKUP($A483,'Plan de acci�n consolidado 2025'!$A$3:$V$507,R$1,0)</f>
        <v>Númerica</v>
      </c>
      <c r="S483" t="str">
        <f>VLOOKUP($A483,'Plan de acci�n consolidado 2025'!$A$3:$V$507,S$1,0)</f>
        <v># de Documento con los parámetros de las alertas realizado / 1 Documento programado</v>
      </c>
      <c r="T483" s="196" t="str">
        <f>VLOOKUP($A483,'Plan de acci�n consolidado 2025'!$A$3:$V$507,T$1,0)</f>
        <v>2025-04-18</v>
      </c>
      <c r="U483" s="196" t="str">
        <f>VLOOKUP($A483,'Plan de acci�n consolidado 2025'!$A$3:$V$507,U$1,0)</f>
        <v>2025-05-02</v>
      </c>
      <c r="V483" t="str">
        <f>VLOOKUP($A483,'Plan de acci�n consolidado 2025'!$A$3:$V$507,V$1,0)</f>
        <v>30-OFICINA ASESORA DE PLANEACIÓN</v>
      </c>
      <c r="W483"/>
      <c r="X483"/>
    </row>
    <row r="484" spans="1:24" x14ac:dyDescent="0.25">
      <c r="A484" s="31" t="s">
        <v>1076</v>
      </c>
      <c r="B484" t="str">
        <f>VLOOKUP($A484,'Plan de acci�n consolidado 2025'!$A$3:$V$507,B$1,0)</f>
        <v>30-OFICINA ASESORA DE PLANEACIÓN</v>
      </c>
      <c r="C484">
        <f>VLOOKUP($A484,'Plan de acci�n consolidado 2025'!$A$3:$V$507,C$1,0)</f>
        <v>4</v>
      </c>
      <c r="D484" t="str">
        <f>VLOOKUP($A484,'Plan de acci�n consolidado 2025'!$A$3:$V$507,D$1,0)</f>
        <v>Actividad propia</v>
      </c>
      <c r="E484" t="str">
        <f>VLOOKUP($A484,'Plan de acci�n consolidado 2025'!$A$3:$V$507,E$1,0)</f>
        <v>30.1.3</v>
      </c>
      <c r="F484" t="str">
        <f>VLOOKUP($A484,'Plan de acci�n consolidado 2025'!$A$3:$V$507,F$1,0)</f>
        <v>N/A</v>
      </c>
      <c r="G484" t="str">
        <f>VLOOKUP($A484,'Plan de acci�n consolidado 2025'!$A$3:$V$507,G$1,0)</f>
        <v>N/A</v>
      </c>
      <c r="H484" t="str">
        <f>VLOOKUP($A484,'Plan de acci�n consolidado 2025'!$A$3:$V$507,H$1,0)</f>
        <v>N/A</v>
      </c>
      <c r="I484" t="str">
        <f>VLOOKUP($A484,'Plan de acci�n consolidado 2025'!$A$3:$V$507,I$1,0)</f>
        <v>N/A</v>
      </c>
      <c r="J484">
        <f>VLOOKUP(E484,'Plantilla publicacion'!$A$3:$Q$490,17,0)</f>
        <v>0</v>
      </c>
      <c r="K484" t="str">
        <f>VLOOKUP($A484,'Plan de acci�n consolidado 2025'!$A$3:$V$507,K$1,0)</f>
        <v>N/A</v>
      </c>
      <c r="L484" t="str">
        <f>VLOOKUP($A484,'Plan de acci�n consolidado 2025'!$A$3:$V$507,L$1,0)</f>
        <v>N/A</v>
      </c>
      <c r="M484" t="str">
        <f>VLOOKUP($A484,'Plan de acci�n consolidado 2025'!$A$3:$V$507,M$1,0)</f>
        <v>N/A</v>
      </c>
      <c r="N484" t="str">
        <f>VLOOKUP($A484,'Plan de acci�n consolidado 2025'!$A$3:$V$507,N$1,0)</f>
        <v>N/A</v>
      </c>
      <c r="O484" t="str">
        <f>VLOOKUP($A484,'Plan de acci�n consolidado 2025'!$A$3:$V$507,O$1,0)</f>
        <v>Definir y validar con las Delegaturas el diseño del reporte de alertas (Diseño del reporte de alertas definido y validado por las Delegaturas)</v>
      </c>
      <c r="P484">
        <f>VLOOKUP($A484,'Plan de acci�n consolidado 2025'!$A$3:$V$507,P$1,0)</f>
        <v>20</v>
      </c>
      <c r="Q484">
        <f>VLOOKUP($A484,'Plan de acci�n consolidado 2025'!$A$3:$V$507,Q$1,0)</f>
        <v>1</v>
      </c>
      <c r="R484" t="str">
        <f>VLOOKUP($A484,'Plan de acci�n consolidado 2025'!$A$3:$V$507,R$1,0)</f>
        <v>Númerica</v>
      </c>
      <c r="S484" t="str">
        <f>VLOOKUP($A484,'Plan de acci�n consolidado 2025'!$A$3:$V$507,S$1,0)</f>
        <v># de Reporte de alertas diseñado / 1 Reporte de alertas programado</v>
      </c>
      <c r="T484" s="196" t="str">
        <f>VLOOKUP($A484,'Plan de acci�n consolidado 2025'!$A$3:$V$507,T$1,0)</f>
        <v>2025-05-05</v>
      </c>
      <c r="U484" s="196" t="str">
        <f>VLOOKUP($A484,'Plan de acci�n consolidado 2025'!$A$3:$V$507,U$1,0)</f>
        <v>2025-09-12</v>
      </c>
      <c r="V484" t="str">
        <f>VLOOKUP($A484,'Plan de acci�n consolidado 2025'!$A$3:$V$507,V$1,0)</f>
        <v>30-OFICINA ASESORA DE PLANEACIÓN</v>
      </c>
      <c r="W484"/>
      <c r="X484"/>
    </row>
    <row r="485" spans="1:24" x14ac:dyDescent="0.25">
      <c r="A485" s="31" t="s">
        <v>1078</v>
      </c>
      <c r="B485" t="str">
        <f>VLOOKUP($A485,'Plan de acci�n consolidado 2025'!$A$3:$V$507,B$1,0)</f>
        <v>30-OFICINA ASESORA DE PLANEACIÓN</v>
      </c>
      <c r="C485">
        <f>VLOOKUP($A485,'Plan de acci�n consolidado 2025'!$A$3:$V$507,C$1,0)</f>
        <v>4</v>
      </c>
      <c r="D485" t="str">
        <f>VLOOKUP($A485,'Plan de acci�n consolidado 2025'!$A$3:$V$507,D$1,0)</f>
        <v>Actividad propia</v>
      </c>
      <c r="E485" t="str">
        <f>VLOOKUP($A485,'Plan de acci�n consolidado 2025'!$A$3:$V$507,E$1,0)</f>
        <v>30.1.4</v>
      </c>
      <c r="F485" t="str">
        <f>VLOOKUP($A485,'Plan de acci�n consolidado 2025'!$A$3:$V$507,F$1,0)</f>
        <v>N/A</v>
      </c>
      <c r="G485" t="str">
        <f>VLOOKUP($A485,'Plan de acci�n consolidado 2025'!$A$3:$V$507,G$1,0)</f>
        <v>N/A</v>
      </c>
      <c r="H485" t="str">
        <f>VLOOKUP($A485,'Plan de acci�n consolidado 2025'!$A$3:$V$507,H$1,0)</f>
        <v>N/A</v>
      </c>
      <c r="I485" t="str">
        <f>VLOOKUP($A485,'Plan de acci�n consolidado 2025'!$A$3:$V$507,I$1,0)</f>
        <v>N/A</v>
      </c>
      <c r="J485">
        <f>VLOOKUP(E485,'Plantilla publicacion'!$A$3:$Q$490,17,0)</f>
        <v>0</v>
      </c>
      <c r="K485" t="str">
        <f>VLOOKUP($A485,'Plan de acci�n consolidado 2025'!$A$3:$V$507,K$1,0)</f>
        <v>N/A</v>
      </c>
      <c r="L485" t="str">
        <f>VLOOKUP($A485,'Plan de acci�n consolidado 2025'!$A$3:$V$507,L$1,0)</f>
        <v>N/A</v>
      </c>
      <c r="M485" t="str">
        <f>VLOOKUP($A485,'Plan de acci�n consolidado 2025'!$A$3:$V$507,M$1,0)</f>
        <v>N/A</v>
      </c>
      <c r="N485" t="str">
        <f>VLOOKUP($A485,'Plan de acci�n consolidado 2025'!$A$3:$V$507,N$1,0)</f>
        <v>N/A</v>
      </c>
      <c r="O485" t="str">
        <f>VLOOKUP($A485,'Plan de acci�n consolidado 2025'!$A$3:$V$507,O$1,0)</f>
        <v>Elaborar y presentar reportes al equipo directivo.  (Correos electronicos con el envío del reporte al equipo directivo)</v>
      </c>
      <c r="P485">
        <f>VLOOKUP($A485,'Plan de acci�n consolidado 2025'!$A$3:$V$507,P$1,0)</f>
        <v>40</v>
      </c>
      <c r="Q485">
        <f>VLOOKUP($A485,'Plan de acci�n consolidado 2025'!$A$3:$V$507,Q$1,0)</f>
        <v>2</v>
      </c>
      <c r="R485" t="str">
        <f>VLOOKUP($A485,'Plan de acci�n consolidado 2025'!$A$3:$V$507,R$1,0)</f>
        <v>Númerica</v>
      </c>
      <c r="S485" t="str">
        <f>VLOOKUP($A485,'Plan de acci�n consolidado 2025'!$A$3:$V$507,S$1,0)</f>
        <v># de Reportes presentados / 2 Reportes programados</v>
      </c>
      <c r="T485" s="196" t="str">
        <f>VLOOKUP($A485,'Plan de acci�n consolidado 2025'!$A$3:$V$507,T$1,0)</f>
        <v>2025-09-15</v>
      </c>
      <c r="U485" s="196" t="str">
        <f>VLOOKUP($A485,'Plan de acci�n consolidado 2025'!$A$3:$V$507,U$1,0)</f>
        <v>2025-12-15</v>
      </c>
      <c r="V485" t="str">
        <f>VLOOKUP($A485,'Plan de acci�n consolidado 2025'!$A$3:$V$507,V$1,0)</f>
        <v>30-OFICINA ASESORA DE PLANEACIÓN</v>
      </c>
      <c r="W485"/>
      <c r="X485"/>
    </row>
    <row r="486" spans="1:24" x14ac:dyDescent="0.25">
      <c r="A486" s="31" t="s">
        <v>1080</v>
      </c>
      <c r="B486" t="str">
        <f>VLOOKUP($A486,'Plan de acci�n consolidado 2025'!$A$3:$V$507,B$1,0)</f>
        <v>30-OFICINA ASESORA DE PLANEACIÓN</v>
      </c>
      <c r="C486">
        <f>VLOOKUP($A486,'Plan de acci�n consolidado 2025'!$A$3:$V$507,C$1,0)</f>
        <v>4</v>
      </c>
      <c r="D486" t="str">
        <f>VLOOKUP($A486,'Plan de acci�n consolidado 2025'!$A$3:$V$507,D$1,0)</f>
        <v>Producto</v>
      </c>
      <c r="E486" t="str">
        <f>VLOOKUP($A486,'Plan de acci�n consolidado 2025'!$A$3:$V$507,E$1,0)</f>
        <v>30.2</v>
      </c>
      <c r="F486" t="str">
        <f>VLOOKUP($A486,'Plan de acci�n consolidado 2025'!$A$3:$V$507,F$1,0)</f>
        <v>Innovador</v>
      </c>
      <c r="G486" t="str">
        <f>VLOOKUP($A486,'Plan de acci�n consolidado 2025'!$A$3:$V$507,G$1,0)</f>
        <v>Fortalecer el Sistema Integral de Gestión Institucional en el marco del Modelo Integrado de Planeación y gestión para mejorar la prestación del servicio.</v>
      </c>
      <c r="H486" t="str">
        <f>VLOOKUP($A486,'Plan de acci�n consolidado 2025'!$A$3:$V$507,H$1,0)</f>
        <v xml:space="preserve">Cumplimiento de productos del PAI asociados a Fortacer el Sistema Integral de Gestión Institucional para mejorar la prestación del servicio. 
</v>
      </c>
      <c r="I486" t="str">
        <f>VLOOKUP($A486,'Plan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486" t="str">
        <f>VLOOKUP(E486,'Plantilla publicacion'!$A$3:$Q$490,17,0)</f>
        <v>PND - 5-31-5-b- Convergencia regional - Entidades públicas territoriales y nacionales fortalecidas / PES - Transformación Institucional</v>
      </c>
      <c r="K486" t="str">
        <f>VLOOKUP($A486,'Plan de acci�n consolidado 2025'!$A$3:$V$507,K$1,0)</f>
        <v>No</v>
      </c>
      <c r="L486" t="str">
        <f>VLOOKUP($A486,'Plan de acci�n consolidado 2025'!$A$3:$V$507,L$1,0)</f>
        <v>C-3503-0200-0016-40401c</v>
      </c>
      <c r="M486" t="str">
        <f>VLOOKUP($A486,'Plan de acci�n consolidado 2025'!$A$3:$V$507,M$1,0)</f>
        <v>Política Fortalecimiento Organizacional y Simplificación de Procesos _DIMENSIÓN Gestión con Valores para Resultados</v>
      </c>
      <c r="N486" t="str">
        <f>VLOOKUP($A486,'Plan de acci�n consolidado 2025'!$A$3:$V$507,N$1,0)</f>
        <v>N/A</v>
      </c>
      <c r="O486" t="str">
        <f>VLOOKUP($A486,'Plan de acci�n consolidado 2025'!$A$3:$V$507,O$1,0)</f>
        <v>Proyectos estratégicos transversales estructurados y ejecutados (Informe de resultados)</v>
      </c>
      <c r="P486">
        <f>VLOOKUP($A486,'Plan de acci�n consolidado 2025'!$A$3:$V$507,P$1,0)</f>
        <v>20</v>
      </c>
      <c r="Q486">
        <f>VLOOKUP($A486,'Plan de acci�n consolidado 2025'!$A$3:$V$507,Q$1,0)</f>
        <v>100</v>
      </c>
      <c r="R486" t="str">
        <f>VLOOKUP($A486,'Plan de acci�n consolidado 2025'!$A$3:$V$507,R$1,0)</f>
        <v>Porcentual</v>
      </c>
      <c r="S486" t="str">
        <f>VLOOKUP($A486,'Plan de acci�n consolidado 2025'!$A$3:$V$507,S$1,0)</f>
        <v>% de Proyectos estratégicos transversales estructurados y ejecutados / 100% de Proyectos estratégicos transversales programados</v>
      </c>
      <c r="T486" s="196" t="str">
        <f>VLOOKUP($A486,'Plan de acci�n consolidado 2025'!$A$3:$V$507,T$1,0)</f>
        <v>2025-02-24</v>
      </c>
      <c r="U486" s="196" t="str">
        <f>VLOOKUP($A486,'Plan de acci�n consolidado 2025'!$A$3:$V$507,U$1,0)</f>
        <v>2025-12-19</v>
      </c>
      <c r="V486" t="str">
        <f>VLOOKUP($A486,'Plan de acci�n consolidado 2025'!$A$3:$V$507,V$1,0)</f>
        <v>30-OFICINA ASESORA DE PLANEACIÓN</v>
      </c>
      <c r="W486"/>
      <c r="X486"/>
    </row>
    <row r="487" spans="1:24" x14ac:dyDescent="0.25">
      <c r="A487" s="31" t="s">
        <v>1082</v>
      </c>
      <c r="B487" t="str">
        <f>VLOOKUP($A487,'Plan de acci�n consolidado 2025'!$A$3:$V$507,B$1,0)</f>
        <v>30-OFICINA ASESORA DE PLANEACIÓN</v>
      </c>
      <c r="C487">
        <f>VLOOKUP($A487,'Plan de acci�n consolidado 2025'!$A$3:$V$507,C$1,0)</f>
        <v>4</v>
      </c>
      <c r="D487" t="str">
        <f>VLOOKUP($A487,'Plan de acci�n consolidado 2025'!$A$3:$V$507,D$1,0)</f>
        <v>Actividad propia</v>
      </c>
      <c r="E487" t="str">
        <f>VLOOKUP($A487,'Plan de acci�n consolidado 2025'!$A$3:$V$507,E$1,0)</f>
        <v>30.2.1</v>
      </c>
      <c r="F487" t="str">
        <f>VLOOKUP($A487,'Plan de acci�n consolidado 2025'!$A$3:$V$507,F$1,0)</f>
        <v>N/A</v>
      </c>
      <c r="G487" t="str">
        <f>VLOOKUP($A487,'Plan de acci�n consolidado 2025'!$A$3:$V$507,G$1,0)</f>
        <v>N/A</v>
      </c>
      <c r="H487" t="str">
        <f>VLOOKUP($A487,'Plan de acci�n consolidado 2025'!$A$3:$V$507,H$1,0)</f>
        <v>N/A</v>
      </c>
      <c r="I487" t="str">
        <f>VLOOKUP($A487,'Plan de acci�n consolidado 2025'!$A$3:$V$507,I$1,0)</f>
        <v>N/A</v>
      </c>
      <c r="J487">
        <f>VLOOKUP(E487,'Plantilla publicacion'!$A$3:$Q$490,17,0)</f>
        <v>0</v>
      </c>
      <c r="K487" t="str">
        <f>VLOOKUP($A487,'Plan de acci�n consolidado 2025'!$A$3:$V$507,K$1,0)</f>
        <v>N/A</v>
      </c>
      <c r="L487" t="str">
        <f>VLOOKUP($A487,'Plan de acci�n consolidado 2025'!$A$3:$V$507,L$1,0)</f>
        <v>N/A</v>
      </c>
      <c r="M487" t="str">
        <f>VLOOKUP($A487,'Plan de acci�n consolidado 2025'!$A$3:$V$507,M$1,0)</f>
        <v>N/A</v>
      </c>
      <c r="N487" t="str">
        <f>VLOOKUP($A487,'Plan de acci�n consolidado 2025'!$A$3:$V$507,N$1,0)</f>
        <v>N/A</v>
      </c>
      <c r="O487" t="str">
        <f>VLOOKUP($A487,'Plan de acci�n consolidado 2025'!$A$3:$V$507,O$1,0)</f>
        <v>Identificar y someter a aprobación del Despacho, la definición de 2 proyectos estratégicos de impacto transversal  a ser ejecutados (proyectos estratégicos de impacto transversal identificados y aprobados)</v>
      </c>
      <c r="P487">
        <f>VLOOKUP($A487,'Plan de acci�n consolidado 2025'!$A$3:$V$507,P$1,0)</f>
        <v>15</v>
      </c>
      <c r="Q487">
        <f>VLOOKUP($A487,'Plan de acci�n consolidado 2025'!$A$3:$V$507,Q$1,0)</f>
        <v>2</v>
      </c>
      <c r="R487" t="str">
        <f>VLOOKUP($A487,'Plan de acci�n consolidado 2025'!$A$3:$V$507,R$1,0)</f>
        <v>Númerica</v>
      </c>
      <c r="S487" t="str">
        <f>VLOOKUP($A487,'Plan de acci�n consolidado 2025'!$A$3:$V$507,S$1,0)</f>
        <v># de Proyectos estratégicos de impacto transversal a ser ejecutados aprobados / 2 Proyectos estratégicos de impacto transversal a ser ejecutados por aprobar</v>
      </c>
      <c r="T487" s="196" t="str">
        <f>VLOOKUP($A487,'Plan de acci�n consolidado 2025'!$A$3:$V$507,T$1,0)</f>
        <v>2025-02-24</v>
      </c>
      <c r="U487" s="196" t="str">
        <f>VLOOKUP($A487,'Plan de acci�n consolidado 2025'!$A$3:$V$507,U$1,0)</f>
        <v>2025-03-07</v>
      </c>
      <c r="V487" t="str">
        <f>VLOOKUP($A487,'Plan de acci�n consolidado 2025'!$A$3:$V$507,V$1,0)</f>
        <v>30-OFICINA ASESORA DE PLANEACIÓN</v>
      </c>
      <c r="W487"/>
      <c r="X487"/>
    </row>
    <row r="488" spans="1:24" x14ac:dyDescent="0.25">
      <c r="A488" s="31" t="s">
        <v>1084</v>
      </c>
      <c r="B488" t="str">
        <f>VLOOKUP($A488,'Plan de acci�n consolidado 2025'!$A$3:$V$507,B$1,0)</f>
        <v>30-OFICINA ASESORA DE PLANEACIÓN</v>
      </c>
      <c r="C488">
        <f>VLOOKUP($A488,'Plan de acci�n consolidado 2025'!$A$3:$V$507,C$1,0)</f>
        <v>4</v>
      </c>
      <c r="D488" t="str">
        <f>VLOOKUP($A488,'Plan de acci�n consolidado 2025'!$A$3:$V$507,D$1,0)</f>
        <v>Actividad propia</v>
      </c>
      <c r="E488" t="str">
        <f>VLOOKUP($A488,'Plan de acci�n consolidado 2025'!$A$3:$V$507,E$1,0)</f>
        <v>30.2.2</v>
      </c>
      <c r="F488" t="str">
        <f>VLOOKUP($A488,'Plan de acci�n consolidado 2025'!$A$3:$V$507,F$1,0)</f>
        <v>N/A</v>
      </c>
      <c r="G488" t="str">
        <f>VLOOKUP($A488,'Plan de acci�n consolidado 2025'!$A$3:$V$507,G$1,0)</f>
        <v>N/A</v>
      </c>
      <c r="H488" t="str">
        <f>VLOOKUP($A488,'Plan de acci�n consolidado 2025'!$A$3:$V$507,H$1,0)</f>
        <v>N/A</v>
      </c>
      <c r="I488" t="str">
        <f>VLOOKUP($A488,'Plan de acci�n consolidado 2025'!$A$3:$V$507,I$1,0)</f>
        <v>N/A</v>
      </c>
      <c r="J488">
        <f>VLOOKUP(E488,'Plantilla publicacion'!$A$3:$Q$490,17,0)</f>
        <v>0</v>
      </c>
      <c r="K488" t="str">
        <f>VLOOKUP($A488,'Plan de acci�n consolidado 2025'!$A$3:$V$507,K$1,0)</f>
        <v>N/A</v>
      </c>
      <c r="L488" t="str">
        <f>VLOOKUP($A488,'Plan de acci�n consolidado 2025'!$A$3:$V$507,L$1,0)</f>
        <v>N/A</v>
      </c>
      <c r="M488" t="str">
        <f>VLOOKUP($A488,'Plan de acci�n consolidado 2025'!$A$3:$V$507,M$1,0)</f>
        <v>N/A</v>
      </c>
      <c r="N488" t="str">
        <f>VLOOKUP($A488,'Plan de acci�n consolidado 2025'!$A$3:$V$507,N$1,0)</f>
        <v>N/A</v>
      </c>
      <c r="O488" t="str">
        <f>VLOOKUP($A488,'Plan de acci�n consolidado 2025'!$A$3:$V$507,O$1,0)</f>
        <v>Diseñar y concertar el plan de trabajo (actividades hito y responsable) (Plan de trabajo Diseñado y concertado con las áreas involucradas)</v>
      </c>
      <c r="P488">
        <f>VLOOKUP($A488,'Plan de acci�n consolidado 2025'!$A$3:$V$507,P$1,0)</f>
        <v>30</v>
      </c>
      <c r="Q488">
        <f>VLOOKUP($A488,'Plan de acci�n consolidado 2025'!$A$3:$V$507,Q$1,0)</f>
        <v>1</v>
      </c>
      <c r="R488" t="str">
        <f>VLOOKUP($A488,'Plan de acci�n consolidado 2025'!$A$3:$V$507,R$1,0)</f>
        <v>Númerica</v>
      </c>
      <c r="S488" t="str">
        <f>VLOOKUP($A488,'Plan de acci�n consolidado 2025'!$A$3:$V$507,S$1,0)</f>
        <v># de Plan de trabajo diseñado y concertado / 1 Plan de trabajo programado</v>
      </c>
      <c r="T488" s="196" t="str">
        <f>VLOOKUP($A488,'Plan de acci�n consolidado 2025'!$A$3:$V$507,T$1,0)</f>
        <v>2025-03-10</v>
      </c>
      <c r="U488" s="196" t="str">
        <f>VLOOKUP($A488,'Plan de acci�n consolidado 2025'!$A$3:$V$507,U$1,0)</f>
        <v>2025-04-30</v>
      </c>
      <c r="V488" t="str">
        <f>VLOOKUP($A488,'Plan de acci�n consolidado 2025'!$A$3:$V$507,V$1,0)</f>
        <v>30-OFICINA ASESORA DE PLANEACIÓN</v>
      </c>
      <c r="W488"/>
      <c r="X488"/>
    </row>
    <row r="489" spans="1:24" x14ac:dyDescent="0.25">
      <c r="A489" s="31" t="s">
        <v>1086</v>
      </c>
      <c r="B489" t="str">
        <f>VLOOKUP($A489,'Plan de acci�n consolidado 2025'!$A$3:$V$507,B$1,0)</f>
        <v>30-OFICINA ASESORA DE PLANEACIÓN</v>
      </c>
      <c r="C489">
        <f>VLOOKUP($A489,'Plan de acci�n consolidado 2025'!$A$3:$V$507,C$1,0)</f>
        <v>4</v>
      </c>
      <c r="D489" t="str">
        <f>VLOOKUP($A489,'Plan de acci�n consolidado 2025'!$A$3:$V$507,D$1,0)</f>
        <v>Actividad propia</v>
      </c>
      <c r="E489" t="str">
        <f>VLOOKUP($A489,'Plan de acci�n consolidado 2025'!$A$3:$V$507,E$1,0)</f>
        <v>30.2.3</v>
      </c>
      <c r="F489" t="str">
        <f>VLOOKUP($A489,'Plan de acci�n consolidado 2025'!$A$3:$V$507,F$1,0)</f>
        <v>N/A</v>
      </c>
      <c r="G489" t="str">
        <f>VLOOKUP($A489,'Plan de acci�n consolidado 2025'!$A$3:$V$507,G$1,0)</f>
        <v>N/A</v>
      </c>
      <c r="H489" t="str">
        <f>VLOOKUP($A489,'Plan de acci�n consolidado 2025'!$A$3:$V$507,H$1,0)</f>
        <v>N/A</v>
      </c>
      <c r="I489" t="str">
        <f>VLOOKUP($A489,'Plan de acci�n consolidado 2025'!$A$3:$V$507,I$1,0)</f>
        <v>N/A</v>
      </c>
      <c r="J489">
        <f>VLOOKUP(E489,'Plantilla publicacion'!$A$3:$Q$490,17,0)</f>
        <v>0</v>
      </c>
      <c r="K489" t="str">
        <f>VLOOKUP($A489,'Plan de acci�n consolidado 2025'!$A$3:$V$507,K$1,0)</f>
        <v>N/A</v>
      </c>
      <c r="L489" t="str">
        <f>VLOOKUP($A489,'Plan de acci�n consolidado 2025'!$A$3:$V$507,L$1,0)</f>
        <v>N/A</v>
      </c>
      <c r="M489" t="str">
        <f>VLOOKUP($A489,'Plan de acci�n consolidado 2025'!$A$3:$V$507,M$1,0)</f>
        <v>N/A</v>
      </c>
      <c r="N489" t="str">
        <f>VLOOKUP($A489,'Plan de acci�n consolidado 2025'!$A$3:$V$507,N$1,0)</f>
        <v>N/A</v>
      </c>
      <c r="O489" t="str">
        <f>VLOOKUP($A489,'Plan de acci�n consolidado 2025'!$A$3:$V$507,O$1,0)</f>
        <v>Ejecutar el plan de trabajo (Seguimiento al plan de trabajo y evidencias de su cumplimiento)</v>
      </c>
      <c r="P489">
        <f>VLOOKUP($A489,'Plan de acci�n consolidado 2025'!$A$3:$V$507,P$1,0)</f>
        <v>50</v>
      </c>
      <c r="Q489">
        <f>VLOOKUP($A489,'Plan de acci�n consolidado 2025'!$A$3:$V$507,Q$1,0)</f>
        <v>100</v>
      </c>
      <c r="R489" t="str">
        <f>VLOOKUP($A489,'Plan de acci�n consolidado 2025'!$A$3:$V$507,R$1,0)</f>
        <v>Porcentual</v>
      </c>
      <c r="S489" t="str">
        <f>VLOOKUP($A489,'Plan de acci�n consolidado 2025'!$A$3:$V$507,S$1,0)</f>
        <v>% de Avance logrado plan de trabajo / 100% de Avance propuesto plan de trabajo</v>
      </c>
      <c r="T489" s="196" t="str">
        <f>VLOOKUP($A489,'Plan de acci�n consolidado 2025'!$A$3:$V$507,T$1,0)</f>
        <v>2025-05-01</v>
      </c>
      <c r="U489" s="196" t="str">
        <f>VLOOKUP($A489,'Plan de acci�n consolidado 2025'!$A$3:$V$507,U$1,0)</f>
        <v>2025-11-28</v>
      </c>
      <c r="V489" t="str">
        <f>VLOOKUP($A489,'Plan de acci�n consolidado 2025'!$A$3:$V$507,V$1,0)</f>
        <v>30-OFICINA ASESORA DE PLANEACIÓN</v>
      </c>
      <c r="W489"/>
      <c r="X489"/>
    </row>
    <row r="490" spans="1:24" x14ac:dyDescent="0.25">
      <c r="A490" s="31" t="s">
        <v>1087</v>
      </c>
      <c r="B490" t="str">
        <f>VLOOKUP($A490,'Plan de acci�n consolidado 2025'!$A$3:$V$507,B$1,0)</f>
        <v>30-OFICINA ASESORA DE PLANEACIÓN</v>
      </c>
      <c r="C490">
        <f>VLOOKUP($A490,'Plan de acci�n consolidado 2025'!$A$3:$V$507,C$1,0)</f>
        <v>4</v>
      </c>
      <c r="D490" t="str">
        <f>VLOOKUP($A490,'Plan de acci�n consolidado 2025'!$A$3:$V$507,D$1,0)</f>
        <v>Actividad propia</v>
      </c>
      <c r="E490" t="str">
        <f>VLOOKUP($A490,'Plan de acci�n consolidado 2025'!$A$3:$V$507,E$1,0)</f>
        <v>30.2.4</v>
      </c>
      <c r="F490" t="str">
        <f>VLOOKUP($A490,'Plan de acci�n consolidado 2025'!$A$3:$V$507,F$1,0)</f>
        <v>N/A</v>
      </c>
      <c r="G490" t="str">
        <f>VLOOKUP($A490,'Plan de acci�n consolidado 2025'!$A$3:$V$507,G$1,0)</f>
        <v>N/A</v>
      </c>
      <c r="H490" t="str">
        <f>VLOOKUP($A490,'Plan de acci�n consolidado 2025'!$A$3:$V$507,H$1,0)</f>
        <v>N/A</v>
      </c>
      <c r="I490" t="str">
        <f>VLOOKUP($A490,'Plan de acci�n consolidado 2025'!$A$3:$V$507,I$1,0)</f>
        <v>N/A</v>
      </c>
      <c r="J490">
        <f>VLOOKUP(E490,'Plantilla publicacion'!$A$3:$Q$490,17,0)</f>
        <v>0</v>
      </c>
      <c r="K490" t="str">
        <f>VLOOKUP($A490,'Plan de acci�n consolidado 2025'!$A$3:$V$507,K$1,0)</f>
        <v>N/A</v>
      </c>
      <c r="L490" t="str">
        <f>VLOOKUP($A490,'Plan de acci�n consolidado 2025'!$A$3:$V$507,L$1,0)</f>
        <v>N/A</v>
      </c>
      <c r="M490" t="str">
        <f>VLOOKUP($A490,'Plan de acci�n consolidado 2025'!$A$3:$V$507,M$1,0)</f>
        <v>N/A</v>
      </c>
      <c r="N490" t="str">
        <f>VLOOKUP($A490,'Plan de acci�n consolidado 2025'!$A$3:$V$507,N$1,0)</f>
        <v>N/A</v>
      </c>
      <c r="O490" t="str">
        <f>VLOOKUP($A490,'Plan de acci�n consolidado 2025'!$A$3:$V$507,O$1,0)</f>
        <v>Presentar resultados (Presentación de resultados y  Lista de asistencia reunióno de presentación)</v>
      </c>
      <c r="P490">
        <f>VLOOKUP($A490,'Plan de acci�n consolidado 2025'!$A$3:$V$507,P$1,0)</f>
        <v>5</v>
      </c>
      <c r="Q490">
        <f>VLOOKUP($A490,'Plan de acci�n consolidado 2025'!$A$3:$V$507,Q$1,0)</f>
        <v>2</v>
      </c>
      <c r="R490" t="str">
        <f>VLOOKUP($A490,'Plan de acci�n consolidado 2025'!$A$3:$V$507,R$1,0)</f>
        <v>Númerica</v>
      </c>
      <c r="S490" t="str">
        <f>VLOOKUP($A490,'Plan de acci�n consolidado 2025'!$A$3:$V$507,S$1,0)</f>
        <v># de Soportes presentados / 2 Soportes a presentar</v>
      </c>
      <c r="T490" s="196" t="str">
        <f>VLOOKUP($A490,'Plan de acci�n consolidado 2025'!$A$3:$V$507,T$1,0)</f>
        <v>2025-12-01</v>
      </c>
      <c r="U490" s="196" t="str">
        <f>VLOOKUP($A490,'Plan de acci�n consolidado 2025'!$A$3:$V$507,U$1,0)</f>
        <v>2025-12-19</v>
      </c>
      <c r="V490" t="str">
        <f>VLOOKUP($A490,'Plan de acci�n consolidado 2025'!$A$3:$V$507,V$1,0)</f>
        <v>30-OFICINA ASESORA DE PLANEACIÓN</v>
      </c>
      <c r="W490"/>
      <c r="X490"/>
    </row>
    <row r="491" spans="1:24" x14ac:dyDescent="0.25">
      <c r="A491" s="197" t="s">
        <v>1089</v>
      </c>
      <c r="B491" s="198" t="str">
        <f>VLOOKUP($A491,'Plan de acci�n consolidado 2025'!$A$3:$V$507,B$1,0)</f>
        <v>30-OFICINA ASESORA DE PLANEACIÓN</v>
      </c>
      <c r="C491" s="198">
        <f>VLOOKUP($A491,'Plan de acci�n consolidado 2025'!$A$3:$V$507,C$1,0)</f>
        <v>4</v>
      </c>
      <c r="D491" s="198" t="str">
        <f>VLOOKUP($A491,'Plan de acci�n consolidado 2025'!$A$3:$V$507,D$1,0)</f>
        <v>Producto Eliminado</v>
      </c>
      <c r="E491" s="198" t="str">
        <f>VLOOKUP($A491,'Plan de acci�n consolidado 2025'!$A$3:$V$507,E$1,0)</f>
        <v>30.3</v>
      </c>
      <c r="F491" s="198" t="str">
        <f>VLOOKUP($A491,'Plan de acci�n consolidado 2025'!$A$3:$V$507,F$1,0)</f>
        <v>Innovador</v>
      </c>
      <c r="G491" s="198" t="str">
        <f>VLOOKUP($A491,'Plan de acci�n consolidado 2025'!$A$3:$V$507,G$1,0)</f>
        <v>Fortalecer el Sistema Integral de Gestión Institucional en el marco del Modelo Integrado de Planeación y gestión para mejorar la prestación del servicio.</v>
      </c>
      <c r="H491" s="198" t="str">
        <f>VLOOKUP($A491,'Plan de acci�n consolidado 2025'!$A$3:$V$507,H$1,0)</f>
        <v xml:space="preserve">Cumplimiento de productos del PAI asociados a Fortacer el Sistema Integral de Gestión Institucional para mejorar la prestación del servicio. 
</v>
      </c>
      <c r="I491" s="198" t="str">
        <f>VLOOKUP($A491,'Plan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491" t="e">
        <f>VLOOKUP(E491,'Plantilla publicacion'!$A$3:$Q$490,17,0)</f>
        <v>#N/A</v>
      </c>
      <c r="K491" s="198" t="str">
        <f>VLOOKUP($A491,'Plan de acci�n consolidado 2025'!$A$3:$V$507,K$1,0)</f>
        <v>No</v>
      </c>
      <c r="L491" s="198" t="str">
        <f>VLOOKUP($A491,'Plan de acci�n consolidado 2025'!$A$3:$V$507,L$1,0)</f>
        <v>FUNCIONAMIENTO</v>
      </c>
      <c r="M491" s="198" t="str">
        <f>VLOOKUP($A491,'Plan de acci�n consolidado 2025'!$A$3:$V$507,M$1,0)</f>
        <v>Política Gestión Presupuestal y Eficiencia del Gasto Público _DIMENSIÓN Direccionamiento Estratégico y Planeación</v>
      </c>
      <c r="N491" s="198" t="str">
        <f>VLOOKUP($A491,'Plan de acci�n consolidado 2025'!$A$3:$V$507,N$1,0)</f>
        <v>N/A</v>
      </c>
      <c r="O491" s="198" t="str">
        <f>VLOOKUP($A491,'Plan de acci�n consolidado 2025'!$A$3:$V$507,O$1,0)</f>
        <v>Herramienta de análisis y optimización de la distribución del gasto de la Entidad, implementada (Informe con link a la herramineta y explicaciones de su implementación)</v>
      </c>
      <c r="P491" s="198">
        <f>VLOOKUP($A491,'Plan de acci�n consolidado 2025'!$A$3:$V$507,P$1,0)</f>
        <v>0</v>
      </c>
      <c r="Q491" s="198">
        <f>VLOOKUP($A491,'Plan de acci�n consolidado 2025'!$A$3:$V$507,Q$1,0)</f>
        <v>1</v>
      </c>
      <c r="R491" s="198" t="str">
        <f>VLOOKUP($A491,'Plan de acci�n consolidado 2025'!$A$3:$V$507,R$1,0)</f>
        <v>Númerica</v>
      </c>
      <c r="S491" s="198" t="str">
        <f>VLOOKUP($A491,'Plan de acci�n consolidado 2025'!$A$3:$V$507,S$1,0)</f>
        <v># de Herramienta implementada / 1 Herramienta programada</v>
      </c>
      <c r="T491" s="199" t="str">
        <f>VLOOKUP($A491,'Plan de acci�n consolidado 2025'!$A$3:$V$507,T$1,0)</f>
        <v>2025-04-14</v>
      </c>
      <c r="U491" s="199" t="str">
        <f>VLOOKUP($A491,'Plan de acci�n consolidado 2025'!$A$3:$V$507,U$1,0)</f>
        <v>2025-12-19</v>
      </c>
      <c r="V491" s="198" t="str">
        <f>VLOOKUP($A491,'Plan de acci�n consolidado 2025'!$A$3:$V$507,V$1,0)</f>
        <v>30-OFICINA ASESORA DE PLANEACIÓN</v>
      </c>
      <c r="W491"/>
      <c r="X491"/>
    </row>
    <row r="492" spans="1:24" x14ac:dyDescent="0.25">
      <c r="A492" s="197" t="s">
        <v>1092</v>
      </c>
      <c r="B492" s="198" t="str">
        <f>VLOOKUP($A492,'Plan de acci�n consolidado 2025'!$A$3:$V$507,B$1,0)</f>
        <v>30-OFICINA ASESORA DE PLANEACIÓN</v>
      </c>
      <c r="C492" s="198">
        <f>VLOOKUP($A492,'Plan de acci�n consolidado 2025'!$A$3:$V$507,C$1,0)</f>
        <v>4</v>
      </c>
      <c r="D492" s="198" t="str">
        <f>VLOOKUP($A492,'Plan de acci�n consolidado 2025'!$A$3:$V$507,D$1,0)</f>
        <v>Actividad propia Eliminada</v>
      </c>
      <c r="E492" s="198" t="str">
        <f>VLOOKUP($A492,'Plan de acci�n consolidado 2025'!$A$3:$V$507,E$1,0)</f>
        <v>30.3.1</v>
      </c>
      <c r="F492" s="198" t="str">
        <f>VLOOKUP($A492,'Plan de acci�n consolidado 2025'!$A$3:$V$507,F$1,0)</f>
        <v>N/A</v>
      </c>
      <c r="G492" s="198" t="str">
        <f>VLOOKUP($A492,'Plan de acci�n consolidado 2025'!$A$3:$V$507,G$1,0)</f>
        <v>N/A</v>
      </c>
      <c r="H492" s="198" t="str">
        <f>VLOOKUP($A492,'Plan de acci�n consolidado 2025'!$A$3:$V$507,H$1,0)</f>
        <v>N/A</v>
      </c>
      <c r="I492" s="198" t="str">
        <f>VLOOKUP($A492,'Plan de acci�n consolidado 2025'!$A$3:$V$507,I$1,0)</f>
        <v>N/A</v>
      </c>
      <c r="J492" t="e">
        <f>VLOOKUP(E492,'Plantilla publicacion'!$A$3:$Q$490,17,0)</f>
        <v>#N/A</v>
      </c>
      <c r="K492" s="198" t="str">
        <f>VLOOKUP($A492,'Plan de acci�n consolidado 2025'!$A$3:$V$507,K$1,0)</f>
        <v>N/A</v>
      </c>
      <c r="L492" s="198" t="str">
        <f>VLOOKUP($A492,'Plan de acci�n consolidado 2025'!$A$3:$V$507,L$1,0)</f>
        <v>N/A</v>
      </c>
      <c r="M492" s="198" t="str">
        <f>VLOOKUP($A492,'Plan de acci�n consolidado 2025'!$A$3:$V$507,M$1,0)</f>
        <v>N/A</v>
      </c>
      <c r="N492" s="198" t="str">
        <f>VLOOKUP($A492,'Plan de acci�n consolidado 2025'!$A$3:$V$507,N$1,0)</f>
        <v>N/A</v>
      </c>
      <c r="O492" s="198" t="str">
        <f>VLOOKUP($A492,'Plan de acci�n consolidado 2025'!$A$3:$V$507,O$1,0)</f>
        <v>Elaborar el plan de trabajo para el diseño e implementación de la herramienta (Plan de trabajo diseñado)</v>
      </c>
      <c r="P492" s="198">
        <f>VLOOKUP($A492,'Plan de acci�n consolidado 2025'!$A$3:$V$507,P$1,0)</f>
        <v>20</v>
      </c>
      <c r="Q492" s="198">
        <f>VLOOKUP($A492,'Plan de acci�n consolidado 2025'!$A$3:$V$507,Q$1,0)</f>
        <v>1</v>
      </c>
      <c r="R492" s="198" t="str">
        <f>VLOOKUP($A492,'Plan de acci�n consolidado 2025'!$A$3:$V$507,R$1,0)</f>
        <v>Númerica</v>
      </c>
      <c r="S492" s="198" t="str">
        <f>VLOOKUP($A492,'Plan de acci�n consolidado 2025'!$A$3:$V$507,S$1,0)</f>
        <v># de Plan de trabajo diseñado / 1 Plan de trabajo programado</v>
      </c>
      <c r="T492" s="199" t="str">
        <f>VLOOKUP($A492,'Plan de acci�n consolidado 2025'!$A$3:$V$507,T$1,0)</f>
        <v>2025-04-14</v>
      </c>
      <c r="U492" s="199" t="str">
        <f>VLOOKUP($A492,'Plan de acci�n consolidado 2025'!$A$3:$V$507,U$1,0)</f>
        <v>2025-05-30</v>
      </c>
      <c r="V492" s="198" t="str">
        <f>VLOOKUP($A492,'Plan de acci�n consolidado 2025'!$A$3:$V$507,V$1,0)</f>
        <v>30-OFICINA ASESORA DE PLANEACIÓN</v>
      </c>
      <c r="W492"/>
      <c r="X492"/>
    </row>
    <row r="493" spans="1:24" x14ac:dyDescent="0.25">
      <c r="A493" s="197" t="s">
        <v>1094</v>
      </c>
      <c r="B493" s="198" t="str">
        <f>VLOOKUP($A493,'Plan de acci�n consolidado 2025'!$A$3:$V$507,B$1,0)</f>
        <v>30-OFICINA ASESORA DE PLANEACIÓN</v>
      </c>
      <c r="C493" s="198">
        <f>VLOOKUP($A493,'Plan de acci�n consolidado 2025'!$A$3:$V$507,C$1,0)</f>
        <v>4</v>
      </c>
      <c r="D493" s="198" t="str">
        <f>VLOOKUP($A493,'Plan de acci�n consolidado 2025'!$A$3:$V$507,D$1,0)</f>
        <v>Actividad propia Eliminada</v>
      </c>
      <c r="E493" s="198" t="str">
        <f>VLOOKUP($A493,'Plan de acci�n consolidado 2025'!$A$3:$V$507,E$1,0)</f>
        <v>30.3.2</v>
      </c>
      <c r="F493" s="198" t="str">
        <f>VLOOKUP($A493,'Plan de acci�n consolidado 2025'!$A$3:$V$507,F$1,0)</f>
        <v>N/A</v>
      </c>
      <c r="G493" s="198" t="str">
        <f>VLOOKUP($A493,'Plan de acci�n consolidado 2025'!$A$3:$V$507,G$1,0)</f>
        <v>N/A</v>
      </c>
      <c r="H493" s="198" t="str">
        <f>VLOOKUP($A493,'Plan de acci�n consolidado 2025'!$A$3:$V$507,H$1,0)</f>
        <v>N/A</v>
      </c>
      <c r="I493" s="198" t="str">
        <f>VLOOKUP($A493,'Plan de acci�n consolidado 2025'!$A$3:$V$507,I$1,0)</f>
        <v>N/A</v>
      </c>
      <c r="J493" t="e">
        <f>VLOOKUP(E493,'Plantilla publicacion'!$A$3:$Q$490,17,0)</f>
        <v>#N/A</v>
      </c>
      <c r="K493" s="198" t="str">
        <f>VLOOKUP($A493,'Plan de acci�n consolidado 2025'!$A$3:$V$507,K$1,0)</f>
        <v>N/A</v>
      </c>
      <c r="L493" s="198" t="str">
        <f>VLOOKUP($A493,'Plan de acci�n consolidado 2025'!$A$3:$V$507,L$1,0)</f>
        <v>N/A</v>
      </c>
      <c r="M493" s="198" t="str">
        <f>VLOOKUP($A493,'Plan de acci�n consolidado 2025'!$A$3:$V$507,M$1,0)</f>
        <v>N/A</v>
      </c>
      <c r="N493" s="198" t="str">
        <f>VLOOKUP($A493,'Plan de acci�n consolidado 2025'!$A$3:$V$507,N$1,0)</f>
        <v>N/A</v>
      </c>
      <c r="O493" s="198" t="str">
        <f>VLOOKUP($A493,'Plan de acci�n consolidado 2025'!$A$3:$V$507,O$1,0)</f>
        <v>Ejecutar el plan de trabajo (Seguimiento al plan de trabajo y evidencias de su cumplimiento)</v>
      </c>
      <c r="P493" s="198">
        <f>VLOOKUP($A493,'Plan de acci�n consolidado 2025'!$A$3:$V$507,P$1,0)</f>
        <v>80</v>
      </c>
      <c r="Q493" s="198">
        <f>VLOOKUP($A493,'Plan de acci�n consolidado 2025'!$A$3:$V$507,Q$1,0)</f>
        <v>100</v>
      </c>
      <c r="R493" s="198" t="str">
        <f>VLOOKUP($A493,'Plan de acci�n consolidado 2025'!$A$3:$V$507,R$1,0)</f>
        <v>Porcentual</v>
      </c>
      <c r="S493" s="198" t="str">
        <f>VLOOKUP($A493,'Plan de acci�n consolidado 2025'!$A$3:$V$507,S$1,0)</f>
        <v>% de Avance logrado plan de trabajo / 100% de Avance propuesto plan de trabajo</v>
      </c>
      <c r="T493" s="199" t="str">
        <f>VLOOKUP($A493,'Plan de acci�n consolidado 2025'!$A$3:$V$507,T$1,0)</f>
        <v>2025-06-02</v>
      </c>
      <c r="U493" s="199" t="str">
        <f>VLOOKUP($A493,'Plan de acci�n consolidado 2025'!$A$3:$V$507,U$1,0)</f>
        <v>2025-12-19</v>
      </c>
      <c r="V493" s="198" t="str">
        <f>VLOOKUP($A493,'Plan de acci�n consolidado 2025'!$A$3:$V$507,V$1,0)</f>
        <v>30-OFICINA ASESORA DE PLANEACIÓN</v>
      </c>
      <c r="W493"/>
      <c r="X493"/>
    </row>
    <row r="494" spans="1:24" x14ac:dyDescent="0.25">
      <c r="A494" s="31" t="s">
        <v>1095</v>
      </c>
      <c r="B494" t="str">
        <f>VLOOKUP($A494,'Plan de acci�n consolidado 2025'!$A$3:$V$507,B$1,0)</f>
        <v>30-OFICINA ASESORA DE PLANEACIÓN</v>
      </c>
      <c r="C494">
        <f>VLOOKUP($A494,'Plan de acci�n consolidado 2025'!$A$3:$V$507,C$1,0)</f>
        <v>4</v>
      </c>
      <c r="D494" t="str">
        <f>VLOOKUP($A494,'Plan de acci�n consolidado 2025'!$A$3:$V$507,D$1,0)</f>
        <v>Producto</v>
      </c>
      <c r="E494" t="str">
        <f>VLOOKUP($A494,'Plan de acci�n consolidado 2025'!$A$3:$V$507,E$1,0)</f>
        <v>30.4</v>
      </c>
      <c r="F494" t="str">
        <f>VLOOKUP($A494,'Plan de acci�n consolidado 2025'!$A$3:$V$507,F$1,0)</f>
        <v>Innovador</v>
      </c>
      <c r="G494" t="str">
        <f>VLOOKUP($A494,'Plan de acci�n consolidado 2025'!$A$3:$V$507,G$1,0)</f>
        <v>Fortalecer el Sistema Integral de Gestión Institucional en el marco del Modelo Integrado de Planeación y gestión para mejorar la prestación del servicio.</v>
      </c>
      <c r="H494" t="str">
        <f>VLOOKUP($A494,'Plan de acci�n consolidado 2025'!$A$3:$V$507,H$1,0)</f>
        <v xml:space="preserve">Cumplimiento de productos del PAI asociados a Fortacer el Sistema Integral de Gestión Institucional para mejorar la prestación del servicio. 
</v>
      </c>
      <c r="I494" t="str">
        <f>VLOOKUP($A494,'Plan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494" t="str">
        <f>VLOOKUP(E494,'Plantilla publicacion'!$A$3:$Q$490,17,0)</f>
        <v>PND - 5-31-5-b- Convergencia regional - Entidades públicas territoriales y nacionales fortalecidas / PES - Transformación Institucional</v>
      </c>
      <c r="K494" t="str">
        <f>VLOOKUP($A494,'Plan de acci�n consolidado 2025'!$A$3:$V$507,K$1,0)</f>
        <v>Si</v>
      </c>
      <c r="L494" t="str">
        <f>VLOOKUP($A494,'Plan de acci�n consolidado 2025'!$A$3:$V$507,L$1,0)</f>
        <v>C-3503-0200-0016-40401c</v>
      </c>
      <c r="M494" t="str">
        <f>VLOOKUP($A494,'Plan de acci�n consolidado 2025'!$A$3:$V$507,M$1,0)</f>
        <v>Política Gestión Presupuestal y Eficiencia del Gasto Público _DIMENSIÓN Direccionamiento Estratégico y Planeación</v>
      </c>
      <c r="N494" t="str">
        <f>VLOOKUP($A494,'Plan de acci�n consolidado 2025'!$A$3:$V$507,N$1,0)</f>
        <v>N/A</v>
      </c>
      <c r="O494" t="str">
        <f>VLOOKUP($A494,'Plan de acci�n consolidado 2025'!$A$3:$V$507,O$1,0)</f>
        <v>Estudio de costos de los trámites priorizados, realizado (Estudio Realizado )</v>
      </c>
      <c r="P494">
        <f>VLOOKUP($A494,'Plan de acci�n consolidado 2025'!$A$3:$V$507,P$1,0)</f>
        <v>20</v>
      </c>
      <c r="Q494">
        <f>VLOOKUP($A494,'Plan de acci�n consolidado 2025'!$A$3:$V$507,Q$1,0)</f>
        <v>1</v>
      </c>
      <c r="R494" t="str">
        <f>VLOOKUP($A494,'Plan de acci�n consolidado 2025'!$A$3:$V$507,R$1,0)</f>
        <v>Númerica</v>
      </c>
      <c r="S494" t="str">
        <f>VLOOKUP($A494,'Plan de acci�n consolidado 2025'!$A$3:$V$507,S$1,0)</f>
        <v># de Estudios realizado / 1 Estudio programado</v>
      </c>
      <c r="T494" s="196" t="str">
        <f>VLOOKUP($A494,'Plan de acci�n consolidado 2025'!$A$3:$V$507,T$1,0)</f>
        <v>2025-05-05</v>
      </c>
      <c r="U494" s="196" t="str">
        <f>VLOOKUP($A494,'Plan de acci�n consolidado 2025'!$A$3:$V$507,U$1,0)</f>
        <v>2025-11-20</v>
      </c>
      <c r="V494" t="str">
        <f>VLOOKUP($A494,'Plan de acci�n consolidado 2025'!$A$3:$V$507,V$1,0)</f>
        <v>30-OFICINA ASESORA DE PLANEACIÓN;
37-GRUPO DE TRABAJO DE ESTUDIOS ECONÓMICOS</v>
      </c>
      <c r="W494"/>
      <c r="X494"/>
    </row>
    <row r="495" spans="1:24" x14ac:dyDescent="0.25">
      <c r="A495" s="31" t="s">
        <v>1098</v>
      </c>
      <c r="B495" t="str">
        <f>VLOOKUP($A495,'Plan de acci�n consolidado 2025'!$A$3:$V$507,B$1,0)</f>
        <v>30-OFICINA ASESORA DE PLANEACIÓN</v>
      </c>
      <c r="C495">
        <f>VLOOKUP($A495,'Plan de acci�n consolidado 2025'!$A$3:$V$507,C$1,0)</f>
        <v>4</v>
      </c>
      <c r="D495" t="str">
        <f>VLOOKUP($A495,'Plan de acci�n consolidado 2025'!$A$3:$V$507,D$1,0)</f>
        <v>Actividad propia</v>
      </c>
      <c r="E495" t="str">
        <f>VLOOKUP($A495,'Plan de acci�n consolidado 2025'!$A$3:$V$507,E$1,0)</f>
        <v>30.4.1</v>
      </c>
      <c r="F495" t="str">
        <f>VLOOKUP($A495,'Plan de acci�n consolidado 2025'!$A$3:$V$507,F$1,0)</f>
        <v>N/A</v>
      </c>
      <c r="G495" t="str">
        <f>VLOOKUP($A495,'Plan de acci�n consolidado 2025'!$A$3:$V$507,G$1,0)</f>
        <v>N/A</v>
      </c>
      <c r="H495" t="str">
        <f>VLOOKUP($A495,'Plan de acci�n consolidado 2025'!$A$3:$V$507,H$1,0)</f>
        <v>N/A</v>
      </c>
      <c r="I495" t="str">
        <f>VLOOKUP($A495,'Plan de acci�n consolidado 2025'!$A$3:$V$507,I$1,0)</f>
        <v>N/A</v>
      </c>
      <c r="J495">
        <f>VLOOKUP(E495,'Plantilla publicacion'!$A$3:$Q$490,17,0)</f>
        <v>0</v>
      </c>
      <c r="K495" t="str">
        <f>VLOOKUP($A495,'Plan de acci�n consolidado 2025'!$A$3:$V$507,K$1,0)</f>
        <v>N/A</v>
      </c>
      <c r="L495" t="str">
        <f>VLOOKUP($A495,'Plan de acci�n consolidado 2025'!$A$3:$V$507,L$1,0)</f>
        <v>N/A</v>
      </c>
      <c r="M495" t="str">
        <f>VLOOKUP($A495,'Plan de acci�n consolidado 2025'!$A$3:$V$507,M$1,0)</f>
        <v>N/A</v>
      </c>
      <c r="N495" t="str">
        <f>VLOOKUP($A495,'Plan de acci�n consolidado 2025'!$A$3:$V$507,N$1,0)</f>
        <v>N/A</v>
      </c>
      <c r="O495" t="str">
        <f>VLOOKUP($A495,'Plan de acci�n consolidado 2025'!$A$3:$V$507,O$1,0)</f>
        <v>Priorizar los trámites objeto del estudio de costeo (Documento con la priorización de trámites)</v>
      </c>
      <c r="P495">
        <f>VLOOKUP($A495,'Plan de acci�n consolidado 2025'!$A$3:$V$507,P$1,0)</f>
        <v>10</v>
      </c>
      <c r="Q495">
        <f>VLOOKUP($A495,'Plan de acci�n consolidado 2025'!$A$3:$V$507,Q$1,0)</f>
        <v>1</v>
      </c>
      <c r="R495" t="str">
        <f>VLOOKUP($A495,'Plan de acci�n consolidado 2025'!$A$3:$V$507,R$1,0)</f>
        <v>Númerica</v>
      </c>
      <c r="S495" t="str">
        <f>VLOOKUP($A495,'Plan de acci�n consolidado 2025'!$A$3:$V$507,S$1,0)</f>
        <v># de Documento con la priorización realizado / 1 Documento programado</v>
      </c>
      <c r="T495" s="196" t="str">
        <f>VLOOKUP($A495,'Plan de acci�n consolidado 2025'!$A$3:$V$507,T$1,0)</f>
        <v>2025-05-05</v>
      </c>
      <c r="U495" s="196" t="str">
        <f>VLOOKUP($A495,'Plan de acci�n consolidado 2025'!$A$3:$V$507,U$1,0)</f>
        <v>2025-06-06</v>
      </c>
      <c r="V495" t="str">
        <f>VLOOKUP($A495,'Plan de acci�n consolidado 2025'!$A$3:$V$507,V$1,0)</f>
        <v>30-OFICINA ASESORA DE PLANEACIÓN</v>
      </c>
      <c r="W495"/>
      <c r="X495"/>
    </row>
    <row r="496" spans="1:24" x14ac:dyDescent="0.25">
      <c r="A496" s="31" t="s">
        <v>1100</v>
      </c>
      <c r="B496" t="str">
        <f>VLOOKUP($A496,'Plan de acci�n consolidado 2025'!$A$3:$V$507,B$1,0)</f>
        <v>30-OFICINA ASESORA DE PLANEACIÓN</v>
      </c>
      <c r="C496">
        <f>VLOOKUP($A496,'Plan de acci�n consolidado 2025'!$A$3:$V$507,C$1,0)</f>
        <v>4</v>
      </c>
      <c r="D496" t="str">
        <f>VLOOKUP($A496,'Plan de acci�n consolidado 2025'!$A$3:$V$507,D$1,0)</f>
        <v>Actividad propia</v>
      </c>
      <c r="E496" t="str">
        <f>VLOOKUP($A496,'Plan de acci�n consolidado 2025'!$A$3:$V$507,E$1,0)</f>
        <v>30.4.2</v>
      </c>
      <c r="F496" t="str">
        <f>VLOOKUP($A496,'Plan de acci�n consolidado 2025'!$A$3:$V$507,F$1,0)</f>
        <v>N/A</v>
      </c>
      <c r="G496" t="str">
        <f>VLOOKUP($A496,'Plan de acci�n consolidado 2025'!$A$3:$V$507,G$1,0)</f>
        <v>N/A</v>
      </c>
      <c r="H496" t="str">
        <f>VLOOKUP($A496,'Plan de acci�n consolidado 2025'!$A$3:$V$507,H$1,0)</f>
        <v>N/A</v>
      </c>
      <c r="I496" t="str">
        <f>VLOOKUP($A496,'Plan de acci�n consolidado 2025'!$A$3:$V$507,I$1,0)</f>
        <v>N/A</v>
      </c>
      <c r="J496">
        <f>VLOOKUP(E496,'Plantilla publicacion'!$A$3:$Q$490,17,0)</f>
        <v>0</v>
      </c>
      <c r="K496" t="str">
        <f>VLOOKUP($A496,'Plan de acci�n consolidado 2025'!$A$3:$V$507,K$1,0)</f>
        <v>N/A</v>
      </c>
      <c r="L496" t="str">
        <f>VLOOKUP($A496,'Plan de acci�n consolidado 2025'!$A$3:$V$507,L$1,0)</f>
        <v>N/A</v>
      </c>
      <c r="M496" t="str">
        <f>VLOOKUP($A496,'Plan de acci�n consolidado 2025'!$A$3:$V$507,M$1,0)</f>
        <v>N/A</v>
      </c>
      <c r="N496" t="str">
        <f>VLOOKUP($A496,'Plan de acci�n consolidado 2025'!$A$3:$V$507,N$1,0)</f>
        <v>N/A</v>
      </c>
      <c r="O496" t="str">
        <f>VLOOKUP($A496,'Plan de acci�n consolidado 2025'!$A$3:$V$507,O$1,0)</f>
        <v>Recopilar la información necesaria para realizar el estudio de costeo de uno de los trámites priorizados  (Documento que relacione la documentación recopilada)</v>
      </c>
      <c r="P496">
        <f>VLOOKUP($A496,'Plan de acci�n consolidado 2025'!$A$3:$V$507,P$1,0)</f>
        <v>8</v>
      </c>
      <c r="Q496">
        <f>VLOOKUP($A496,'Plan de acci�n consolidado 2025'!$A$3:$V$507,Q$1,0)</f>
        <v>100</v>
      </c>
      <c r="R496" t="str">
        <f>VLOOKUP($A496,'Plan de acci�n consolidado 2025'!$A$3:$V$507,R$1,0)</f>
        <v>Porcentual</v>
      </c>
      <c r="S496" t="str">
        <f>VLOOKUP($A496,'Plan de acci�n consolidado 2025'!$A$3:$V$507,S$1,0)</f>
        <v>% de Documentación recopilada / 100% de Documentación a recopilar</v>
      </c>
      <c r="T496" s="196" t="str">
        <f>VLOOKUP($A496,'Plan de acci�n consolidado 2025'!$A$3:$V$507,T$1,0)</f>
        <v>2025-06-09</v>
      </c>
      <c r="U496" s="196" t="str">
        <f>VLOOKUP($A496,'Plan de acci�n consolidado 2025'!$A$3:$V$507,U$1,0)</f>
        <v>2025-08-15</v>
      </c>
      <c r="V496" t="str">
        <f>VLOOKUP($A496,'Plan de acci�n consolidado 2025'!$A$3:$V$507,V$1,0)</f>
        <v>30-OFICINA ASESORA DE PLANEACIÓN;
37-GRUPO DE TRABAJO DE ESTUDIOS ECONÓMICOS</v>
      </c>
      <c r="W496"/>
      <c r="X496"/>
    </row>
    <row r="497" spans="1:24" x14ac:dyDescent="0.25">
      <c r="A497" s="31" t="s">
        <v>1102</v>
      </c>
      <c r="B497" t="str">
        <f>VLOOKUP($A497,'Plan de acci�n consolidado 2025'!$A$3:$V$507,B$1,0)</f>
        <v>30-OFICINA ASESORA DE PLANEACIÓN</v>
      </c>
      <c r="C497">
        <f>VLOOKUP($A497,'Plan de acci�n consolidado 2025'!$A$3:$V$507,C$1,0)</f>
        <v>4</v>
      </c>
      <c r="D497" t="str">
        <f>VLOOKUP($A497,'Plan de acci�n consolidado 2025'!$A$3:$V$507,D$1,0)</f>
        <v>Actividad propia</v>
      </c>
      <c r="E497" t="str">
        <f>VLOOKUP($A497,'Plan de acci�n consolidado 2025'!$A$3:$V$507,E$1,0)</f>
        <v>30.4.3</v>
      </c>
      <c r="F497" t="str">
        <f>VLOOKUP($A497,'Plan de acci�n consolidado 2025'!$A$3:$V$507,F$1,0)</f>
        <v>N/A</v>
      </c>
      <c r="G497" t="str">
        <f>VLOOKUP($A497,'Plan de acci�n consolidado 2025'!$A$3:$V$507,G$1,0)</f>
        <v>N/A</v>
      </c>
      <c r="H497" t="str">
        <f>VLOOKUP($A497,'Plan de acci�n consolidado 2025'!$A$3:$V$507,H$1,0)</f>
        <v>N/A</v>
      </c>
      <c r="I497" t="str">
        <f>VLOOKUP($A497,'Plan de acci�n consolidado 2025'!$A$3:$V$507,I$1,0)</f>
        <v>N/A</v>
      </c>
      <c r="J497">
        <f>VLOOKUP(E497,'Plantilla publicacion'!$A$3:$Q$490,17,0)</f>
        <v>0</v>
      </c>
      <c r="K497" t="str">
        <f>VLOOKUP($A497,'Plan de acci�n consolidado 2025'!$A$3:$V$507,K$1,0)</f>
        <v>N/A</v>
      </c>
      <c r="L497" t="str">
        <f>VLOOKUP($A497,'Plan de acci�n consolidado 2025'!$A$3:$V$507,L$1,0)</f>
        <v>N/A</v>
      </c>
      <c r="M497" t="str">
        <f>VLOOKUP($A497,'Plan de acci�n consolidado 2025'!$A$3:$V$507,M$1,0)</f>
        <v>N/A</v>
      </c>
      <c r="N497" t="str">
        <f>VLOOKUP($A497,'Plan de acci�n consolidado 2025'!$A$3:$V$507,N$1,0)</f>
        <v>N/A</v>
      </c>
      <c r="O497" t="str">
        <f>VLOOKUP($A497,'Plan de acci�n consolidado 2025'!$A$3:$V$507,O$1,0)</f>
        <v>Recopilar la información necesaria para realizar el estudio de costeo de los demás trámites priorizados (Documento que relacione la documentación recopilada)</v>
      </c>
      <c r="P497">
        <f>VLOOKUP($A497,'Plan de acci�n consolidado 2025'!$A$3:$V$507,P$1,0)</f>
        <v>22</v>
      </c>
      <c r="Q497">
        <f>VLOOKUP($A497,'Plan de acci�n consolidado 2025'!$A$3:$V$507,Q$1,0)</f>
        <v>100</v>
      </c>
      <c r="R497" t="str">
        <f>VLOOKUP($A497,'Plan de acci�n consolidado 2025'!$A$3:$V$507,R$1,0)</f>
        <v>Porcentual</v>
      </c>
      <c r="S497" t="str">
        <f>VLOOKUP($A497,'Plan de acci�n consolidado 2025'!$A$3:$V$507,S$1,0)</f>
        <v>% de Documentación recopilada / 100% de Documentación a recopilar</v>
      </c>
      <c r="T497" s="196" t="str">
        <f>VLOOKUP($A497,'Plan de acci�n consolidado 2025'!$A$3:$V$507,T$1,0)</f>
        <v>2025-08-18</v>
      </c>
      <c r="U497" s="196" t="str">
        <f>VLOOKUP($A497,'Plan de acci�n consolidado 2025'!$A$3:$V$507,U$1,0)</f>
        <v>2025-09-26</v>
      </c>
      <c r="V497" t="str">
        <f>VLOOKUP($A497,'Plan de acci�n consolidado 2025'!$A$3:$V$507,V$1,0)</f>
        <v>30-OFICINA ASESORA DE PLANEACIÓN;
37-GRUPO DE TRABAJO DE ESTUDIOS ECONÓMICOS</v>
      </c>
      <c r="W497"/>
      <c r="X497"/>
    </row>
    <row r="498" spans="1:24" x14ac:dyDescent="0.25">
      <c r="A498" s="31" t="s">
        <v>1104</v>
      </c>
      <c r="B498" t="str">
        <f>VLOOKUP($A498,'Plan de acci�n consolidado 2025'!$A$3:$V$507,B$1,0)</f>
        <v>30-OFICINA ASESORA DE PLANEACIÓN</v>
      </c>
      <c r="C498">
        <f>VLOOKUP($A498,'Plan de acci�n consolidado 2025'!$A$3:$V$507,C$1,0)</f>
        <v>4</v>
      </c>
      <c r="D498" t="str">
        <f>VLOOKUP($A498,'Plan de acci�n consolidado 2025'!$A$3:$V$507,D$1,0)</f>
        <v>Actividad propia</v>
      </c>
      <c r="E498" t="str">
        <f>VLOOKUP($A498,'Plan de acci�n consolidado 2025'!$A$3:$V$507,E$1,0)</f>
        <v>30.4.4</v>
      </c>
      <c r="F498" t="str">
        <f>VLOOKUP($A498,'Plan de acci�n consolidado 2025'!$A$3:$V$507,F$1,0)</f>
        <v>N/A</v>
      </c>
      <c r="G498" t="str">
        <f>VLOOKUP($A498,'Plan de acci�n consolidado 2025'!$A$3:$V$507,G$1,0)</f>
        <v>N/A</v>
      </c>
      <c r="H498" t="str">
        <f>VLOOKUP($A498,'Plan de acci�n consolidado 2025'!$A$3:$V$507,H$1,0)</f>
        <v>N/A</v>
      </c>
      <c r="I498" t="str">
        <f>VLOOKUP($A498,'Plan de acci�n consolidado 2025'!$A$3:$V$507,I$1,0)</f>
        <v>N/A</v>
      </c>
      <c r="J498">
        <f>VLOOKUP(E498,'Plantilla publicacion'!$A$3:$Q$490,17,0)</f>
        <v>0</v>
      </c>
      <c r="K498" t="str">
        <f>VLOOKUP($A498,'Plan de acci�n consolidado 2025'!$A$3:$V$507,K$1,0)</f>
        <v>N/A</v>
      </c>
      <c r="L498" t="str">
        <f>VLOOKUP($A498,'Plan de acci�n consolidado 2025'!$A$3:$V$507,L$1,0)</f>
        <v>N/A</v>
      </c>
      <c r="M498" t="str">
        <f>VLOOKUP($A498,'Plan de acci�n consolidado 2025'!$A$3:$V$507,M$1,0)</f>
        <v>N/A</v>
      </c>
      <c r="N498" t="str">
        <f>VLOOKUP($A498,'Plan de acci�n consolidado 2025'!$A$3:$V$507,N$1,0)</f>
        <v>N/A</v>
      </c>
      <c r="O498" t="str">
        <f>VLOOKUP($A498,'Plan de acci�n consolidado 2025'!$A$3:$V$507,O$1,0)</f>
        <v>Realizar estudio de costo de los trámites priorizados (Estudio Realizado)</v>
      </c>
      <c r="P498">
        <f>VLOOKUP($A498,'Plan de acci�n consolidado 2025'!$A$3:$V$507,P$1,0)</f>
        <v>50</v>
      </c>
      <c r="Q498">
        <f>VLOOKUP($A498,'Plan de acci�n consolidado 2025'!$A$3:$V$507,Q$1,0)</f>
        <v>1</v>
      </c>
      <c r="R498" t="str">
        <f>VLOOKUP($A498,'Plan de acci�n consolidado 2025'!$A$3:$V$507,R$1,0)</f>
        <v>Númerica</v>
      </c>
      <c r="S498" t="str">
        <f>VLOOKUP($A498,'Plan de acci�n consolidado 2025'!$A$3:$V$507,S$1,0)</f>
        <v># de Estudio realizado / 1 Estudio programado</v>
      </c>
      <c r="T498" s="196" t="str">
        <f>VLOOKUP($A498,'Plan de acci�n consolidado 2025'!$A$3:$V$507,T$1,0)</f>
        <v>2025-07-16</v>
      </c>
      <c r="U498" s="196" t="str">
        <f>VLOOKUP($A498,'Plan de acci�n consolidado 2025'!$A$3:$V$507,U$1,0)</f>
        <v>2025-11-19</v>
      </c>
      <c r="V498" t="str">
        <f>VLOOKUP($A498,'Plan de acci�n consolidado 2025'!$A$3:$V$507,V$1,0)</f>
        <v>30-OFICINA ASESORA DE PLANEACIÓN;
37-GRUPO DE TRABAJO DE ESTUDIOS ECONÓMICOS</v>
      </c>
      <c r="W498"/>
      <c r="X498"/>
    </row>
    <row r="499" spans="1:24" x14ac:dyDescent="0.25">
      <c r="A499" s="31" t="s">
        <v>1829</v>
      </c>
      <c r="B499" t="str">
        <f>VLOOKUP($A499,'Plan de acci�n consolidado 2025'!$A$3:$V$507,B$1,0)</f>
        <v>30-OFICINA ASESORA DE PLANEACIÓN</v>
      </c>
      <c r="C499">
        <f>VLOOKUP($A499,'Plan de acci�n consolidado 2025'!$A$3:$V$507,C$1,0)</f>
        <v>4</v>
      </c>
      <c r="D499" t="str">
        <f>VLOOKUP($A499,'Plan de acci�n consolidado 2025'!$A$3:$V$507,D$1,0)</f>
        <v>Actividad propia</v>
      </c>
      <c r="E499" t="str">
        <f>VLOOKUP($A499,'Plan de acci�n consolidado 2025'!$A$3:$V$507,E$1,0)</f>
        <v>30.4.5</v>
      </c>
      <c r="F499" t="str">
        <f>VLOOKUP($A499,'Plan de acci�n consolidado 2025'!$A$3:$V$507,F$1,0)</f>
        <v>N/A</v>
      </c>
      <c r="G499" t="str">
        <f>VLOOKUP($A499,'Plan de acci�n consolidado 2025'!$A$3:$V$507,G$1,0)</f>
        <v>N/A</v>
      </c>
      <c r="H499" t="str">
        <f>VLOOKUP($A499,'Plan de acci�n consolidado 2025'!$A$3:$V$507,H$1,0)</f>
        <v>N/A</v>
      </c>
      <c r="I499" t="str">
        <f>VLOOKUP($A499,'Plan de acci�n consolidado 2025'!$A$3:$V$507,I$1,0)</f>
        <v>N/A</v>
      </c>
      <c r="J499">
        <f>VLOOKUP(E499,'Plantilla publicacion'!$A$3:$Q$490,17,0)</f>
        <v>0</v>
      </c>
      <c r="K499" t="str">
        <f>VLOOKUP($A499,'Plan de acci�n consolidado 2025'!$A$3:$V$507,K$1,0)</f>
        <v>N/A</v>
      </c>
      <c r="L499" t="str">
        <f>VLOOKUP($A499,'Plan de acci�n consolidado 2025'!$A$3:$V$507,L$1,0)</f>
        <v>N/A</v>
      </c>
      <c r="M499" t="str">
        <f>VLOOKUP($A499,'Plan de acci�n consolidado 2025'!$A$3:$V$507,M$1,0)</f>
        <v>N/A</v>
      </c>
      <c r="N499" t="str">
        <f>VLOOKUP($A499,'Plan de acci�n consolidado 2025'!$A$3:$V$507,N$1,0)</f>
        <v>N/A</v>
      </c>
      <c r="O499" t="str">
        <f>VLOOKUP($A499,'Plan de acci�n consolidado 2025'!$A$3:$V$507,O$1,0)</f>
        <v>Socializar los resultados del estudio con los jefes de las áreas responsables de los trámites costeados (Correo electronico con el envío del estudio realizado  /  Listas de asistencia a reunion de socialización)</v>
      </c>
      <c r="P499">
        <f>VLOOKUP($A499,'Plan de acci�n consolidado 2025'!$A$3:$V$507,P$1,0)</f>
        <v>10</v>
      </c>
      <c r="Q499">
        <f>VLOOKUP($A499,'Plan de acci�n consolidado 2025'!$A$3:$V$507,Q$1,0)</f>
        <v>1</v>
      </c>
      <c r="R499" t="str">
        <f>VLOOKUP($A499,'Plan de acci�n consolidado 2025'!$A$3:$V$507,R$1,0)</f>
        <v>Númerica</v>
      </c>
      <c r="S499" t="str">
        <f>VLOOKUP($A499,'Plan de acci�n consolidado 2025'!$A$3:$V$507,S$1,0)</f>
        <v># de Estudio realizado / 1 Estudio a socializar</v>
      </c>
      <c r="T499" s="196" t="str">
        <f>VLOOKUP($A499,'Plan de acci�n consolidado 2025'!$A$3:$V$507,T$1,0)</f>
        <v>2025-11-03</v>
      </c>
      <c r="U499" s="196" t="str">
        <f>VLOOKUP($A499,'Plan de acci�n consolidado 2025'!$A$3:$V$507,U$1,0)</f>
        <v>2025-11-20</v>
      </c>
      <c r="V499" t="str">
        <f>VLOOKUP($A499,'Plan de acci�n consolidado 2025'!$A$3:$V$507,V$1,0)</f>
        <v>30-OFICINA ASESORA DE PLANEACIÓN;
37-GRUPO DE TRABAJO DE ESTUDIOS ECONÓMICOS</v>
      </c>
      <c r="W499"/>
      <c r="X499"/>
    </row>
    <row r="500" spans="1:24" x14ac:dyDescent="0.25">
      <c r="A500" s="31" t="s">
        <v>1106</v>
      </c>
      <c r="B500" t="str">
        <f>VLOOKUP($A500,'Plan de acci�n consolidado 2025'!$A$3:$V$507,B$1,0)</f>
        <v>30-OFICINA ASESORA DE PLANEACIÓN</v>
      </c>
      <c r="C500">
        <f>VLOOKUP($A500,'Plan de acci�n consolidado 2025'!$A$3:$V$507,C$1,0)</f>
        <v>4</v>
      </c>
      <c r="D500" t="str">
        <f>VLOOKUP($A500,'Plan de acci�n consolidado 2025'!$A$3:$V$507,D$1,0)</f>
        <v>Producto</v>
      </c>
      <c r="E500" t="str">
        <f>VLOOKUP($A500,'Plan de acci�n consolidado 2025'!$A$3:$V$507,E$1,0)</f>
        <v>30.5</v>
      </c>
      <c r="F500" t="str">
        <f>VLOOKUP($A500,'Plan de acci�n consolidado 2025'!$A$3:$V$507,F$1,0)</f>
        <v>Operativo</v>
      </c>
      <c r="G500" t="str">
        <f>VLOOKUP($A500,'Plan de acci�n consolidado 2025'!$A$3:$V$507,G$1,0)</f>
        <v>Fortalecer el Sistema Integral de Gestión Institucional en el marco del Modelo Integrado de Planeación y gestión para mejorar la prestación del servicio.</v>
      </c>
      <c r="H500" t="str">
        <f>VLOOKUP($A500,'Plan de acci�n consolidado 2025'!$A$3:$V$507,H$1,0)</f>
        <v xml:space="preserve">Cumplimiento de productos del PAI asociados a Fortacer el Sistema Integral de Gestión Institucional para mejorar la prestación del servicio. 
</v>
      </c>
      <c r="I500" t="str">
        <f>VLOOKUP($A500,'Plan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500" t="str">
        <f>VLOOKUP(E500,'Plantilla publicacion'!$A$3:$Q$490,17,0)</f>
        <v>PND - 5-31-5-b- Convergencia regional - Entidades públicas territoriales y nacionales fortalecidas / PES - Transformación Institucional</v>
      </c>
      <c r="K500" t="str">
        <f>VLOOKUP($A500,'Plan de acci�n consolidado 2025'!$A$3:$V$507,K$1,0)</f>
        <v>No</v>
      </c>
      <c r="L500" t="str">
        <f>VLOOKUP($A500,'Plan de acci�n consolidado 2025'!$A$3:$V$507,L$1,0)</f>
        <v>N/A</v>
      </c>
      <c r="M500" t="str">
        <f>VLOOKUP($A500,'Plan de acci�n consolidado 2025'!$A$3:$V$507,M$1,0)</f>
        <v>Política Simplificación, Racionalización y Estandarización de trámites _DIMENSIÓN Gestión con Valores para Resultados</v>
      </c>
      <c r="N500" t="str">
        <f>VLOOKUP($A500,'Plan de acci�n consolidado 2025'!$A$3:$V$507,N$1,0)</f>
        <v>N/A</v>
      </c>
      <c r="O500" t="str">
        <f>VLOOKUP($A500,'Plan de acci�n consolidado 2025'!$A$3:$V$507,O$1,0)</f>
        <v>Estrategia de racionalización de trámites implementada</v>
      </c>
      <c r="P500">
        <f>VLOOKUP($A500,'Plan de acci�n consolidado 2025'!$A$3:$V$507,P$1,0)</f>
        <v>20</v>
      </c>
      <c r="Q500">
        <f>VLOOKUP($A500,'Plan de acci�n consolidado 2025'!$A$3:$V$507,Q$1,0)</f>
        <v>100</v>
      </c>
      <c r="R500" t="str">
        <f>VLOOKUP($A500,'Plan de acci�n consolidado 2025'!$A$3:$V$507,R$1,0)</f>
        <v>Porcentual</v>
      </c>
      <c r="S500" t="str">
        <f>VLOOKUP($A500,'Plan de acci�n consolidado 2025'!$A$3:$V$507,S$1,0)</f>
        <v>% de Estrategia implementada / 100% de Estrategia a implementada</v>
      </c>
      <c r="T500" s="196" t="str">
        <f>VLOOKUP($A500,'Plan de acci�n consolidado 2025'!$A$3:$V$507,T$1,0)</f>
        <v>2025-01-15</v>
      </c>
      <c r="U500" s="196" t="str">
        <f>VLOOKUP($A500,'Plan de acci�n consolidado 2025'!$A$3:$V$507,U$1,0)</f>
        <v>2025-12-22</v>
      </c>
      <c r="V500" t="str">
        <f>VLOOKUP($A500,'Plan de acci�n consolidado 2025'!$A$3:$V$507,V$1,0)</f>
        <v>30-OFICINA ASESORA DE PLANEACIÓN</v>
      </c>
      <c r="W500"/>
      <c r="X500"/>
    </row>
    <row r="501" spans="1:24" x14ac:dyDescent="0.25">
      <c r="A501" s="31" t="s">
        <v>1109</v>
      </c>
      <c r="B501" t="str">
        <f>VLOOKUP($A501,'Plan de acci�n consolidado 2025'!$A$3:$V$507,B$1,0)</f>
        <v>30-OFICINA ASESORA DE PLANEACIÓN</v>
      </c>
      <c r="C501">
        <f>VLOOKUP($A501,'Plan de acci�n consolidado 2025'!$A$3:$V$507,C$1,0)</f>
        <v>4</v>
      </c>
      <c r="D501" t="str">
        <f>VLOOKUP($A501,'Plan de acci�n consolidado 2025'!$A$3:$V$507,D$1,0)</f>
        <v>Actividad propia</v>
      </c>
      <c r="E501" t="str">
        <f>VLOOKUP($A501,'Plan de acci�n consolidado 2025'!$A$3:$V$507,E$1,0)</f>
        <v>30.5.1</v>
      </c>
      <c r="F501" t="str">
        <f>VLOOKUP($A501,'Plan de acci�n consolidado 2025'!$A$3:$V$507,F$1,0)</f>
        <v>N/A</v>
      </c>
      <c r="G501" t="str">
        <f>VLOOKUP($A501,'Plan de acci�n consolidado 2025'!$A$3:$V$507,G$1,0)</f>
        <v>N/A</v>
      </c>
      <c r="H501" t="str">
        <f>VLOOKUP($A501,'Plan de acci�n consolidado 2025'!$A$3:$V$507,H$1,0)</f>
        <v>N/A</v>
      </c>
      <c r="I501" t="str">
        <f>VLOOKUP($A501,'Plan de acci�n consolidado 2025'!$A$3:$V$507,I$1,0)</f>
        <v>N/A</v>
      </c>
      <c r="J501">
        <f>VLOOKUP(E501,'Plantilla publicacion'!$A$3:$Q$490,17,0)</f>
        <v>0</v>
      </c>
      <c r="K501" t="str">
        <f>VLOOKUP($A501,'Plan de acci�n consolidado 2025'!$A$3:$V$507,K$1,0)</f>
        <v>N/A</v>
      </c>
      <c r="L501" t="str">
        <f>VLOOKUP($A501,'Plan de acci�n consolidado 2025'!$A$3:$V$507,L$1,0)</f>
        <v>N/A</v>
      </c>
      <c r="M501" t="str">
        <f>VLOOKUP($A501,'Plan de acci�n consolidado 2025'!$A$3:$V$507,M$1,0)</f>
        <v>N/A</v>
      </c>
      <c r="N501" t="str">
        <f>VLOOKUP($A501,'Plan de acci�n consolidado 2025'!$A$3:$V$507,N$1,0)</f>
        <v>N/A</v>
      </c>
      <c r="O501" t="str">
        <f>VLOOKUP($A501,'Plan de acci�n consolidado 2025'!$A$3:$V$507,O$1,0)</f>
        <v>Elaborar el plan de trabajo de la estrategia de racionalización de trámites</v>
      </c>
      <c r="P501">
        <f>VLOOKUP($A501,'Plan de acci�n consolidado 2025'!$A$3:$V$507,P$1,0)</f>
        <v>20</v>
      </c>
      <c r="Q501">
        <f>VLOOKUP($A501,'Plan de acci�n consolidado 2025'!$A$3:$V$507,Q$1,0)</f>
        <v>1</v>
      </c>
      <c r="R501" t="str">
        <f>VLOOKUP($A501,'Plan de acci�n consolidado 2025'!$A$3:$V$507,R$1,0)</f>
        <v>Númerica</v>
      </c>
      <c r="S501" t="str">
        <f>VLOOKUP($A501,'Plan de acci�n consolidado 2025'!$A$3:$V$507,S$1,0)</f>
        <v># de Plan de trabajo elaborado / 1 Plan de trabajo a elaborar</v>
      </c>
      <c r="T501" s="196" t="str">
        <f>VLOOKUP($A501,'Plan de acci�n consolidado 2025'!$A$3:$V$507,T$1,0)</f>
        <v>2025-01-15</v>
      </c>
      <c r="U501" s="196" t="str">
        <f>VLOOKUP($A501,'Plan de acci�n consolidado 2025'!$A$3:$V$507,U$1,0)</f>
        <v>2025-03-28</v>
      </c>
      <c r="V501" t="str">
        <f>VLOOKUP($A501,'Plan de acci�n consolidado 2025'!$A$3:$V$507,V$1,0)</f>
        <v>30-OFICINA ASESORA DE PLANEACIÓN</v>
      </c>
      <c r="W501"/>
      <c r="X501"/>
    </row>
    <row r="502" spans="1:24" x14ac:dyDescent="0.25">
      <c r="A502" s="31" t="s">
        <v>1111</v>
      </c>
      <c r="B502" t="str">
        <f>VLOOKUP($A502,'Plan de acci�n consolidado 2025'!$A$3:$V$507,B$1,0)</f>
        <v>30-OFICINA ASESORA DE PLANEACIÓN</v>
      </c>
      <c r="C502">
        <f>VLOOKUP($A502,'Plan de acci�n consolidado 2025'!$A$3:$V$507,C$1,0)</f>
        <v>4</v>
      </c>
      <c r="D502" t="str">
        <f>VLOOKUP($A502,'Plan de acci�n consolidado 2025'!$A$3:$V$507,D$1,0)</f>
        <v>Actividad propia</v>
      </c>
      <c r="E502" t="str">
        <f>VLOOKUP($A502,'Plan de acci�n consolidado 2025'!$A$3:$V$507,E$1,0)</f>
        <v>30.5.2</v>
      </c>
      <c r="F502" t="str">
        <f>VLOOKUP($A502,'Plan de acci�n consolidado 2025'!$A$3:$V$507,F$1,0)</f>
        <v>N/A</v>
      </c>
      <c r="G502" t="str">
        <f>VLOOKUP($A502,'Plan de acci�n consolidado 2025'!$A$3:$V$507,G$1,0)</f>
        <v>N/A</v>
      </c>
      <c r="H502" t="str">
        <f>VLOOKUP($A502,'Plan de acci�n consolidado 2025'!$A$3:$V$507,H$1,0)</f>
        <v>N/A</v>
      </c>
      <c r="I502" t="str">
        <f>VLOOKUP($A502,'Plan de acci�n consolidado 2025'!$A$3:$V$507,I$1,0)</f>
        <v>N/A</v>
      </c>
      <c r="J502">
        <f>VLOOKUP(E502,'Plantilla publicacion'!$A$3:$Q$490,17,0)</f>
        <v>0</v>
      </c>
      <c r="K502" t="str">
        <f>VLOOKUP($A502,'Plan de acci�n consolidado 2025'!$A$3:$V$507,K$1,0)</f>
        <v>N/A</v>
      </c>
      <c r="L502" t="str">
        <f>VLOOKUP($A502,'Plan de acci�n consolidado 2025'!$A$3:$V$507,L$1,0)</f>
        <v>N/A</v>
      </c>
      <c r="M502" t="str">
        <f>VLOOKUP($A502,'Plan de acci�n consolidado 2025'!$A$3:$V$507,M$1,0)</f>
        <v>N/A</v>
      </c>
      <c r="N502" t="str">
        <f>VLOOKUP($A502,'Plan de acci�n consolidado 2025'!$A$3:$V$507,N$1,0)</f>
        <v>N/A</v>
      </c>
      <c r="O502" t="str">
        <f>VLOOKUP($A502,'Plan de acci�n consolidado 2025'!$A$3:$V$507,O$1,0)</f>
        <v>Ejecutar el plan de trabajo de la estrategia de racionalización de trámites</v>
      </c>
      <c r="P502">
        <f>VLOOKUP($A502,'Plan de acci�n consolidado 2025'!$A$3:$V$507,P$1,0)</f>
        <v>80</v>
      </c>
      <c r="Q502">
        <f>VLOOKUP($A502,'Plan de acci�n consolidado 2025'!$A$3:$V$507,Q$1,0)</f>
        <v>100</v>
      </c>
      <c r="R502" t="str">
        <f>VLOOKUP($A502,'Plan de acci�n consolidado 2025'!$A$3:$V$507,R$1,0)</f>
        <v>Porcentual</v>
      </c>
      <c r="S502" t="str">
        <f>VLOOKUP($A502,'Plan de acci�n consolidado 2025'!$A$3:$V$507,S$1,0)</f>
        <v>% de Plan de trabajo ejecutado / 100% de Plan de trabajo por ejecutar</v>
      </c>
      <c r="T502" s="196" t="str">
        <f>VLOOKUP($A502,'Plan de acci�n consolidado 2025'!$A$3:$V$507,T$1,0)</f>
        <v>2025-03-28</v>
      </c>
      <c r="U502" s="196" t="str">
        <f>VLOOKUP($A502,'Plan de acci�n consolidado 2025'!$A$3:$V$507,U$1,0)</f>
        <v>2025-12-22</v>
      </c>
      <c r="V502" t="str">
        <f>VLOOKUP($A502,'Plan de acci�n consolidado 2025'!$A$3:$V$507,V$1,0)</f>
        <v>30-OFICINA ASESORA DE PLANEACIÓN</v>
      </c>
      <c r="W502"/>
      <c r="X502"/>
    </row>
    <row r="503" spans="1:24" x14ac:dyDescent="0.25">
      <c r="A503" s="31" t="s">
        <v>1113</v>
      </c>
      <c r="B503" t="str">
        <f>VLOOKUP($A503,'Plan de acci�n consolidado 2025'!$A$3:$V$507,B$1,0)</f>
        <v>30-OFICINA ASESORA DE PLANEACIÓN</v>
      </c>
      <c r="C503">
        <f>VLOOKUP($A503,'Plan de acci�n consolidado 2025'!$A$3:$V$507,C$1,0)</f>
        <v>4</v>
      </c>
      <c r="D503" t="str">
        <f>VLOOKUP($A503,'Plan de acci�n consolidado 2025'!$A$3:$V$507,D$1,0)</f>
        <v>Producto</v>
      </c>
      <c r="E503" t="str">
        <f>VLOOKUP($A503,'Plan de acci�n consolidado 2025'!$A$3:$V$507,E$1,0)</f>
        <v>30.6</v>
      </c>
      <c r="F503" t="str">
        <f>VLOOKUP($A503,'Plan de acci�n consolidado 2025'!$A$3:$V$507,F$1,0)</f>
        <v>Operativo</v>
      </c>
      <c r="G503" t="str">
        <f>VLOOKUP($A503,'Plan de acci�n consolidado 2025'!$A$3:$V$507,G$1,0)</f>
        <v>Fortalecer el Sistema Integral de Gestión Institucional en el marco del Modelo Integrado de Planeación y gestión para mejorar la prestación del servicio.</v>
      </c>
      <c r="H503" t="str">
        <f>VLOOKUP($A503,'Plan de acci�n consolidado 2025'!$A$3:$V$507,H$1,0)</f>
        <v xml:space="preserve">Cumplimiento de productos del PAI asociados a Fortacer el Sistema Integral de Gestión Institucional para mejorar la prestación del servicio. 
</v>
      </c>
      <c r="I503" t="str">
        <f>VLOOKUP($A503,'Plan de acci�n consolidado 2025'!$A$3:$V$507,I$1,0)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503" t="str">
        <f>VLOOKUP(E503,'Plantilla publicacion'!$A$3:$Q$490,17,0)</f>
        <v>PND - 5-31-5-b- Convergencia regional - Entidades públicas territoriales y nacionales fortalecidas / PES - Transformación Institucional</v>
      </c>
      <c r="K503" t="str">
        <f>VLOOKUP($A503,'Plan de acci�n consolidado 2025'!$A$3:$V$507,K$1,0)</f>
        <v>Si</v>
      </c>
      <c r="L503" t="str">
        <f>VLOOKUP($A503,'Plan de acci�n consolidado 2025'!$A$3:$V$507,L$1,0)</f>
        <v>N/A</v>
      </c>
      <c r="M503" t="str">
        <f>VLOOKUP($A503,'Plan de acci�n consolidado 2025'!$A$3:$V$507,M$1,0)</f>
        <v>Política Planeación Institucional _DIMENSIÓN Direccionamiento Estratégico y Planeación</v>
      </c>
      <c r="N503" t="str">
        <f>VLOOKUP($A503,'Plan de acci�n consolidado 2025'!$A$3:$V$507,N$1,0)</f>
        <v>DECRETO 612</v>
      </c>
      <c r="O503" t="str">
        <f>VLOOKUP($A503,'Plan de acci�n consolidado 2025'!$A$3:$V$507,O$1,0)</f>
        <v>Plan de Transparencia y Ética Publica, formulado y ejecutado</v>
      </c>
      <c r="P503">
        <f>VLOOKUP($A503,'Plan de acci�n consolidado 2025'!$A$3:$V$507,P$1,0)</f>
        <v>20</v>
      </c>
      <c r="Q503">
        <f>VLOOKUP($A503,'Plan de acci�n consolidado 2025'!$A$3:$V$507,Q$1,0)</f>
        <v>100</v>
      </c>
      <c r="R503" t="str">
        <f>VLOOKUP($A503,'Plan de acci�n consolidado 2025'!$A$3:$V$507,R$1,0)</f>
        <v>Porcentual</v>
      </c>
      <c r="S503" t="str">
        <f>VLOOKUP($A503,'Plan de acci�n consolidado 2025'!$A$3:$V$507,S$1,0)</f>
        <v>% de Estrategia implementada / 100% de Estrategia a implementada</v>
      </c>
      <c r="T503" s="196" t="str">
        <f>VLOOKUP($A503,'Plan de acci�n consolidado 2025'!$A$3:$V$507,T$1,0)</f>
        <v>2025-01-15</v>
      </c>
      <c r="U503" s="196" t="str">
        <f>VLOOKUP($A503,'Plan de acci�n consolidado 2025'!$A$3:$V$507,U$1,0)</f>
        <v>2025-12-22</v>
      </c>
      <c r="V503" t="str">
        <f>VLOOKUP($A503,'Plan de acci�n consolidado 2025'!$A$3:$V$507,V$1,0)</f>
        <v>100-SECRETARIA GENERAL;
30-OFICINA ASESORA DE PLANEACIÓN</v>
      </c>
      <c r="W503"/>
      <c r="X503"/>
    </row>
    <row r="504" spans="1:24" x14ac:dyDescent="0.25">
      <c r="A504" s="31" t="s">
        <v>1116</v>
      </c>
      <c r="B504" t="str">
        <f>VLOOKUP($A504,'Plan de acci�n consolidado 2025'!$A$3:$V$507,B$1,0)</f>
        <v>30-OFICINA ASESORA DE PLANEACIÓN</v>
      </c>
      <c r="C504">
        <f>VLOOKUP($A504,'Plan de acci�n consolidado 2025'!$A$3:$V$507,C$1,0)</f>
        <v>4</v>
      </c>
      <c r="D504" t="str">
        <f>VLOOKUP($A504,'Plan de acci�n consolidado 2025'!$A$3:$V$507,D$1,0)</f>
        <v>Actividad propia</v>
      </c>
      <c r="E504" t="str">
        <f>VLOOKUP($A504,'Plan de acci�n consolidado 2025'!$A$3:$V$507,E$1,0)</f>
        <v>30.6.1</v>
      </c>
      <c r="F504" t="str">
        <f>VLOOKUP($A504,'Plan de acci�n consolidado 2025'!$A$3:$V$507,F$1,0)</f>
        <v>N/A</v>
      </c>
      <c r="G504" t="str">
        <f>VLOOKUP($A504,'Plan de acci�n consolidado 2025'!$A$3:$V$507,G$1,0)</f>
        <v>N/A</v>
      </c>
      <c r="H504" t="str">
        <f>VLOOKUP($A504,'Plan de acci�n consolidado 2025'!$A$3:$V$507,H$1,0)</f>
        <v>N/A</v>
      </c>
      <c r="I504" t="str">
        <f>VLOOKUP($A504,'Plan de acci�n consolidado 2025'!$A$3:$V$507,I$1,0)</f>
        <v>N/A</v>
      </c>
      <c r="J504">
        <f>VLOOKUP(E504,'Plantilla publicacion'!$A$3:$Q$490,17,0)</f>
        <v>0</v>
      </c>
      <c r="K504" t="str">
        <f>VLOOKUP($A504,'Plan de acci�n consolidado 2025'!$A$3:$V$507,K$1,0)</f>
        <v>N/A</v>
      </c>
      <c r="L504" t="str">
        <f>VLOOKUP($A504,'Plan de acci�n consolidado 2025'!$A$3:$V$507,L$1,0)</f>
        <v>N/A</v>
      </c>
      <c r="M504" t="str">
        <f>VLOOKUP($A504,'Plan de acci�n consolidado 2025'!$A$3:$V$507,M$1,0)</f>
        <v>N/A</v>
      </c>
      <c r="N504" t="str">
        <f>VLOOKUP($A504,'Plan de acci�n consolidado 2025'!$A$3:$V$507,N$1,0)</f>
        <v>N/A</v>
      </c>
      <c r="O504" t="str">
        <f>VLOOKUP($A504,'Plan de acci�n consolidado 2025'!$A$3:$V$507,O$1,0)</f>
        <v>Elaborar el plan de trabajo para formular el Programa de Transparencia y Ética Pública - PTEP, en el marco de la ley 2195 de 2022 y su decreto reglamentario 1122 de 2024</v>
      </c>
      <c r="P504">
        <f>VLOOKUP($A504,'Plan de acci�n consolidado 2025'!$A$3:$V$507,P$1,0)</f>
        <v>20</v>
      </c>
      <c r="Q504">
        <f>VLOOKUP($A504,'Plan de acci�n consolidado 2025'!$A$3:$V$507,Q$1,0)</f>
        <v>1</v>
      </c>
      <c r="R504" t="str">
        <f>VLOOKUP($A504,'Plan de acci�n consolidado 2025'!$A$3:$V$507,R$1,0)</f>
        <v>Númerica</v>
      </c>
      <c r="S504" t="str">
        <f>VLOOKUP($A504,'Plan de acci�n consolidado 2025'!$A$3:$V$507,S$1,0)</f>
        <v># de Plan de trabajo elaborado / 1 Plan de trabajo a elaborar</v>
      </c>
      <c r="T504" s="196" t="str">
        <f>VLOOKUP($A504,'Plan de acci�n consolidado 2025'!$A$3:$V$507,T$1,0)</f>
        <v>2025-01-15</v>
      </c>
      <c r="U504" s="196" t="str">
        <f>VLOOKUP($A504,'Plan de acci�n consolidado 2025'!$A$3:$V$507,U$1,0)</f>
        <v>2025-02-15</v>
      </c>
      <c r="V504" t="str">
        <f>VLOOKUP($A504,'Plan de acci�n consolidado 2025'!$A$3:$V$507,V$1,0)</f>
        <v>100-SECRETARIA GENERAL;
30-OFICINA ASESORA DE PLANEACIÓN</v>
      </c>
      <c r="W504"/>
      <c r="X504"/>
    </row>
    <row r="505" spans="1:24" x14ac:dyDescent="0.25">
      <c r="A505" s="31" t="s">
        <v>1117</v>
      </c>
      <c r="B505" t="str">
        <f>VLOOKUP($A505,'Plan de acci�n consolidado 2025'!$A$3:$V$507,B$1,0)</f>
        <v>30-OFICINA ASESORA DE PLANEACIÓN</v>
      </c>
      <c r="C505">
        <f>VLOOKUP($A505,'Plan de acci�n consolidado 2025'!$A$3:$V$507,C$1,0)</f>
        <v>4</v>
      </c>
      <c r="D505" t="str">
        <f>VLOOKUP($A505,'Plan de acci�n consolidado 2025'!$A$3:$V$507,D$1,0)</f>
        <v>Actividad propia</v>
      </c>
      <c r="E505" t="str">
        <f>VLOOKUP($A505,'Plan de acci�n consolidado 2025'!$A$3:$V$507,E$1,0)</f>
        <v>30.6.2</v>
      </c>
      <c r="F505" t="str">
        <f>VLOOKUP($A505,'Plan de acci�n consolidado 2025'!$A$3:$V$507,F$1,0)</f>
        <v>N/A</v>
      </c>
      <c r="G505" t="str">
        <f>VLOOKUP($A505,'Plan de acci�n consolidado 2025'!$A$3:$V$507,G$1,0)</f>
        <v>N/A</v>
      </c>
      <c r="H505" t="str">
        <f>VLOOKUP($A505,'Plan de acci�n consolidado 2025'!$A$3:$V$507,H$1,0)</f>
        <v>N/A</v>
      </c>
      <c r="I505" t="str">
        <f>VLOOKUP($A505,'Plan de acci�n consolidado 2025'!$A$3:$V$507,I$1,0)</f>
        <v>N/A</v>
      </c>
      <c r="J505">
        <f>VLOOKUP(E505,'Plantilla publicacion'!$A$3:$Q$490,17,0)</f>
        <v>0</v>
      </c>
      <c r="K505" t="str">
        <f>VLOOKUP($A505,'Plan de acci�n consolidado 2025'!$A$3:$V$507,K$1,0)</f>
        <v>N/A</v>
      </c>
      <c r="L505" t="str">
        <f>VLOOKUP($A505,'Plan de acci�n consolidado 2025'!$A$3:$V$507,L$1,0)</f>
        <v>N/A</v>
      </c>
      <c r="M505" t="str">
        <f>VLOOKUP($A505,'Plan de acci�n consolidado 2025'!$A$3:$V$507,M$1,0)</f>
        <v>N/A</v>
      </c>
      <c r="N505" t="str">
        <f>VLOOKUP($A505,'Plan de acci�n consolidado 2025'!$A$3:$V$507,N$1,0)</f>
        <v>N/A</v>
      </c>
      <c r="O505" t="str">
        <f>VLOOKUP($A505,'Plan de acci�n consolidado 2025'!$A$3:$V$507,O$1,0)</f>
        <v>Ejecutar el plan de trabajo del Programa de Transparencia y Ética Pública</v>
      </c>
      <c r="P505">
        <f>VLOOKUP($A505,'Plan de acci�n consolidado 2025'!$A$3:$V$507,P$1,0)</f>
        <v>80</v>
      </c>
      <c r="Q505">
        <f>VLOOKUP($A505,'Plan de acci�n consolidado 2025'!$A$3:$V$507,Q$1,0)</f>
        <v>100</v>
      </c>
      <c r="R505" t="str">
        <f>VLOOKUP($A505,'Plan de acci�n consolidado 2025'!$A$3:$V$507,R$1,0)</f>
        <v>Porcentual</v>
      </c>
      <c r="S505" t="str">
        <f>VLOOKUP($A505,'Plan de acci�n consolidado 2025'!$A$3:$V$507,S$1,0)</f>
        <v>% de Plan de trabajo ejecutado / 100% de Plan de trabajo por ejecutar</v>
      </c>
      <c r="T505" s="196" t="str">
        <f>VLOOKUP($A505,'Plan de acci�n consolidado 2025'!$A$3:$V$507,T$1,0)</f>
        <v>2025-01-31</v>
      </c>
      <c r="U505" s="196" t="str">
        <f>VLOOKUP($A505,'Plan de acci�n consolidado 2025'!$A$3:$V$507,U$1,0)</f>
        <v>2025-12-22</v>
      </c>
      <c r="V505" t="str">
        <f>VLOOKUP($A505,'Plan de acci�n consolidado 2025'!$A$3:$V$507,V$1,0)</f>
        <v>100-SECRETARIA GENERAL;
30-OFICINA ASESORA DE PLANEACIÓN</v>
      </c>
    </row>
    <row r="506" spans="1:24" x14ac:dyDescent="0.25">
      <c r="N506"/>
    </row>
    <row r="507" spans="1:24" x14ac:dyDescent="0.25">
      <c r="N507"/>
    </row>
    <row r="508" spans="1:24" x14ac:dyDescent="0.25">
      <c r="N508"/>
    </row>
    <row r="509" spans="1:24" x14ac:dyDescent="0.25">
      <c r="N509"/>
    </row>
    <row r="510" spans="1:24" x14ac:dyDescent="0.25">
      <c r="N510"/>
    </row>
    <row r="511" spans="1:24" x14ac:dyDescent="0.25">
      <c r="N511"/>
    </row>
    <row r="512" spans="1:24" x14ac:dyDescent="0.25">
      <c r="N512"/>
    </row>
    <row r="513" spans="14:14" x14ac:dyDescent="0.25">
      <c r="N513"/>
    </row>
    <row r="514" spans="14:14" x14ac:dyDescent="0.25">
      <c r="N514"/>
    </row>
    <row r="515" spans="14:14" x14ac:dyDescent="0.25">
      <c r="N515"/>
    </row>
  </sheetData>
  <autoFilter ref="A3:X505" xr:uid="{C22F39D7-E336-4BB6-BB9E-BAB3EF69903F}"/>
  <mergeCells count="1">
    <mergeCell ref="B2:V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790BC-E447-4132-BA9A-26039742D4A8}">
  <sheetPr>
    <tabColor rgb="FFFF0000"/>
  </sheetPr>
  <dimension ref="A1:V506"/>
  <sheetViews>
    <sheetView workbookViewId="0">
      <selection activeCell="B8" sqref="B8"/>
    </sheetView>
  </sheetViews>
  <sheetFormatPr baseColWidth="10" defaultColWidth="9.140625" defaultRowHeight="15" x14ac:dyDescent="0.25"/>
  <cols>
    <col min="1" max="1" width="9.140625" style="31"/>
    <col min="2" max="2" width="20.42578125" style="31" customWidth="1"/>
    <col min="3" max="3" width="20.5703125" style="31" bestFit="1" customWidth="1"/>
    <col min="4" max="4" width="49" style="31" customWidth="1"/>
    <col min="5" max="5" width="9.140625" style="31" bestFit="1" customWidth="1"/>
    <col min="6" max="6" width="12.7109375" style="31" bestFit="1" customWidth="1"/>
    <col min="7" max="7" width="23.140625" style="31" bestFit="1" customWidth="1"/>
    <col min="8" max="8" width="24.140625" style="31" bestFit="1" customWidth="1"/>
    <col min="9" max="9" width="11.85546875" style="31" bestFit="1" customWidth="1"/>
    <col min="10" max="10" width="56.28515625" style="31" bestFit="1" customWidth="1"/>
    <col min="11" max="11" width="46.42578125" style="31" bestFit="1" customWidth="1"/>
    <col min="12" max="12" width="25.5703125" style="31" bestFit="1" customWidth="1"/>
    <col min="13" max="13" width="19" style="31" bestFit="1" customWidth="1"/>
    <col min="14" max="14" width="22.28515625" style="31" bestFit="1" customWidth="1"/>
    <col min="15" max="15" width="22.5703125" style="31" bestFit="1" customWidth="1"/>
    <col min="16" max="16" width="18" style="31" bestFit="1" customWidth="1"/>
    <col min="17" max="17" width="6.42578125" style="31" bestFit="1" customWidth="1"/>
    <col min="18" max="18" width="20" style="31" bestFit="1" customWidth="1"/>
    <col min="19" max="19" width="21.42578125" style="31" customWidth="1"/>
    <col min="20" max="20" width="13.42578125" style="31" bestFit="1" customWidth="1"/>
    <col min="21" max="21" width="14.85546875" style="31" customWidth="1"/>
    <col min="22" max="22" width="62.7109375" style="31" bestFit="1" customWidth="1"/>
    <col min="23" max="16384" width="9.140625" style="31"/>
  </cols>
  <sheetData>
    <row r="1" spans="1:22" x14ac:dyDescent="0.25">
      <c r="E1" s="31">
        <v>1</v>
      </c>
      <c r="F1" s="31">
        <v>2</v>
      </c>
      <c r="G1" s="31">
        <v>3</v>
      </c>
      <c r="H1" s="31">
        <v>4</v>
      </c>
      <c r="I1" s="31">
        <v>5</v>
      </c>
      <c r="J1" s="31">
        <v>6</v>
      </c>
      <c r="K1" s="31">
        <v>7</v>
      </c>
      <c r="L1" s="31">
        <v>8</v>
      </c>
      <c r="M1" s="31">
        <v>9</v>
      </c>
      <c r="N1" s="31">
        <v>10</v>
      </c>
      <c r="O1" s="31">
        <v>11</v>
      </c>
      <c r="P1" s="31">
        <v>12</v>
      </c>
      <c r="Q1" s="31">
        <v>13</v>
      </c>
      <c r="R1" s="31">
        <v>14</v>
      </c>
      <c r="S1" s="31">
        <v>15</v>
      </c>
      <c r="T1" s="31">
        <v>16</v>
      </c>
      <c r="U1" s="31">
        <v>17</v>
      </c>
      <c r="V1" s="31">
        <v>18</v>
      </c>
    </row>
    <row r="2" spans="1:22" ht="21" x14ac:dyDescent="0.35">
      <c r="B2" s="315" t="s">
        <v>2066</v>
      </c>
      <c r="C2" s="316"/>
      <c r="D2" s="316"/>
      <c r="E2" s="316"/>
      <c r="F2" s="316"/>
      <c r="G2" s="316"/>
      <c r="H2" s="316"/>
      <c r="I2" s="316"/>
      <c r="J2" s="316"/>
      <c r="K2" s="316"/>
      <c r="L2" s="316"/>
      <c r="M2" s="316"/>
      <c r="N2" s="316"/>
      <c r="O2" s="316"/>
      <c r="P2" s="316"/>
      <c r="Q2" s="316"/>
      <c r="R2" s="316"/>
      <c r="S2" s="316"/>
      <c r="T2" s="316"/>
      <c r="U2" s="316"/>
      <c r="V2" s="316"/>
    </row>
    <row r="3" spans="1:22" x14ac:dyDescent="0.25">
      <c r="A3" s="31" t="str">
        <f t="shared" ref="A3" si="0">+E3</f>
        <v>Código</v>
      </c>
      <c r="B3" s="195" t="s">
        <v>1522</v>
      </c>
      <c r="C3" s="40" t="s">
        <v>1523</v>
      </c>
      <c r="D3" s="195" t="s">
        <v>464</v>
      </c>
      <c r="E3" s="195" t="s">
        <v>465</v>
      </c>
      <c r="F3" s="195" t="s">
        <v>1524</v>
      </c>
      <c r="G3" s="195" t="s">
        <v>0</v>
      </c>
      <c r="H3" s="195" t="s">
        <v>1525</v>
      </c>
      <c r="I3" s="195" t="s">
        <v>466</v>
      </c>
      <c r="J3" s="195" t="s">
        <v>1526</v>
      </c>
      <c r="K3" s="195" t="s">
        <v>1527</v>
      </c>
      <c r="L3" s="195" t="s">
        <v>1</v>
      </c>
      <c r="M3" s="195" t="s">
        <v>467</v>
      </c>
      <c r="N3" s="195" t="s">
        <v>1528</v>
      </c>
      <c r="O3" s="195" t="s">
        <v>468</v>
      </c>
      <c r="P3" s="195" t="s">
        <v>1529</v>
      </c>
      <c r="Q3" s="195" t="s">
        <v>3</v>
      </c>
      <c r="R3" s="195" t="s">
        <v>4</v>
      </c>
      <c r="S3" s="195" t="s">
        <v>469</v>
      </c>
      <c r="T3" s="195" t="s">
        <v>5</v>
      </c>
      <c r="U3" s="195" t="s">
        <v>6</v>
      </c>
      <c r="V3" s="195" t="s">
        <v>7</v>
      </c>
    </row>
    <row r="4" spans="1:22" x14ac:dyDescent="0.25">
      <c r="A4" s="31" t="str">
        <f t="shared" ref="A4:A67" si="1">+E4</f>
        <v>117.1</v>
      </c>
      <c r="B4" t="s">
        <v>540</v>
      </c>
      <c r="C4">
        <v>0</v>
      </c>
      <c r="D4" t="s">
        <v>471</v>
      </c>
      <c r="E4" t="s">
        <v>541</v>
      </c>
      <c r="F4" t="s">
        <v>490</v>
      </c>
      <c r="G4" t="s">
        <v>1489</v>
      </c>
      <c r="H4" t="s">
        <v>1490</v>
      </c>
      <c r="I4" t="s">
        <v>1491</v>
      </c>
      <c r="J4" t="s">
        <v>1836</v>
      </c>
      <c r="K4" t="s">
        <v>474</v>
      </c>
      <c r="L4" t="s">
        <v>19</v>
      </c>
      <c r="M4" t="s">
        <v>475</v>
      </c>
      <c r="N4" t="s">
        <v>19</v>
      </c>
      <c r="O4" t="s">
        <v>70</v>
      </c>
      <c r="P4">
        <v>15</v>
      </c>
      <c r="Q4">
        <v>100</v>
      </c>
      <c r="R4" t="s">
        <v>504</v>
      </c>
      <c r="S4" t="s">
        <v>542</v>
      </c>
      <c r="T4" t="s">
        <v>1913</v>
      </c>
      <c r="U4" t="s">
        <v>1914</v>
      </c>
      <c r="V4" t="s">
        <v>540</v>
      </c>
    </row>
    <row r="5" spans="1:22" x14ac:dyDescent="0.25">
      <c r="A5" s="31" t="str">
        <f t="shared" si="1"/>
        <v>117.1.1</v>
      </c>
      <c r="B5" t="s">
        <v>540</v>
      </c>
      <c r="C5">
        <v>0</v>
      </c>
      <c r="D5" t="s">
        <v>478</v>
      </c>
      <c r="E5" t="s">
        <v>543</v>
      </c>
      <c r="F5" t="s">
        <v>19</v>
      </c>
      <c r="G5" t="s">
        <v>19</v>
      </c>
      <c r="H5" t="s">
        <v>19</v>
      </c>
      <c r="I5" t="s">
        <v>19</v>
      </c>
      <c r="J5" t="s">
        <v>19</v>
      </c>
      <c r="K5" t="s">
        <v>19</v>
      </c>
      <c r="L5" t="s">
        <v>19</v>
      </c>
      <c r="M5" t="s">
        <v>19</v>
      </c>
      <c r="N5" t="s">
        <v>19</v>
      </c>
      <c r="O5" t="s">
        <v>71</v>
      </c>
      <c r="P5">
        <v>25</v>
      </c>
      <c r="Q5">
        <v>100</v>
      </c>
      <c r="R5" t="s">
        <v>504</v>
      </c>
      <c r="S5" t="s">
        <v>544</v>
      </c>
      <c r="T5" t="s">
        <v>1913</v>
      </c>
      <c r="U5" t="s">
        <v>1914</v>
      </c>
      <c r="V5" t="s">
        <v>540</v>
      </c>
    </row>
    <row r="6" spans="1:22" x14ac:dyDescent="0.25">
      <c r="A6" s="31" t="str">
        <f t="shared" si="1"/>
        <v>117.1.2</v>
      </c>
      <c r="B6" t="s">
        <v>540</v>
      </c>
      <c r="C6">
        <v>0</v>
      </c>
      <c r="D6" t="s">
        <v>478</v>
      </c>
      <c r="E6" t="s">
        <v>545</v>
      </c>
      <c r="F6" t="s">
        <v>19</v>
      </c>
      <c r="G6" t="s">
        <v>19</v>
      </c>
      <c r="H6" t="s">
        <v>19</v>
      </c>
      <c r="I6" t="s">
        <v>19</v>
      </c>
      <c r="J6" t="s">
        <v>19</v>
      </c>
      <c r="K6" t="s">
        <v>19</v>
      </c>
      <c r="L6" t="s">
        <v>19</v>
      </c>
      <c r="M6" t="s">
        <v>19</v>
      </c>
      <c r="N6" t="s">
        <v>19</v>
      </c>
      <c r="O6" t="s">
        <v>72</v>
      </c>
      <c r="P6">
        <v>25</v>
      </c>
      <c r="Q6">
        <v>1</v>
      </c>
      <c r="R6" t="s">
        <v>476</v>
      </c>
      <c r="S6" t="s">
        <v>546</v>
      </c>
      <c r="T6" t="s">
        <v>1915</v>
      </c>
      <c r="U6" t="s">
        <v>1916</v>
      </c>
      <c r="V6" t="s">
        <v>540</v>
      </c>
    </row>
    <row r="7" spans="1:22" x14ac:dyDescent="0.25">
      <c r="A7" s="31" t="str">
        <f t="shared" si="1"/>
        <v>117.1.3</v>
      </c>
      <c r="B7" t="s">
        <v>540</v>
      </c>
      <c r="C7">
        <v>0</v>
      </c>
      <c r="D7" t="s">
        <v>478</v>
      </c>
      <c r="E7" t="s">
        <v>547</v>
      </c>
      <c r="F7" t="s">
        <v>19</v>
      </c>
      <c r="G7" t="s">
        <v>19</v>
      </c>
      <c r="H7" t="s">
        <v>19</v>
      </c>
      <c r="I7" t="s">
        <v>19</v>
      </c>
      <c r="J7" t="s">
        <v>19</v>
      </c>
      <c r="K7" t="s">
        <v>19</v>
      </c>
      <c r="L7" t="s">
        <v>19</v>
      </c>
      <c r="M7" t="s">
        <v>19</v>
      </c>
      <c r="N7" t="s">
        <v>19</v>
      </c>
      <c r="O7" t="s">
        <v>73</v>
      </c>
      <c r="P7">
        <v>25</v>
      </c>
      <c r="Q7">
        <v>1</v>
      </c>
      <c r="R7" t="s">
        <v>476</v>
      </c>
      <c r="S7" t="s">
        <v>548</v>
      </c>
      <c r="T7" t="s">
        <v>1917</v>
      </c>
      <c r="U7" t="s">
        <v>1918</v>
      </c>
      <c r="V7" t="s">
        <v>540</v>
      </c>
    </row>
    <row r="8" spans="1:22" x14ac:dyDescent="0.25">
      <c r="A8" s="31" t="str">
        <f t="shared" si="1"/>
        <v>117.1.4</v>
      </c>
      <c r="B8" t="s">
        <v>540</v>
      </c>
      <c r="C8">
        <v>0</v>
      </c>
      <c r="D8" t="s">
        <v>478</v>
      </c>
      <c r="E8" t="s">
        <v>549</v>
      </c>
      <c r="F8" t="s">
        <v>19</v>
      </c>
      <c r="G8" t="s">
        <v>19</v>
      </c>
      <c r="H8" t="s">
        <v>19</v>
      </c>
      <c r="I8" t="s">
        <v>19</v>
      </c>
      <c r="J8" t="s">
        <v>19</v>
      </c>
      <c r="K8" t="s">
        <v>19</v>
      </c>
      <c r="L8" t="s">
        <v>19</v>
      </c>
      <c r="M8" t="s">
        <v>19</v>
      </c>
      <c r="N8" t="s">
        <v>19</v>
      </c>
      <c r="O8" t="s">
        <v>74</v>
      </c>
      <c r="P8">
        <v>25</v>
      </c>
      <c r="Q8">
        <v>6</v>
      </c>
      <c r="R8" t="s">
        <v>476</v>
      </c>
      <c r="S8" t="s">
        <v>550</v>
      </c>
      <c r="T8" t="s">
        <v>1917</v>
      </c>
      <c r="U8" t="s">
        <v>1914</v>
      </c>
      <c r="V8" t="s">
        <v>540</v>
      </c>
    </row>
    <row r="9" spans="1:22" x14ac:dyDescent="0.25">
      <c r="A9" s="31" t="str">
        <f t="shared" si="1"/>
        <v>117.2</v>
      </c>
      <c r="B9" t="s">
        <v>540</v>
      </c>
      <c r="C9">
        <v>0</v>
      </c>
      <c r="D9" t="s">
        <v>471</v>
      </c>
      <c r="E9" t="s">
        <v>551</v>
      </c>
      <c r="F9" t="s">
        <v>473</v>
      </c>
      <c r="G9" t="s">
        <v>1486</v>
      </c>
      <c r="H9" t="s">
        <v>1487</v>
      </c>
      <c r="I9" t="s">
        <v>1488</v>
      </c>
      <c r="J9" t="s">
        <v>1836</v>
      </c>
      <c r="K9" t="s">
        <v>474</v>
      </c>
      <c r="L9" t="s">
        <v>19</v>
      </c>
      <c r="M9" t="s">
        <v>475</v>
      </c>
      <c r="N9" t="s">
        <v>1837</v>
      </c>
      <c r="O9" t="s">
        <v>75</v>
      </c>
      <c r="P9">
        <v>17</v>
      </c>
      <c r="Q9">
        <v>1</v>
      </c>
      <c r="R9" t="s">
        <v>476</v>
      </c>
      <c r="S9" t="s">
        <v>552</v>
      </c>
      <c r="T9" t="s">
        <v>1919</v>
      </c>
      <c r="U9" t="s">
        <v>1920</v>
      </c>
      <c r="V9" t="s">
        <v>540</v>
      </c>
    </row>
    <row r="10" spans="1:22" x14ac:dyDescent="0.25">
      <c r="A10" s="31" t="str">
        <f t="shared" si="1"/>
        <v>117.2.1</v>
      </c>
      <c r="B10" t="s">
        <v>540</v>
      </c>
      <c r="C10">
        <v>0</v>
      </c>
      <c r="D10" t="s">
        <v>478</v>
      </c>
      <c r="E10" t="s">
        <v>553</v>
      </c>
      <c r="F10" t="s">
        <v>19</v>
      </c>
      <c r="G10" t="s">
        <v>19</v>
      </c>
      <c r="H10" t="s">
        <v>19</v>
      </c>
      <c r="I10" t="s">
        <v>19</v>
      </c>
      <c r="J10" t="s">
        <v>19</v>
      </c>
      <c r="K10" t="s">
        <v>19</v>
      </c>
      <c r="L10" t="s">
        <v>19</v>
      </c>
      <c r="M10" t="s">
        <v>19</v>
      </c>
      <c r="N10" t="s">
        <v>19</v>
      </c>
      <c r="O10" t="s">
        <v>76</v>
      </c>
      <c r="P10">
        <v>60</v>
      </c>
      <c r="Q10">
        <v>1</v>
      </c>
      <c r="R10" t="s">
        <v>476</v>
      </c>
      <c r="S10" t="s">
        <v>554</v>
      </c>
      <c r="T10" t="s">
        <v>1919</v>
      </c>
      <c r="U10" t="s">
        <v>1921</v>
      </c>
      <c r="V10" t="s">
        <v>540</v>
      </c>
    </row>
    <row r="11" spans="1:22" x14ac:dyDescent="0.25">
      <c r="A11" s="31" t="str">
        <f t="shared" si="1"/>
        <v>117.2.2</v>
      </c>
      <c r="B11" t="s">
        <v>540</v>
      </c>
      <c r="C11">
        <v>0</v>
      </c>
      <c r="D11" t="s">
        <v>478</v>
      </c>
      <c r="E11" t="s">
        <v>555</v>
      </c>
      <c r="F11" t="s">
        <v>19</v>
      </c>
      <c r="G11" t="s">
        <v>19</v>
      </c>
      <c r="H11" t="s">
        <v>19</v>
      </c>
      <c r="I11" t="s">
        <v>19</v>
      </c>
      <c r="J11" t="s">
        <v>19</v>
      </c>
      <c r="K11" t="s">
        <v>19</v>
      </c>
      <c r="L11" t="s">
        <v>19</v>
      </c>
      <c r="M11" t="s">
        <v>19</v>
      </c>
      <c r="N11" t="s">
        <v>19</v>
      </c>
      <c r="O11" t="s">
        <v>77</v>
      </c>
      <c r="P11">
        <v>40</v>
      </c>
      <c r="Q11">
        <v>1</v>
      </c>
      <c r="R11" t="s">
        <v>476</v>
      </c>
      <c r="S11" t="s">
        <v>556</v>
      </c>
      <c r="T11" t="s">
        <v>1913</v>
      </c>
      <c r="U11" t="s">
        <v>1920</v>
      </c>
      <c r="V11" t="s">
        <v>540</v>
      </c>
    </row>
    <row r="12" spans="1:22" x14ac:dyDescent="0.25">
      <c r="A12" s="31" t="str">
        <f t="shared" si="1"/>
        <v>117.3</v>
      </c>
      <c r="B12" t="s">
        <v>540</v>
      </c>
      <c r="C12">
        <v>0</v>
      </c>
      <c r="D12" t="s">
        <v>471</v>
      </c>
      <c r="E12" t="s">
        <v>557</v>
      </c>
      <c r="F12" t="s">
        <v>473</v>
      </c>
      <c r="G12" t="s">
        <v>1486</v>
      </c>
      <c r="H12" t="s">
        <v>1487</v>
      </c>
      <c r="I12" t="s">
        <v>1488</v>
      </c>
      <c r="J12" t="s">
        <v>1836</v>
      </c>
      <c r="K12" t="s">
        <v>474</v>
      </c>
      <c r="L12" t="s">
        <v>19</v>
      </c>
      <c r="M12" t="s">
        <v>475</v>
      </c>
      <c r="N12" t="s">
        <v>19</v>
      </c>
      <c r="O12" t="s">
        <v>78</v>
      </c>
      <c r="P12">
        <v>17</v>
      </c>
      <c r="Q12">
        <v>1</v>
      </c>
      <c r="R12" t="s">
        <v>476</v>
      </c>
      <c r="S12" t="s">
        <v>558</v>
      </c>
      <c r="T12" t="s">
        <v>1919</v>
      </c>
      <c r="U12" t="s">
        <v>1922</v>
      </c>
      <c r="V12" t="s">
        <v>540</v>
      </c>
    </row>
    <row r="13" spans="1:22" x14ac:dyDescent="0.25">
      <c r="A13" s="31" t="str">
        <f t="shared" si="1"/>
        <v>117.3.1</v>
      </c>
      <c r="B13" t="s">
        <v>540</v>
      </c>
      <c r="C13">
        <v>0</v>
      </c>
      <c r="D13" t="s">
        <v>478</v>
      </c>
      <c r="E13" t="s">
        <v>559</v>
      </c>
      <c r="F13" t="s">
        <v>19</v>
      </c>
      <c r="G13" t="s">
        <v>19</v>
      </c>
      <c r="H13" t="s">
        <v>19</v>
      </c>
      <c r="I13" t="s">
        <v>19</v>
      </c>
      <c r="J13" t="s">
        <v>19</v>
      </c>
      <c r="K13" t="s">
        <v>19</v>
      </c>
      <c r="L13" t="s">
        <v>19</v>
      </c>
      <c r="M13" t="s">
        <v>19</v>
      </c>
      <c r="N13" t="s">
        <v>19</v>
      </c>
      <c r="O13" t="s">
        <v>79</v>
      </c>
      <c r="P13">
        <v>80</v>
      </c>
      <c r="Q13">
        <v>1</v>
      </c>
      <c r="R13" t="s">
        <v>476</v>
      </c>
      <c r="S13" t="s">
        <v>558</v>
      </c>
      <c r="T13" t="s">
        <v>1919</v>
      </c>
      <c r="U13" t="s">
        <v>1921</v>
      </c>
      <c r="V13" t="s">
        <v>540</v>
      </c>
    </row>
    <row r="14" spans="1:22" x14ac:dyDescent="0.25">
      <c r="A14" s="31" t="str">
        <f t="shared" si="1"/>
        <v>117.3.2</v>
      </c>
      <c r="B14" t="s">
        <v>540</v>
      </c>
      <c r="C14">
        <v>0</v>
      </c>
      <c r="D14" t="s">
        <v>478</v>
      </c>
      <c r="E14" t="s">
        <v>560</v>
      </c>
      <c r="F14" t="s">
        <v>19</v>
      </c>
      <c r="G14" t="s">
        <v>19</v>
      </c>
      <c r="H14" t="s">
        <v>19</v>
      </c>
      <c r="I14" t="s">
        <v>19</v>
      </c>
      <c r="J14" t="s">
        <v>19</v>
      </c>
      <c r="K14" t="s">
        <v>19</v>
      </c>
      <c r="L14" t="s">
        <v>19</v>
      </c>
      <c r="M14" t="s">
        <v>19</v>
      </c>
      <c r="N14" t="s">
        <v>19</v>
      </c>
      <c r="O14" t="s">
        <v>80</v>
      </c>
      <c r="P14">
        <v>20</v>
      </c>
      <c r="Q14">
        <v>100</v>
      </c>
      <c r="R14" t="s">
        <v>504</v>
      </c>
      <c r="S14" t="s">
        <v>561</v>
      </c>
      <c r="T14" t="s">
        <v>1913</v>
      </c>
      <c r="U14" t="s">
        <v>1922</v>
      </c>
      <c r="V14" t="s">
        <v>540</v>
      </c>
    </row>
    <row r="15" spans="1:22" x14ac:dyDescent="0.25">
      <c r="A15" s="31" t="str">
        <f t="shared" si="1"/>
        <v>117.4</v>
      </c>
      <c r="B15" t="s">
        <v>540</v>
      </c>
      <c r="C15">
        <v>0</v>
      </c>
      <c r="D15" t="s">
        <v>471</v>
      </c>
      <c r="E15" t="s">
        <v>562</v>
      </c>
      <c r="F15" t="s">
        <v>473</v>
      </c>
      <c r="G15" t="s">
        <v>1486</v>
      </c>
      <c r="H15" t="s">
        <v>1487</v>
      </c>
      <c r="I15" t="s">
        <v>1488</v>
      </c>
      <c r="J15" t="s">
        <v>1836</v>
      </c>
      <c r="K15" t="s">
        <v>474</v>
      </c>
      <c r="L15" t="s">
        <v>20</v>
      </c>
      <c r="M15" t="s">
        <v>475</v>
      </c>
      <c r="N15" t="s">
        <v>1558</v>
      </c>
      <c r="O15" t="s">
        <v>81</v>
      </c>
      <c r="P15">
        <v>17</v>
      </c>
      <c r="Q15">
        <v>100</v>
      </c>
      <c r="R15" t="s">
        <v>504</v>
      </c>
      <c r="S15" t="s">
        <v>563</v>
      </c>
      <c r="T15" t="s">
        <v>1923</v>
      </c>
      <c r="U15" t="s">
        <v>1922</v>
      </c>
      <c r="V15" t="s">
        <v>540</v>
      </c>
    </row>
    <row r="16" spans="1:22" x14ac:dyDescent="0.25">
      <c r="A16" s="31" t="str">
        <f t="shared" si="1"/>
        <v>117.4.1</v>
      </c>
      <c r="B16" t="s">
        <v>540</v>
      </c>
      <c r="C16">
        <v>0</v>
      </c>
      <c r="D16" t="s">
        <v>478</v>
      </c>
      <c r="E16" t="s">
        <v>564</v>
      </c>
      <c r="F16" t="s">
        <v>19</v>
      </c>
      <c r="G16" t="s">
        <v>19</v>
      </c>
      <c r="H16" t="s">
        <v>19</v>
      </c>
      <c r="I16" t="s">
        <v>19</v>
      </c>
      <c r="J16" t="s">
        <v>19</v>
      </c>
      <c r="K16" t="s">
        <v>19</v>
      </c>
      <c r="L16" t="s">
        <v>19</v>
      </c>
      <c r="M16" t="s">
        <v>19</v>
      </c>
      <c r="N16" t="s">
        <v>19</v>
      </c>
      <c r="O16" t="s">
        <v>82</v>
      </c>
      <c r="P16">
        <v>15</v>
      </c>
      <c r="Q16">
        <v>1</v>
      </c>
      <c r="R16" t="s">
        <v>476</v>
      </c>
      <c r="S16" t="s">
        <v>565</v>
      </c>
      <c r="T16" t="s">
        <v>1923</v>
      </c>
      <c r="U16" t="s">
        <v>1921</v>
      </c>
      <c r="V16" t="s">
        <v>540</v>
      </c>
    </row>
    <row r="17" spans="1:22" x14ac:dyDescent="0.25">
      <c r="A17" s="31" t="str">
        <f t="shared" si="1"/>
        <v>117.4.2</v>
      </c>
      <c r="B17" t="s">
        <v>540</v>
      </c>
      <c r="C17">
        <v>0</v>
      </c>
      <c r="D17" t="s">
        <v>478</v>
      </c>
      <c r="E17" t="s">
        <v>566</v>
      </c>
      <c r="F17" t="s">
        <v>19</v>
      </c>
      <c r="G17" t="s">
        <v>19</v>
      </c>
      <c r="H17" t="s">
        <v>19</v>
      </c>
      <c r="I17" t="s">
        <v>19</v>
      </c>
      <c r="J17" t="s">
        <v>19</v>
      </c>
      <c r="K17" t="s">
        <v>19</v>
      </c>
      <c r="L17" t="s">
        <v>19</v>
      </c>
      <c r="M17" t="s">
        <v>19</v>
      </c>
      <c r="N17" t="s">
        <v>19</v>
      </c>
      <c r="O17" t="s">
        <v>83</v>
      </c>
      <c r="P17">
        <v>15</v>
      </c>
      <c r="Q17">
        <v>1</v>
      </c>
      <c r="R17" t="s">
        <v>476</v>
      </c>
      <c r="S17" t="s">
        <v>567</v>
      </c>
      <c r="T17" t="s">
        <v>1923</v>
      </c>
      <c r="U17" t="s">
        <v>1921</v>
      </c>
      <c r="V17" t="s">
        <v>540</v>
      </c>
    </row>
    <row r="18" spans="1:22" x14ac:dyDescent="0.25">
      <c r="A18" s="31" t="str">
        <f t="shared" si="1"/>
        <v>117.4.3</v>
      </c>
      <c r="B18" t="s">
        <v>540</v>
      </c>
      <c r="C18">
        <v>0</v>
      </c>
      <c r="D18" t="s">
        <v>478</v>
      </c>
      <c r="E18" t="s">
        <v>568</v>
      </c>
      <c r="F18" t="s">
        <v>19</v>
      </c>
      <c r="G18" t="s">
        <v>19</v>
      </c>
      <c r="H18" t="s">
        <v>19</v>
      </c>
      <c r="I18" t="s">
        <v>19</v>
      </c>
      <c r="J18" t="s">
        <v>19</v>
      </c>
      <c r="K18" t="s">
        <v>19</v>
      </c>
      <c r="L18" t="s">
        <v>19</v>
      </c>
      <c r="M18" t="s">
        <v>19</v>
      </c>
      <c r="N18" t="s">
        <v>19</v>
      </c>
      <c r="O18" t="s">
        <v>84</v>
      </c>
      <c r="P18">
        <v>70</v>
      </c>
      <c r="Q18">
        <v>100</v>
      </c>
      <c r="R18" t="s">
        <v>504</v>
      </c>
      <c r="S18" t="s">
        <v>561</v>
      </c>
      <c r="T18" t="s">
        <v>1913</v>
      </c>
      <c r="U18" t="s">
        <v>1922</v>
      </c>
      <c r="V18" t="s">
        <v>540</v>
      </c>
    </row>
    <row r="19" spans="1:22" x14ac:dyDescent="0.25">
      <c r="A19" s="31" t="str">
        <f t="shared" si="1"/>
        <v>117.5</v>
      </c>
      <c r="B19" t="s">
        <v>540</v>
      </c>
      <c r="C19">
        <v>0</v>
      </c>
      <c r="D19" t="s">
        <v>471</v>
      </c>
      <c r="E19" t="s">
        <v>569</v>
      </c>
      <c r="F19" t="s">
        <v>473</v>
      </c>
      <c r="G19" t="s">
        <v>1486</v>
      </c>
      <c r="H19" t="s">
        <v>1487</v>
      </c>
      <c r="I19" t="s">
        <v>1488</v>
      </c>
      <c r="J19" t="s">
        <v>1836</v>
      </c>
      <c r="K19" t="s">
        <v>474</v>
      </c>
      <c r="L19" t="s">
        <v>20</v>
      </c>
      <c r="M19" t="s">
        <v>475</v>
      </c>
      <c r="N19" t="s">
        <v>1558</v>
      </c>
      <c r="O19" t="s">
        <v>85</v>
      </c>
      <c r="P19">
        <v>17</v>
      </c>
      <c r="Q19">
        <v>100</v>
      </c>
      <c r="R19" t="s">
        <v>504</v>
      </c>
      <c r="S19" t="s">
        <v>570</v>
      </c>
      <c r="T19" t="s">
        <v>1923</v>
      </c>
      <c r="U19" t="s">
        <v>1922</v>
      </c>
      <c r="V19" t="s">
        <v>540</v>
      </c>
    </row>
    <row r="20" spans="1:22" x14ac:dyDescent="0.25">
      <c r="A20" s="31" t="str">
        <f t="shared" si="1"/>
        <v>117.5.1</v>
      </c>
      <c r="B20" t="s">
        <v>540</v>
      </c>
      <c r="C20">
        <v>0</v>
      </c>
      <c r="D20" t="s">
        <v>478</v>
      </c>
      <c r="E20" t="s">
        <v>571</v>
      </c>
      <c r="F20" t="s">
        <v>19</v>
      </c>
      <c r="G20" t="s">
        <v>19</v>
      </c>
      <c r="H20" t="s">
        <v>19</v>
      </c>
      <c r="I20" t="s">
        <v>19</v>
      </c>
      <c r="J20" t="s">
        <v>19</v>
      </c>
      <c r="K20" t="s">
        <v>19</v>
      </c>
      <c r="L20" t="s">
        <v>19</v>
      </c>
      <c r="M20" t="s">
        <v>19</v>
      </c>
      <c r="N20" t="s">
        <v>19</v>
      </c>
      <c r="O20" t="s">
        <v>86</v>
      </c>
      <c r="P20">
        <v>15</v>
      </c>
      <c r="Q20">
        <v>1</v>
      </c>
      <c r="R20" t="s">
        <v>476</v>
      </c>
      <c r="S20" t="s">
        <v>572</v>
      </c>
      <c r="T20" t="s">
        <v>1923</v>
      </c>
      <c r="U20" t="s">
        <v>1921</v>
      </c>
      <c r="V20" t="s">
        <v>540</v>
      </c>
    </row>
    <row r="21" spans="1:22" x14ac:dyDescent="0.25">
      <c r="A21" s="31" t="str">
        <f t="shared" si="1"/>
        <v>117.5.2</v>
      </c>
      <c r="B21" t="s">
        <v>540</v>
      </c>
      <c r="C21">
        <v>0</v>
      </c>
      <c r="D21" t="s">
        <v>478</v>
      </c>
      <c r="E21" t="s">
        <v>573</v>
      </c>
      <c r="F21" t="s">
        <v>19</v>
      </c>
      <c r="G21" t="s">
        <v>19</v>
      </c>
      <c r="H21" t="s">
        <v>19</v>
      </c>
      <c r="I21" t="s">
        <v>19</v>
      </c>
      <c r="J21" t="s">
        <v>19</v>
      </c>
      <c r="K21" t="s">
        <v>19</v>
      </c>
      <c r="L21" t="s">
        <v>19</v>
      </c>
      <c r="M21" t="s">
        <v>19</v>
      </c>
      <c r="N21" t="s">
        <v>19</v>
      </c>
      <c r="O21" t="s">
        <v>87</v>
      </c>
      <c r="P21">
        <v>15</v>
      </c>
      <c r="Q21">
        <v>1</v>
      </c>
      <c r="R21" t="s">
        <v>476</v>
      </c>
      <c r="S21" t="s">
        <v>574</v>
      </c>
      <c r="T21" t="s">
        <v>1923</v>
      </c>
      <c r="U21" t="s">
        <v>1921</v>
      </c>
      <c r="V21" t="s">
        <v>540</v>
      </c>
    </row>
    <row r="22" spans="1:22" x14ac:dyDescent="0.25">
      <c r="A22" s="31" t="str">
        <f t="shared" si="1"/>
        <v>117.5.3</v>
      </c>
      <c r="B22" t="s">
        <v>540</v>
      </c>
      <c r="C22">
        <v>0</v>
      </c>
      <c r="D22" t="s">
        <v>478</v>
      </c>
      <c r="E22" t="s">
        <v>575</v>
      </c>
      <c r="F22" t="s">
        <v>19</v>
      </c>
      <c r="G22" t="s">
        <v>19</v>
      </c>
      <c r="H22" t="s">
        <v>19</v>
      </c>
      <c r="I22" t="s">
        <v>19</v>
      </c>
      <c r="J22" t="s">
        <v>19</v>
      </c>
      <c r="K22" t="s">
        <v>19</v>
      </c>
      <c r="L22" t="s">
        <v>19</v>
      </c>
      <c r="M22" t="s">
        <v>19</v>
      </c>
      <c r="N22" t="s">
        <v>19</v>
      </c>
      <c r="O22" t="s">
        <v>88</v>
      </c>
      <c r="P22">
        <v>70</v>
      </c>
      <c r="Q22">
        <v>100</v>
      </c>
      <c r="R22" t="s">
        <v>504</v>
      </c>
      <c r="S22" t="s">
        <v>561</v>
      </c>
      <c r="T22" t="s">
        <v>1913</v>
      </c>
      <c r="U22" t="s">
        <v>1922</v>
      </c>
      <c r="V22" t="s">
        <v>540</v>
      </c>
    </row>
    <row r="23" spans="1:22" x14ac:dyDescent="0.25">
      <c r="A23" s="31" t="str">
        <f t="shared" si="1"/>
        <v>117.6</v>
      </c>
      <c r="B23" t="s">
        <v>540</v>
      </c>
      <c r="C23">
        <v>0</v>
      </c>
      <c r="D23" t="s">
        <v>471</v>
      </c>
      <c r="E23" t="s">
        <v>576</v>
      </c>
      <c r="F23" t="s">
        <v>473</v>
      </c>
      <c r="G23" t="s">
        <v>1486</v>
      </c>
      <c r="H23" t="s">
        <v>1487</v>
      </c>
      <c r="I23" t="s">
        <v>1488</v>
      </c>
      <c r="J23" t="s">
        <v>1836</v>
      </c>
      <c r="K23" t="s">
        <v>474</v>
      </c>
      <c r="L23" t="s">
        <v>20</v>
      </c>
      <c r="M23" t="s">
        <v>475</v>
      </c>
      <c r="N23" t="s">
        <v>1558</v>
      </c>
      <c r="O23" t="s">
        <v>89</v>
      </c>
      <c r="P23">
        <v>17</v>
      </c>
      <c r="Q23">
        <v>100</v>
      </c>
      <c r="R23" t="s">
        <v>504</v>
      </c>
      <c r="S23" t="s">
        <v>577</v>
      </c>
      <c r="T23" t="s">
        <v>1923</v>
      </c>
      <c r="U23" t="s">
        <v>1922</v>
      </c>
      <c r="V23" t="s">
        <v>540</v>
      </c>
    </row>
    <row r="24" spans="1:22" x14ac:dyDescent="0.25">
      <c r="A24" s="31" t="str">
        <f t="shared" si="1"/>
        <v>117.6.1</v>
      </c>
      <c r="B24" t="s">
        <v>540</v>
      </c>
      <c r="C24">
        <v>0</v>
      </c>
      <c r="D24" t="s">
        <v>478</v>
      </c>
      <c r="E24" t="s">
        <v>578</v>
      </c>
      <c r="F24" t="s">
        <v>19</v>
      </c>
      <c r="G24" t="s">
        <v>19</v>
      </c>
      <c r="H24" t="s">
        <v>19</v>
      </c>
      <c r="I24" t="s">
        <v>19</v>
      </c>
      <c r="J24" t="s">
        <v>19</v>
      </c>
      <c r="K24" t="s">
        <v>19</v>
      </c>
      <c r="L24" t="s">
        <v>19</v>
      </c>
      <c r="M24" t="s">
        <v>19</v>
      </c>
      <c r="N24" t="s">
        <v>19</v>
      </c>
      <c r="O24" t="s">
        <v>90</v>
      </c>
      <c r="P24">
        <v>30</v>
      </c>
      <c r="Q24">
        <v>1</v>
      </c>
      <c r="R24" t="s">
        <v>504</v>
      </c>
      <c r="S24" t="s">
        <v>579</v>
      </c>
      <c r="T24" t="s">
        <v>1923</v>
      </c>
      <c r="U24" t="s">
        <v>1921</v>
      </c>
      <c r="V24" t="s">
        <v>540</v>
      </c>
    </row>
    <row r="25" spans="1:22" x14ac:dyDescent="0.25">
      <c r="A25" s="31" t="str">
        <f t="shared" si="1"/>
        <v>117.6.2</v>
      </c>
      <c r="B25" t="s">
        <v>540</v>
      </c>
      <c r="C25">
        <v>0</v>
      </c>
      <c r="D25" t="s">
        <v>478</v>
      </c>
      <c r="E25" t="s">
        <v>580</v>
      </c>
      <c r="F25" t="s">
        <v>19</v>
      </c>
      <c r="G25" t="s">
        <v>19</v>
      </c>
      <c r="H25" t="s">
        <v>19</v>
      </c>
      <c r="I25" t="s">
        <v>19</v>
      </c>
      <c r="J25" t="s">
        <v>19</v>
      </c>
      <c r="K25" t="s">
        <v>19</v>
      </c>
      <c r="L25" t="s">
        <v>19</v>
      </c>
      <c r="M25" t="s">
        <v>19</v>
      </c>
      <c r="N25" t="s">
        <v>19</v>
      </c>
      <c r="O25" t="s">
        <v>91</v>
      </c>
      <c r="P25">
        <v>70</v>
      </c>
      <c r="Q25">
        <v>100</v>
      </c>
      <c r="R25" t="s">
        <v>504</v>
      </c>
      <c r="S25" t="s">
        <v>581</v>
      </c>
      <c r="T25" t="s">
        <v>1913</v>
      </c>
      <c r="U25" t="s">
        <v>1922</v>
      </c>
      <c r="V25" t="s">
        <v>540</v>
      </c>
    </row>
    <row r="26" spans="1:22" x14ac:dyDescent="0.25">
      <c r="A26" s="31" t="str">
        <f t="shared" si="1"/>
        <v>2023.1</v>
      </c>
      <c r="B26" t="s">
        <v>697</v>
      </c>
      <c r="C26">
        <v>0</v>
      </c>
      <c r="D26" t="s">
        <v>471</v>
      </c>
      <c r="E26" t="s">
        <v>698</v>
      </c>
      <c r="F26" t="s">
        <v>473</v>
      </c>
      <c r="G26" t="s">
        <v>1495</v>
      </c>
      <c r="H26" t="s">
        <v>1496</v>
      </c>
      <c r="I26" t="s">
        <v>1497</v>
      </c>
      <c r="J26" t="s">
        <v>1838</v>
      </c>
      <c r="K26" t="s">
        <v>474</v>
      </c>
      <c r="L26" t="s">
        <v>32</v>
      </c>
      <c r="M26" t="s">
        <v>625</v>
      </c>
      <c r="N26" t="s">
        <v>1839</v>
      </c>
      <c r="O26" t="s">
        <v>215</v>
      </c>
      <c r="P26">
        <v>30</v>
      </c>
      <c r="Q26">
        <v>100</v>
      </c>
      <c r="R26" t="s">
        <v>504</v>
      </c>
      <c r="S26" t="s">
        <v>699</v>
      </c>
      <c r="T26" t="s">
        <v>1923</v>
      </c>
      <c r="U26" t="s">
        <v>1914</v>
      </c>
      <c r="V26" t="s">
        <v>697</v>
      </c>
    </row>
    <row r="27" spans="1:22" x14ac:dyDescent="0.25">
      <c r="A27" s="31" t="str">
        <f t="shared" si="1"/>
        <v>2023.1.1</v>
      </c>
      <c r="B27" t="s">
        <v>697</v>
      </c>
      <c r="C27">
        <v>0</v>
      </c>
      <c r="D27" t="s">
        <v>478</v>
      </c>
      <c r="E27" t="s">
        <v>700</v>
      </c>
      <c r="F27" t="s">
        <v>19</v>
      </c>
      <c r="G27" t="s">
        <v>19</v>
      </c>
      <c r="H27" t="s">
        <v>19</v>
      </c>
      <c r="I27" t="s">
        <v>19</v>
      </c>
      <c r="J27" t="s">
        <v>19</v>
      </c>
      <c r="K27" t="s">
        <v>19</v>
      </c>
      <c r="L27" t="s">
        <v>19</v>
      </c>
      <c r="M27" t="s">
        <v>19</v>
      </c>
      <c r="N27" t="s">
        <v>19</v>
      </c>
      <c r="O27" t="s">
        <v>216</v>
      </c>
      <c r="P27">
        <v>10</v>
      </c>
      <c r="Q27">
        <v>1</v>
      </c>
      <c r="R27" t="s">
        <v>476</v>
      </c>
      <c r="S27" t="s">
        <v>701</v>
      </c>
      <c r="T27" t="s">
        <v>1923</v>
      </c>
      <c r="U27" t="s">
        <v>1920</v>
      </c>
      <c r="V27" t="s">
        <v>697</v>
      </c>
    </row>
    <row r="28" spans="1:22" x14ac:dyDescent="0.25">
      <c r="A28" s="31" t="str">
        <f t="shared" si="1"/>
        <v>2023.1.2</v>
      </c>
      <c r="B28" t="s">
        <v>697</v>
      </c>
      <c r="C28">
        <v>0</v>
      </c>
      <c r="D28" t="s">
        <v>478</v>
      </c>
      <c r="E28" t="s">
        <v>702</v>
      </c>
      <c r="F28" t="s">
        <v>19</v>
      </c>
      <c r="G28" t="s">
        <v>19</v>
      </c>
      <c r="H28" t="s">
        <v>19</v>
      </c>
      <c r="I28" t="s">
        <v>19</v>
      </c>
      <c r="J28" t="s">
        <v>19</v>
      </c>
      <c r="K28" t="s">
        <v>19</v>
      </c>
      <c r="L28" t="s">
        <v>19</v>
      </c>
      <c r="M28" t="s">
        <v>19</v>
      </c>
      <c r="N28" t="s">
        <v>19</v>
      </c>
      <c r="O28" t="s">
        <v>217</v>
      </c>
      <c r="P28">
        <v>60</v>
      </c>
      <c r="Q28">
        <v>100</v>
      </c>
      <c r="R28" t="s">
        <v>504</v>
      </c>
      <c r="S28" t="s">
        <v>699</v>
      </c>
      <c r="T28" t="s">
        <v>1913</v>
      </c>
      <c r="U28" t="s">
        <v>1914</v>
      </c>
      <c r="V28" t="s">
        <v>697</v>
      </c>
    </row>
    <row r="29" spans="1:22" x14ac:dyDescent="0.25">
      <c r="A29" s="31" t="str">
        <f t="shared" si="1"/>
        <v>2023.1.3</v>
      </c>
      <c r="B29" t="s">
        <v>697</v>
      </c>
      <c r="C29">
        <v>0</v>
      </c>
      <c r="D29" t="s">
        <v>478</v>
      </c>
      <c r="E29" t="s">
        <v>703</v>
      </c>
      <c r="F29" t="s">
        <v>19</v>
      </c>
      <c r="G29" t="s">
        <v>19</v>
      </c>
      <c r="H29" t="s">
        <v>19</v>
      </c>
      <c r="I29" t="s">
        <v>19</v>
      </c>
      <c r="J29" t="s">
        <v>19</v>
      </c>
      <c r="K29" t="s">
        <v>19</v>
      </c>
      <c r="L29" t="s">
        <v>19</v>
      </c>
      <c r="M29" t="s">
        <v>19</v>
      </c>
      <c r="N29" t="s">
        <v>19</v>
      </c>
      <c r="O29" t="s">
        <v>218</v>
      </c>
      <c r="P29">
        <v>10</v>
      </c>
      <c r="Q29">
        <v>1</v>
      </c>
      <c r="R29" t="s">
        <v>476</v>
      </c>
      <c r="S29" t="s">
        <v>701</v>
      </c>
      <c r="T29" t="s">
        <v>1913</v>
      </c>
      <c r="U29" t="s">
        <v>1920</v>
      </c>
      <c r="V29" t="s">
        <v>697</v>
      </c>
    </row>
    <row r="30" spans="1:22" x14ac:dyDescent="0.25">
      <c r="A30" s="31" t="str">
        <f t="shared" si="1"/>
        <v>2023.1.4</v>
      </c>
      <c r="B30" t="s">
        <v>697</v>
      </c>
      <c r="C30">
        <v>0</v>
      </c>
      <c r="D30" t="s">
        <v>478</v>
      </c>
      <c r="E30" t="s">
        <v>704</v>
      </c>
      <c r="F30" t="s">
        <v>19</v>
      </c>
      <c r="G30" t="s">
        <v>19</v>
      </c>
      <c r="H30" t="s">
        <v>19</v>
      </c>
      <c r="I30" t="s">
        <v>19</v>
      </c>
      <c r="J30" t="s">
        <v>19</v>
      </c>
      <c r="K30" t="s">
        <v>19</v>
      </c>
      <c r="L30" t="s">
        <v>19</v>
      </c>
      <c r="M30" t="s">
        <v>19</v>
      </c>
      <c r="N30" t="s">
        <v>19</v>
      </c>
      <c r="O30" t="s">
        <v>219</v>
      </c>
      <c r="P30">
        <v>20</v>
      </c>
      <c r="Q30">
        <v>100</v>
      </c>
      <c r="R30" t="s">
        <v>504</v>
      </c>
      <c r="S30" t="s">
        <v>699</v>
      </c>
      <c r="T30" t="s">
        <v>1924</v>
      </c>
      <c r="U30" t="s">
        <v>1914</v>
      </c>
      <c r="V30" t="s">
        <v>697</v>
      </c>
    </row>
    <row r="31" spans="1:22" x14ac:dyDescent="0.25">
      <c r="A31" s="31" t="str">
        <f t="shared" si="1"/>
        <v>2023.2</v>
      </c>
      <c r="B31" t="s">
        <v>697</v>
      </c>
      <c r="C31">
        <v>0</v>
      </c>
      <c r="D31" t="s">
        <v>471</v>
      </c>
      <c r="E31" t="s">
        <v>705</v>
      </c>
      <c r="F31" t="s">
        <v>473</v>
      </c>
      <c r="G31" t="s">
        <v>1498</v>
      </c>
      <c r="H31" t="s">
        <v>1499</v>
      </c>
      <c r="I31" t="s">
        <v>1500</v>
      </c>
      <c r="J31" t="s">
        <v>1840</v>
      </c>
      <c r="K31" t="s">
        <v>474</v>
      </c>
      <c r="L31" t="s">
        <v>19</v>
      </c>
      <c r="M31" t="s">
        <v>706</v>
      </c>
      <c r="N31" t="s">
        <v>1841</v>
      </c>
      <c r="O31" t="s">
        <v>355</v>
      </c>
      <c r="P31">
        <v>10</v>
      </c>
      <c r="Q31">
        <v>2</v>
      </c>
      <c r="R31" t="s">
        <v>476</v>
      </c>
      <c r="S31" t="s">
        <v>707</v>
      </c>
      <c r="T31" t="s">
        <v>1923</v>
      </c>
      <c r="U31" t="s">
        <v>1914</v>
      </c>
      <c r="V31" t="s">
        <v>697</v>
      </c>
    </row>
    <row r="32" spans="1:22" x14ac:dyDescent="0.25">
      <c r="A32" s="31" t="str">
        <f t="shared" si="1"/>
        <v>2023.2.1</v>
      </c>
      <c r="B32" t="s">
        <v>697</v>
      </c>
      <c r="C32">
        <v>0</v>
      </c>
      <c r="D32" t="s">
        <v>478</v>
      </c>
      <c r="E32" t="s">
        <v>708</v>
      </c>
      <c r="F32" t="s">
        <v>19</v>
      </c>
      <c r="G32" t="s">
        <v>19</v>
      </c>
      <c r="H32" t="s">
        <v>19</v>
      </c>
      <c r="I32" t="s">
        <v>19</v>
      </c>
      <c r="J32" t="s">
        <v>19</v>
      </c>
      <c r="K32" t="s">
        <v>19</v>
      </c>
      <c r="L32" t="s">
        <v>19</v>
      </c>
      <c r="M32" t="s">
        <v>19</v>
      </c>
      <c r="N32" t="s">
        <v>19</v>
      </c>
      <c r="O32" t="s">
        <v>356</v>
      </c>
      <c r="P32">
        <v>60</v>
      </c>
      <c r="Q32">
        <v>1</v>
      </c>
      <c r="R32" t="s">
        <v>476</v>
      </c>
      <c r="S32" t="s">
        <v>709</v>
      </c>
      <c r="T32" t="s">
        <v>1923</v>
      </c>
      <c r="U32" t="s">
        <v>1925</v>
      </c>
      <c r="V32" t="s">
        <v>697</v>
      </c>
    </row>
    <row r="33" spans="1:22" x14ac:dyDescent="0.25">
      <c r="A33" s="31" t="str">
        <f t="shared" si="1"/>
        <v>2023.2.2</v>
      </c>
      <c r="B33" t="s">
        <v>697</v>
      </c>
      <c r="C33">
        <v>0</v>
      </c>
      <c r="D33" t="s">
        <v>478</v>
      </c>
      <c r="E33" t="s">
        <v>710</v>
      </c>
      <c r="F33" t="s">
        <v>19</v>
      </c>
      <c r="G33" t="s">
        <v>19</v>
      </c>
      <c r="H33" t="s">
        <v>19</v>
      </c>
      <c r="I33" t="s">
        <v>19</v>
      </c>
      <c r="J33" t="s">
        <v>19</v>
      </c>
      <c r="K33" t="s">
        <v>19</v>
      </c>
      <c r="L33" t="s">
        <v>19</v>
      </c>
      <c r="M33" t="s">
        <v>19</v>
      </c>
      <c r="N33" t="s">
        <v>19</v>
      </c>
      <c r="O33" t="s">
        <v>357</v>
      </c>
      <c r="P33">
        <v>40</v>
      </c>
      <c r="Q33">
        <v>2</v>
      </c>
      <c r="R33" t="s">
        <v>476</v>
      </c>
      <c r="S33" t="s">
        <v>707</v>
      </c>
      <c r="T33" t="s">
        <v>1915</v>
      </c>
      <c r="U33" t="s">
        <v>1914</v>
      </c>
      <c r="V33" t="s">
        <v>697</v>
      </c>
    </row>
    <row r="34" spans="1:22" x14ac:dyDescent="0.25">
      <c r="A34" s="31" t="str">
        <f t="shared" si="1"/>
        <v>2023.3</v>
      </c>
      <c r="B34" t="s">
        <v>697</v>
      </c>
      <c r="C34">
        <v>0</v>
      </c>
      <c r="D34" t="s">
        <v>471</v>
      </c>
      <c r="E34" t="s">
        <v>711</v>
      </c>
      <c r="F34" t="s">
        <v>473</v>
      </c>
      <c r="G34" t="s">
        <v>1495</v>
      </c>
      <c r="H34" t="s">
        <v>1496</v>
      </c>
      <c r="I34" t="s">
        <v>1497</v>
      </c>
      <c r="J34" t="s">
        <v>1838</v>
      </c>
      <c r="K34" t="s">
        <v>474</v>
      </c>
      <c r="L34" t="s">
        <v>32</v>
      </c>
      <c r="M34" t="s">
        <v>625</v>
      </c>
      <c r="N34" t="s">
        <v>1842</v>
      </c>
      <c r="O34" t="s">
        <v>220</v>
      </c>
      <c r="P34">
        <v>30</v>
      </c>
      <c r="Q34">
        <v>100</v>
      </c>
      <c r="R34" t="s">
        <v>504</v>
      </c>
      <c r="S34" t="s">
        <v>699</v>
      </c>
      <c r="T34" t="s">
        <v>1913</v>
      </c>
      <c r="U34" t="s">
        <v>1914</v>
      </c>
      <c r="V34" t="s">
        <v>697</v>
      </c>
    </row>
    <row r="35" spans="1:22" x14ac:dyDescent="0.25">
      <c r="A35" s="31" t="str">
        <f t="shared" si="1"/>
        <v>2023.3.1</v>
      </c>
      <c r="B35" t="s">
        <v>697</v>
      </c>
      <c r="C35">
        <v>0</v>
      </c>
      <c r="D35" t="s">
        <v>478</v>
      </c>
      <c r="E35" t="s">
        <v>712</v>
      </c>
      <c r="F35" t="s">
        <v>19</v>
      </c>
      <c r="G35" t="s">
        <v>19</v>
      </c>
      <c r="H35" t="s">
        <v>19</v>
      </c>
      <c r="I35" t="s">
        <v>19</v>
      </c>
      <c r="J35" t="s">
        <v>19</v>
      </c>
      <c r="K35" t="s">
        <v>19</v>
      </c>
      <c r="L35" t="s">
        <v>19</v>
      </c>
      <c r="M35" t="s">
        <v>19</v>
      </c>
      <c r="N35" t="s">
        <v>19</v>
      </c>
      <c r="O35" t="s">
        <v>221</v>
      </c>
      <c r="P35">
        <v>60</v>
      </c>
      <c r="Q35">
        <v>1</v>
      </c>
      <c r="R35" t="s">
        <v>476</v>
      </c>
      <c r="S35" t="s">
        <v>701</v>
      </c>
      <c r="T35" t="s">
        <v>1913</v>
      </c>
      <c r="U35" t="s">
        <v>1920</v>
      </c>
      <c r="V35" t="s">
        <v>697</v>
      </c>
    </row>
    <row r="36" spans="1:22" x14ac:dyDescent="0.25">
      <c r="A36" s="31" t="str">
        <f t="shared" si="1"/>
        <v>2023.3.2</v>
      </c>
      <c r="B36" t="s">
        <v>697</v>
      </c>
      <c r="C36">
        <v>0</v>
      </c>
      <c r="D36" t="s">
        <v>478</v>
      </c>
      <c r="E36" t="s">
        <v>713</v>
      </c>
      <c r="F36" t="s">
        <v>19</v>
      </c>
      <c r="G36" t="s">
        <v>19</v>
      </c>
      <c r="H36" t="s">
        <v>19</v>
      </c>
      <c r="I36" t="s">
        <v>19</v>
      </c>
      <c r="J36" t="s">
        <v>19</v>
      </c>
      <c r="K36" t="s">
        <v>19</v>
      </c>
      <c r="L36" t="s">
        <v>19</v>
      </c>
      <c r="M36" t="s">
        <v>19</v>
      </c>
      <c r="N36" t="s">
        <v>19</v>
      </c>
      <c r="O36" t="s">
        <v>222</v>
      </c>
      <c r="P36">
        <v>10</v>
      </c>
      <c r="Q36">
        <v>100</v>
      </c>
      <c r="R36" t="s">
        <v>504</v>
      </c>
      <c r="S36" t="s">
        <v>699</v>
      </c>
      <c r="T36" t="s">
        <v>1913</v>
      </c>
      <c r="U36" t="s">
        <v>1914</v>
      </c>
      <c r="V36" t="s">
        <v>697</v>
      </c>
    </row>
    <row r="37" spans="1:22" x14ac:dyDescent="0.25">
      <c r="A37" s="31" t="str">
        <f t="shared" si="1"/>
        <v>2023.3.3</v>
      </c>
      <c r="B37" t="s">
        <v>697</v>
      </c>
      <c r="C37">
        <v>0</v>
      </c>
      <c r="D37" t="s">
        <v>478</v>
      </c>
      <c r="E37" t="s">
        <v>714</v>
      </c>
      <c r="F37" t="s">
        <v>19</v>
      </c>
      <c r="G37" t="s">
        <v>19</v>
      </c>
      <c r="H37" t="s">
        <v>19</v>
      </c>
      <c r="I37" t="s">
        <v>19</v>
      </c>
      <c r="J37" t="s">
        <v>19</v>
      </c>
      <c r="K37" t="s">
        <v>19</v>
      </c>
      <c r="L37" t="s">
        <v>19</v>
      </c>
      <c r="M37" t="s">
        <v>19</v>
      </c>
      <c r="N37" t="s">
        <v>19</v>
      </c>
      <c r="O37" t="s">
        <v>223</v>
      </c>
      <c r="P37">
        <v>10</v>
      </c>
      <c r="Q37">
        <v>1</v>
      </c>
      <c r="R37" t="s">
        <v>476</v>
      </c>
      <c r="S37" t="s">
        <v>701</v>
      </c>
      <c r="T37" t="s">
        <v>1913</v>
      </c>
      <c r="U37" t="s">
        <v>1920</v>
      </c>
      <c r="V37" t="s">
        <v>697</v>
      </c>
    </row>
    <row r="38" spans="1:22" x14ac:dyDescent="0.25">
      <c r="A38" s="31" t="str">
        <f t="shared" si="1"/>
        <v>2023.3.4</v>
      </c>
      <c r="B38" t="s">
        <v>697</v>
      </c>
      <c r="C38">
        <v>0</v>
      </c>
      <c r="D38" t="s">
        <v>478</v>
      </c>
      <c r="E38" t="s">
        <v>715</v>
      </c>
      <c r="F38" t="s">
        <v>19</v>
      </c>
      <c r="G38" t="s">
        <v>19</v>
      </c>
      <c r="H38" t="s">
        <v>19</v>
      </c>
      <c r="I38" t="s">
        <v>19</v>
      </c>
      <c r="J38" t="s">
        <v>19</v>
      </c>
      <c r="K38" t="s">
        <v>19</v>
      </c>
      <c r="L38" t="s">
        <v>19</v>
      </c>
      <c r="M38" t="s">
        <v>19</v>
      </c>
      <c r="N38" t="s">
        <v>19</v>
      </c>
      <c r="O38" t="s">
        <v>224</v>
      </c>
      <c r="P38">
        <v>20</v>
      </c>
      <c r="Q38">
        <v>100</v>
      </c>
      <c r="R38" t="s">
        <v>504</v>
      </c>
      <c r="S38" t="s">
        <v>699</v>
      </c>
      <c r="T38" t="s">
        <v>1913</v>
      </c>
      <c r="U38" t="s">
        <v>1914</v>
      </c>
      <c r="V38" t="s">
        <v>697</v>
      </c>
    </row>
    <row r="39" spans="1:22" x14ac:dyDescent="0.25">
      <c r="A39" s="31" t="str">
        <f t="shared" si="1"/>
        <v>2023.4</v>
      </c>
      <c r="B39" t="s">
        <v>697</v>
      </c>
      <c r="C39">
        <v>0</v>
      </c>
      <c r="D39" t="s">
        <v>471</v>
      </c>
      <c r="E39" t="s">
        <v>716</v>
      </c>
      <c r="F39" t="s">
        <v>473</v>
      </c>
      <c r="G39" t="s">
        <v>1495</v>
      </c>
      <c r="H39" t="s">
        <v>1490</v>
      </c>
      <c r="I39" t="s">
        <v>1497</v>
      </c>
      <c r="J39" t="s">
        <v>1838</v>
      </c>
      <c r="K39" t="s">
        <v>474</v>
      </c>
      <c r="L39" t="s">
        <v>32</v>
      </c>
      <c r="M39" t="s">
        <v>625</v>
      </c>
      <c r="N39" t="s">
        <v>1843</v>
      </c>
      <c r="O39" t="s">
        <v>225</v>
      </c>
      <c r="P39">
        <v>10</v>
      </c>
      <c r="Q39">
        <v>2</v>
      </c>
      <c r="R39" t="s">
        <v>476</v>
      </c>
      <c r="S39" t="s">
        <v>717</v>
      </c>
      <c r="T39" t="s">
        <v>1913</v>
      </c>
      <c r="U39" t="s">
        <v>1926</v>
      </c>
      <c r="V39" t="s">
        <v>697</v>
      </c>
    </row>
    <row r="40" spans="1:22" x14ac:dyDescent="0.25">
      <c r="A40" s="31" t="str">
        <f t="shared" si="1"/>
        <v>2023.4.1</v>
      </c>
      <c r="B40" t="s">
        <v>697</v>
      </c>
      <c r="C40">
        <v>0</v>
      </c>
      <c r="D40" t="s">
        <v>478</v>
      </c>
      <c r="E40" t="s">
        <v>718</v>
      </c>
      <c r="F40" t="s">
        <v>19</v>
      </c>
      <c r="G40" t="s">
        <v>19</v>
      </c>
      <c r="H40" t="s">
        <v>19</v>
      </c>
      <c r="I40" t="s">
        <v>19</v>
      </c>
      <c r="J40" t="s">
        <v>19</v>
      </c>
      <c r="K40" t="s">
        <v>19</v>
      </c>
      <c r="L40" t="s">
        <v>19</v>
      </c>
      <c r="M40" t="s">
        <v>19</v>
      </c>
      <c r="N40" t="s">
        <v>19</v>
      </c>
      <c r="O40" t="s">
        <v>226</v>
      </c>
      <c r="P40">
        <v>10</v>
      </c>
      <c r="Q40">
        <v>1</v>
      </c>
      <c r="R40" t="s">
        <v>476</v>
      </c>
      <c r="S40" t="s">
        <v>719</v>
      </c>
      <c r="T40" t="s">
        <v>1913</v>
      </c>
      <c r="U40" t="s">
        <v>1920</v>
      </c>
      <c r="V40" t="s">
        <v>697</v>
      </c>
    </row>
    <row r="41" spans="1:22" x14ac:dyDescent="0.25">
      <c r="A41" s="31" t="str">
        <f t="shared" si="1"/>
        <v>2023.4.2</v>
      </c>
      <c r="B41" t="s">
        <v>697</v>
      </c>
      <c r="C41">
        <v>0</v>
      </c>
      <c r="D41" t="s">
        <v>478</v>
      </c>
      <c r="E41" t="s">
        <v>720</v>
      </c>
      <c r="F41" t="s">
        <v>19</v>
      </c>
      <c r="G41" t="s">
        <v>19</v>
      </c>
      <c r="H41" t="s">
        <v>19</v>
      </c>
      <c r="I41" t="s">
        <v>19</v>
      </c>
      <c r="J41" t="s">
        <v>19</v>
      </c>
      <c r="K41" t="s">
        <v>19</v>
      </c>
      <c r="L41" t="s">
        <v>19</v>
      </c>
      <c r="M41" t="s">
        <v>19</v>
      </c>
      <c r="N41" t="s">
        <v>19</v>
      </c>
      <c r="O41" t="s">
        <v>227</v>
      </c>
      <c r="P41">
        <v>70</v>
      </c>
      <c r="Q41">
        <v>2</v>
      </c>
      <c r="R41" t="s">
        <v>476</v>
      </c>
      <c r="S41" t="s">
        <v>721</v>
      </c>
      <c r="T41" t="s">
        <v>1924</v>
      </c>
      <c r="U41" t="s">
        <v>1914</v>
      </c>
      <c r="V41" t="s">
        <v>697</v>
      </c>
    </row>
    <row r="42" spans="1:22" x14ac:dyDescent="0.25">
      <c r="A42" s="31" t="str">
        <f t="shared" si="1"/>
        <v>2023.4.3</v>
      </c>
      <c r="B42" t="s">
        <v>697</v>
      </c>
      <c r="C42">
        <v>0</v>
      </c>
      <c r="D42" t="s">
        <v>478</v>
      </c>
      <c r="E42" t="s">
        <v>722</v>
      </c>
      <c r="F42" t="s">
        <v>19</v>
      </c>
      <c r="G42" t="s">
        <v>19</v>
      </c>
      <c r="H42" t="s">
        <v>19</v>
      </c>
      <c r="I42" t="s">
        <v>19</v>
      </c>
      <c r="J42" t="s">
        <v>19</v>
      </c>
      <c r="K42" t="s">
        <v>19</v>
      </c>
      <c r="L42" t="s">
        <v>19</v>
      </c>
      <c r="M42" t="s">
        <v>19</v>
      </c>
      <c r="N42" t="s">
        <v>19</v>
      </c>
      <c r="O42" t="s">
        <v>228</v>
      </c>
      <c r="P42">
        <v>20</v>
      </c>
      <c r="Q42">
        <v>2</v>
      </c>
      <c r="R42" t="s">
        <v>476</v>
      </c>
      <c r="S42" t="s">
        <v>717</v>
      </c>
      <c r="T42" t="s">
        <v>1924</v>
      </c>
      <c r="U42" t="s">
        <v>1926</v>
      </c>
      <c r="V42" t="s">
        <v>697</v>
      </c>
    </row>
    <row r="43" spans="1:22" x14ac:dyDescent="0.25">
      <c r="A43" s="31" t="str">
        <f t="shared" si="1"/>
        <v>2023.5</v>
      </c>
      <c r="B43" t="s">
        <v>697</v>
      </c>
      <c r="C43">
        <v>0</v>
      </c>
      <c r="D43" t="s">
        <v>471</v>
      </c>
      <c r="E43" t="s">
        <v>723</v>
      </c>
      <c r="F43" t="s">
        <v>473</v>
      </c>
      <c r="G43" t="s">
        <v>1495</v>
      </c>
      <c r="H43" t="s">
        <v>1496</v>
      </c>
      <c r="I43" t="s">
        <v>1497</v>
      </c>
      <c r="J43" t="s">
        <v>1838</v>
      </c>
      <c r="K43" t="s">
        <v>474</v>
      </c>
      <c r="L43" t="s">
        <v>19</v>
      </c>
      <c r="M43" t="s">
        <v>625</v>
      </c>
      <c r="N43" t="s">
        <v>1844</v>
      </c>
      <c r="O43" t="s">
        <v>229</v>
      </c>
      <c r="P43">
        <v>10</v>
      </c>
      <c r="Q43">
        <v>1</v>
      </c>
      <c r="R43" t="s">
        <v>476</v>
      </c>
      <c r="S43" t="s">
        <v>724</v>
      </c>
      <c r="T43" t="s">
        <v>1913</v>
      </c>
      <c r="U43" t="s">
        <v>1914</v>
      </c>
      <c r="V43" t="s">
        <v>697</v>
      </c>
    </row>
    <row r="44" spans="1:22" x14ac:dyDescent="0.25">
      <c r="A44" s="31" t="str">
        <f t="shared" si="1"/>
        <v>2023.5.1</v>
      </c>
      <c r="B44" t="s">
        <v>697</v>
      </c>
      <c r="C44">
        <v>0</v>
      </c>
      <c r="D44" t="s">
        <v>478</v>
      </c>
      <c r="E44" t="s">
        <v>725</v>
      </c>
      <c r="F44" t="s">
        <v>19</v>
      </c>
      <c r="G44" t="s">
        <v>19</v>
      </c>
      <c r="H44" t="s">
        <v>19</v>
      </c>
      <c r="I44" t="s">
        <v>19</v>
      </c>
      <c r="J44" t="s">
        <v>19</v>
      </c>
      <c r="K44" t="s">
        <v>19</v>
      </c>
      <c r="L44" t="s">
        <v>19</v>
      </c>
      <c r="M44" t="s">
        <v>19</v>
      </c>
      <c r="N44" t="s">
        <v>19</v>
      </c>
      <c r="O44" t="s">
        <v>230</v>
      </c>
      <c r="P44">
        <v>70</v>
      </c>
      <c r="Q44">
        <v>1</v>
      </c>
      <c r="R44" t="s">
        <v>476</v>
      </c>
      <c r="S44" t="s">
        <v>726</v>
      </c>
      <c r="T44" t="s">
        <v>1913</v>
      </c>
      <c r="U44" t="s">
        <v>1927</v>
      </c>
      <c r="V44" t="s">
        <v>697</v>
      </c>
    </row>
    <row r="45" spans="1:22" x14ac:dyDescent="0.25">
      <c r="A45" s="31" t="str">
        <f t="shared" si="1"/>
        <v>2023.5.2</v>
      </c>
      <c r="B45" t="s">
        <v>697</v>
      </c>
      <c r="C45">
        <v>0</v>
      </c>
      <c r="D45" t="s">
        <v>478</v>
      </c>
      <c r="E45" t="s">
        <v>727</v>
      </c>
      <c r="F45" t="s">
        <v>19</v>
      </c>
      <c r="G45" t="s">
        <v>19</v>
      </c>
      <c r="H45" t="s">
        <v>19</v>
      </c>
      <c r="I45" t="s">
        <v>19</v>
      </c>
      <c r="J45" t="s">
        <v>19</v>
      </c>
      <c r="K45" t="s">
        <v>19</v>
      </c>
      <c r="L45" t="s">
        <v>19</v>
      </c>
      <c r="M45" t="s">
        <v>19</v>
      </c>
      <c r="N45" t="s">
        <v>19</v>
      </c>
      <c r="O45" t="s">
        <v>231</v>
      </c>
      <c r="P45">
        <v>30</v>
      </c>
      <c r="Q45">
        <v>1</v>
      </c>
      <c r="R45" t="s">
        <v>476</v>
      </c>
      <c r="S45" t="s">
        <v>728</v>
      </c>
      <c r="T45" t="s">
        <v>1928</v>
      </c>
      <c r="U45" t="s">
        <v>1914</v>
      </c>
      <c r="V45" t="s">
        <v>697</v>
      </c>
    </row>
    <row r="46" spans="1:22" x14ac:dyDescent="0.25">
      <c r="A46" s="31" t="str">
        <f t="shared" si="1"/>
        <v>2023.6</v>
      </c>
      <c r="B46" t="s">
        <v>697</v>
      </c>
      <c r="C46">
        <v>0</v>
      </c>
      <c r="D46" t="s">
        <v>471</v>
      </c>
      <c r="E46" t="s">
        <v>729</v>
      </c>
      <c r="F46" t="s">
        <v>490</v>
      </c>
      <c r="G46" t="s">
        <v>1495</v>
      </c>
      <c r="H46" t="s">
        <v>1496</v>
      </c>
      <c r="I46" t="s">
        <v>1497</v>
      </c>
      <c r="J46" t="s">
        <v>1838</v>
      </c>
      <c r="K46" t="s">
        <v>474</v>
      </c>
      <c r="L46" t="s">
        <v>32</v>
      </c>
      <c r="M46" t="s">
        <v>706</v>
      </c>
      <c r="N46" t="s">
        <v>1845</v>
      </c>
      <c r="O46" t="s">
        <v>232</v>
      </c>
      <c r="P46">
        <v>10</v>
      </c>
      <c r="Q46">
        <v>1</v>
      </c>
      <c r="R46" t="s">
        <v>476</v>
      </c>
      <c r="S46" t="s">
        <v>730</v>
      </c>
      <c r="T46" t="s">
        <v>1913</v>
      </c>
      <c r="U46" t="s">
        <v>1929</v>
      </c>
      <c r="V46" t="s">
        <v>697</v>
      </c>
    </row>
    <row r="47" spans="1:22" x14ac:dyDescent="0.25">
      <c r="A47" s="31" t="str">
        <f t="shared" si="1"/>
        <v>2023.6.1</v>
      </c>
      <c r="B47" t="s">
        <v>697</v>
      </c>
      <c r="C47">
        <v>0</v>
      </c>
      <c r="D47" t="s">
        <v>478</v>
      </c>
      <c r="E47" t="s">
        <v>731</v>
      </c>
      <c r="F47" t="s">
        <v>19</v>
      </c>
      <c r="G47" t="s">
        <v>19</v>
      </c>
      <c r="H47" t="s">
        <v>19</v>
      </c>
      <c r="I47" t="s">
        <v>19</v>
      </c>
      <c r="J47" t="s">
        <v>19</v>
      </c>
      <c r="K47" t="s">
        <v>19</v>
      </c>
      <c r="L47" t="s">
        <v>19</v>
      </c>
      <c r="M47" t="s">
        <v>19</v>
      </c>
      <c r="N47" t="s">
        <v>19</v>
      </c>
      <c r="O47" t="s">
        <v>233</v>
      </c>
      <c r="P47">
        <v>20</v>
      </c>
      <c r="Q47">
        <v>1</v>
      </c>
      <c r="R47" t="s">
        <v>476</v>
      </c>
      <c r="S47" t="s">
        <v>732</v>
      </c>
      <c r="T47" t="s">
        <v>1913</v>
      </c>
      <c r="U47" t="s">
        <v>1920</v>
      </c>
      <c r="V47" t="s">
        <v>697</v>
      </c>
    </row>
    <row r="48" spans="1:22" x14ac:dyDescent="0.25">
      <c r="A48" s="31" t="str">
        <f t="shared" si="1"/>
        <v>2023.6.2</v>
      </c>
      <c r="B48" t="s">
        <v>697</v>
      </c>
      <c r="C48">
        <v>0</v>
      </c>
      <c r="D48" t="s">
        <v>478</v>
      </c>
      <c r="E48" t="s">
        <v>733</v>
      </c>
      <c r="F48" t="s">
        <v>19</v>
      </c>
      <c r="G48" t="s">
        <v>19</v>
      </c>
      <c r="H48" t="s">
        <v>19</v>
      </c>
      <c r="I48" t="s">
        <v>19</v>
      </c>
      <c r="J48" t="s">
        <v>19</v>
      </c>
      <c r="K48" t="s">
        <v>19</v>
      </c>
      <c r="L48" t="s">
        <v>19</v>
      </c>
      <c r="M48" t="s">
        <v>19</v>
      </c>
      <c r="N48" t="s">
        <v>19</v>
      </c>
      <c r="O48" t="s">
        <v>234</v>
      </c>
      <c r="P48">
        <v>10</v>
      </c>
      <c r="Q48">
        <v>2</v>
      </c>
      <c r="R48" t="s">
        <v>476</v>
      </c>
      <c r="S48" t="s">
        <v>734</v>
      </c>
      <c r="T48" t="s">
        <v>1924</v>
      </c>
      <c r="U48" t="s">
        <v>1925</v>
      </c>
      <c r="V48" t="s">
        <v>697</v>
      </c>
    </row>
    <row r="49" spans="1:22" x14ac:dyDescent="0.25">
      <c r="A49" s="31" t="str">
        <f t="shared" si="1"/>
        <v>2023.6.3</v>
      </c>
      <c r="B49" t="s">
        <v>697</v>
      </c>
      <c r="C49">
        <v>0</v>
      </c>
      <c r="D49" t="s">
        <v>478</v>
      </c>
      <c r="E49" t="s">
        <v>735</v>
      </c>
      <c r="F49" t="s">
        <v>19</v>
      </c>
      <c r="G49" t="s">
        <v>19</v>
      </c>
      <c r="H49" t="s">
        <v>19</v>
      </c>
      <c r="I49" t="s">
        <v>19</v>
      </c>
      <c r="J49" t="s">
        <v>19</v>
      </c>
      <c r="K49" t="s">
        <v>19</v>
      </c>
      <c r="L49" t="s">
        <v>19</v>
      </c>
      <c r="M49" t="s">
        <v>19</v>
      </c>
      <c r="N49" t="s">
        <v>19</v>
      </c>
      <c r="O49" t="s">
        <v>235</v>
      </c>
      <c r="P49">
        <v>70</v>
      </c>
      <c r="Q49">
        <v>1</v>
      </c>
      <c r="R49" t="s">
        <v>476</v>
      </c>
      <c r="S49" t="s">
        <v>730</v>
      </c>
      <c r="T49" t="s">
        <v>1915</v>
      </c>
      <c r="U49" t="s">
        <v>1929</v>
      </c>
      <c r="V49" t="s">
        <v>697</v>
      </c>
    </row>
    <row r="50" spans="1:22" x14ac:dyDescent="0.25">
      <c r="A50" s="31" t="str">
        <f t="shared" si="1"/>
        <v>7200.1</v>
      </c>
      <c r="B50" t="s">
        <v>903</v>
      </c>
      <c r="C50">
        <v>0</v>
      </c>
      <c r="D50" t="s">
        <v>471</v>
      </c>
      <c r="E50" t="s">
        <v>904</v>
      </c>
      <c r="F50" t="s">
        <v>490</v>
      </c>
      <c r="G50" t="s">
        <v>1492</v>
      </c>
      <c r="H50" t="s">
        <v>1493</v>
      </c>
      <c r="I50" t="s">
        <v>1494</v>
      </c>
      <c r="J50" t="s">
        <v>1847</v>
      </c>
      <c r="K50" t="s">
        <v>491</v>
      </c>
      <c r="L50" t="s">
        <v>23</v>
      </c>
      <c r="M50" t="s">
        <v>585</v>
      </c>
      <c r="N50" t="s">
        <v>19</v>
      </c>
      <c r="O50" t="s">
        <v>186</v>
      </c>
      <c r="P50">
        <v>50</v>
      </c>
      <c r="Q50">
        <v>1</v>
      </c>
      <c r="R50" t="s">
        <v>476</v>
      </c>
      <c r="S50" t="s">
        <v>905</v>
      </c>
      <c r="T50" t="s">
        <v>1913</v>
      </c>
      <c r="U50" t="s">
        <v>1932</v>
      </c>
      <c r="V50" t="s">
        <v>906</v>
      </c>
    </row>
    <row r="51" spans="1:22" x14ac:dyDescent="0.25">
      <c r="A51" s="31" t="str">
        <f t="shared" si="1"/>
        <v>7200.1.1</v>
      </c>
      <c r="B51" t="s">
        <v>903</v>
      </c>
      <c r="C51">
        <v>0</v>
      </c>
      <c r="D51" t="s">
        <v>478</v>
      </c>
      <c r="E51" t="s">
        <v>907</v>
      </c>
      <c r="F51" t="s">
        <v>19</v>
      </c>
      <c r="G51" t="s">
        <v>19</v>
      </c>
      <c r="H51" t="s">
        <v>19</v>
      </c>
      <c r="I51" t="s">
        <v>19</v>
      </c>
      <c r="J51" t="s">
        <v>19</v>
      </c>
      <c r="K51" t="s">
        <v>19</v>
      </c>
      <c r="L51" t="s">
        <v>19</v>
      </c>
      <c r="M51" t="s">
        <v>19</v>
      </c>
      <c r="N51" t="s">
        <v>19</v>
      </c>
      <c r="O51" t="s">
        <v>24</v>
      </c>
      <c r="P51">
        <v>100</v>
      </c>
      <c r="Q51">
        <v>1</v>
      </c>
      <c r="R51" t="s">
        <v>476</v>
      </c>
      <c r="S51" t="s">
        <v>908</v>
      </c>
      <c r="T51" t="s">
        <v>1913</v>
      </c>
      <c r="U51" t="s">
        <v>1916</v>
      </c>
      <c r="V51" t="s">
        <v>906</v>
      </c>
    </row>
    <row r="52" spans="1:22" x14ac:dyDescent="0.25">
      <c r="A52" s="31" t="str">
        <f t="shared" si="1"/>
        <v>7200.1.2</v>
      </c>
      <c r="B52" t="s">
        <v>903</v>
      </c>
      <c r="C52">
        <v>0</v>
      </c>
      <c r="D52" t="s">
        <v>1871</v>
      </c>
      <c r="E52" t="s">
        <v>909</v>
      </c>
      <c r="F52" t="s">
        <v>19</v>
      </c>
      <c r="G52" t="s">
        <v>19</v>
      </c>
      <c r="H52" t="s">
        <v>19</v>
      </c>
      <c r="I52" t="s">
        <v>19</v>
      </c>
      <c r="J52" t="s">
        <v>19</v>
      </c>
      <c r="K52" t="s">
        <v>19</v>
      </c>
      <c r="L52" t="s">
        <v>19</v>
      </c>
      <c r="M52" t="s">
        <v>19</v>
      </c>
      <c r="N52" t="s">
        <v>19</v>
      </c>
      <c r="O52" t="s">
        <v>25</v>
      </c>
      <c r="P52">
        <v>0</v>
      </c>
      <c r="Q52">
        <v>1</v>
      </c>
      <c r="R52" t="s">
        <v>476</v>
      </c>
      <c r="S52" t="s">
        <v>908</v>
      </c>
      <c r="T52" t="s">
        <v>1933</v>
      </c>
      <c r="U52" t="s">
        <v>1918</v>
      </c>
      <c r="V52" t="s">
        <v>519</v>
      </c>
    </row>
    <row r="53" spans="1:22" x14ac:dyDescent="0.25">
      <c r="A53" s="31" t="str">
        <f t="shared" si="1"/>
        <v>7200.1.3</v>
      </c>
      <c r="B53" t="s">
        <v>903</v>
      </c>
      <c r="C53">
        <v>0</v>
      </c>
      <c r="D53" t="s">
        <v>1871</v>
      </c>
      <c r="E53" t="s">
        <v>910</v>
      </c>
      <c r="F53" t="s">
        <v>19</v>
      </c>
      <c r="G53" t="s">
        <v>19</v>
      </c>
      <c r="H53" t="s">
        <v>19</v>
      </c>
      <c r="I53" t="s">
        <v>19</v>
      </c>
      <c r="J53" t="s">
        <v>19</v>
      </c>
      <c r="K53" t="s">
        <v>19</v>
      </c>
      <c r="L53" t="s">
        <v>19</v>
      </c>
      <c r="M53" t="s">
        <v>19</v>
      </c>
      <c r="N53" t="s">
        <v>19</v>
      </c>
      <c r="O53" t="s">
        <v>187</v>
      </c>
      <c r="P53">
        <v>0</v>
      </c>
      <c r="Q53">
        <v>1</v>
      </c>
      <c r="R53" t="s">
        <v>476</v>
      </c>
      <c r="S53" t="s">
        <v>908</v>
      </c>
      <c r="T53" t="s">
        <v>1918</v>
      </c>
      <c r="U53" t="s">
        <v>1934</v>
      </c>
      <c r="V53" t="s">
        <v>519</v>
      </c>
    </row>
    <row r="54" spans="1:22" x14ac:dyDescent="0.25">
      <c r="A54" s="31" t="str">
        <f t="shared" si="1"/>
        <v>7200.1.4</v>
      </c>
      <c r="B54" t="s">
        <v>903</v>
      </c>
      <c r="C54">
        <v>0</v>
      </c>
      <c r="D54" t="s">
        <v>1871</v>
      </c>
      <c r="E54" t="s">
        <v>911</v>
      </c>
      <c r="F54" t="s">
        <v>19</v>
      </c>
      <c r="G54" t="s">
        <v>19</v>
      </c>
      <c r="H54" t="s">
        <v>19</v>
      </c>
      <c r="I54" t="s">
        <v>19</v>
      </c>
      <c r="J54" t="s">
        <v>19</v>
      </c>
      <c r="K54" t="s">
        <v>19</v>
      </c>
      <c r="L54" t="s">
        <v>19</v>
      </c>
      <c r="M54" t="s">
        <v>19</v>
      </c>
      <c r="N54" t="s">
        <v>19</v>
      </c>
      <c r="O54" t="s">
        <v>188</v>
      </c>
      <c r="P54">
        <v>0</v>
      </c>
      <c r="Q54">
        <v>1</v>
      </c>
      <c r="R54" t="s">
        <v>476</v>
      </c>
      <c r="S54" t="s">
        <v>908</v>
      </c>
      <c r="T54" t="s">
        <v>1935</v>
      </c>
      <c r="U54" t="s">
        <v>1932</v>
      </c>
      <c r="V54" t="s">
        <v>519</v>
      </c>
    </row>
    <row r="55" spans="1:22" x14ac:dyDescent="0.25">
      <c r="A55" s="31" t="str">
        <f t="shared" si="1"/>
        <v>7200.2</v>
      </c>
      <c r="B55" t="s">
        <v>903</v>
      </c>
      <c r="C55">
        <v>0</v>
      </c>
      <c r="D55" t="s">
        <v>471</v>
      </c>
      <c r="E55" t="s">
        <v>912</v>
      </c>
      <c r="F55" t="s">
        <v>473</v>
      </c>
      <c r="G55" t="s">
        <v>1489</v>
      </c>
      <c r="H55" t="s">
        <v>1490</v>
      </c>
      <c r="I55" t="s">
        <v>1491</v>
      </c>
      <c r="J55" t="s">
        <v>1836</v>
      </c>
      <c r="K55" t="s">
        <v>474</v>
      </c>
      <c r="L55" t="s">
        <v>23</v>
      </c>
      <c r="M55" t="s">
        <v>625</v>
      </c>
      <c r="N55" t="s">
        <v>19</v>
      </c>
      <c r="O55" t="s">
        <v>275</v>
      </c>
      <c r="P55">
        <v>50</v>
      </c>
      <c r="Q55">
        <v>2</v>
      </c>
      <c r="R55" t="s">
        <v>476</v>
      </c>
      <c r="S55" t="s">
        <v>913</v>
      </c>
      <c r="T55" t="s">
        <v>1913</v>
      </c>
      <c r="U55" t="s">
        <v>1914</v>
      </c>
      <c r="V55" t="s">
        <v>903</v>
      </c>
    </row>
    <row r="56" spans="1:22" x14ac:dyDescent="0.25">
      <c r="A56" s="31" t="str">
        <f t="shared" si="1"/>
        <v>7200.2.1</v>
      </c>
      <c r="B56" t="s">
        <v>903</v>
      </c>
      <c r="C56">
        <v>0</v>
      </c>
      <c r="D56" t="s">
        <v>478</v>
      </c>
      <c r="E56" t="s">
        <v>914</v>
      </c>
      <c r="F56" t="s">
        <v>19</v>
      </c>
      <c r="G56" t="s">
        <v>19</v>
      </c>
      <c r="H56" t="s">
        <v>19</v>
      </c>
      <c r="I56" t="s">
        <v>19</v>
      </c>
      <c r="J56" t="s">
        <v>19</v>
      </c>
      <c r="K56" t="s">
        <v>19</v>
      </c>
      <c r="L56" t="s">
        <v>19</v>
      </c>
      <c r="M56" t="s">
        <v>19</v>
      </c>
      <c r="N56" t="s">
        <v>19</v>
      </c>
      <c r="O56" t="s">
        <v>276</v>
      </c>
      <c r="P56">
        <v>20</v>
      </c>
      <c r="Q56">
        <v>2</v>
      </c>
      <c r="R56" t="s">
        <v>476</v>
      </c>
      <c r="S56" t="s">
        <v>915</v>
      </c>
      <c r="T56" t="s">
        <v>1913</v>
      </c>
      <c r="U56" t="s">
        <v>1936</v>
      </c>
      <c r="V56" t="s">
        <v>903</v>
      </c>
    </row>
    <row r="57" spans="1:22" x14ac:dyDescent="0.25">
      <c r="A57" s="31" t="str">
        <f t="shared" si="1"/>
        <v>7200.2.2</v>
      </c>
      <c r="B57" t="s">
        <v>903</v>
      </c>
      <c r="C57">
        <v>0</v>
      </c>
      <c r="D57" t="s">
        <v>478</v>
      </c>
      <c r="E57" t="s">
        <v>916</v>
      </c>
      <c r="F57" t="s">
        <v>19</v>
      </c>
      <c r="G57" t="s">
        <v>19</v>
      </c>
      <c r="H57" t="s">
        <v>19</v>
      </c>
      <c r="I57" t="s">
        <v>19</v>
      </c>
      <c r="J57" t="s">
        <v>19</v>
      </c>
      <c r="K57" t="s">
        <v>19</v>
      </c>
      <c r="L57" t="s">
        <v>19</v>
      </c>
      <c r="M57" t="s">
        <v>19</v>
      </c>
      <c r="N57" t="s">
        <v>19</v>
      </c>
      <c r="O57" t="s">
        <v>277</v>
      </c>
      <c r="P57">
        <v>40</v>
      </c>
      <c r="Q57">
        <v>1</v>
      </c>
      <c r="R57" t="s">
        <v>476</v>
      </c>
      <c r="S57" t="s">
        <v>917</v>
      </c>
      <c r="T57" t="s">
        <v>1937</v>
      </c>
      <c r="U57" t="s">
        <v>1938</v>
      </c>
      <c r="V57" t="s">
        <v>903</v>
      </c>
    </row>
    <row r="58" spans="1:22" x14ac:dyDescent="0.25">
      <c r="A58" s="31" t="str">
        <f t="shared" si="1"/>
        <v>7200.2.3</v>
      </c>
      <c r="B58" t="s">
        <v>903</v>
      </c>
      <c r="C58">
        <v>0</v>
      </c>
      <c r="D58" t="s">
        <v>478</v>
      </c>
      <c r="E58" t="s">
        <v>918</v>
      </c>
      <c r="F58" t="s">
        <v>19</v>
      </c>
      <c r="G58" t="s">
        <v>19</v>
      </c>
      <c r="H58" t="s">
        <v>19</v>
      </c>
      <c r="I58" t="s">
        <v>19</v>
      </c>
      <c r="J58" t="s">
        <v>19</v>
      </c>
      <c r="K58" t="s">
        <v>19</v>
      </c>
      <c r="L58" t="s">
        <v>19</v>
      </c>
      <c r="M58" t="s">
        <v>19</v>
      </c>
      <c r="N58" t="s">
        <v>19</v>
      </c>
      <c r="O58" t="s">
        <v>278</v>
      </c>
      <c r="P58">
        <v>40</v>
      </c>
      <c r="Q58">
        <v>1</v>
      </c>
      <c r="R58" t="s">
        <v>476</v>
      </c>
      <c r="S58" t="s">
        <v>917</v>
      </c>
      <c r="T58" t="s">
        <v>1918</v>
      </c>
      <c r="U58" t="s">
        <v>1914</v>
      </c>
      <c r="V58" t="s">
        <v>903</v>
      </c>
    </row>
    <row r="59" spans="1:22" x14ac:dyDescent="0.25">
      <c r="A59" s="31" t="str">
        <f t="shared" si="1"/>
        <v>13.1</v>
      </c>
      <c r="B59" t="s">
        <v>773</v>
      </c>
      <c r="C59">
        <v>0</v>
      </c>
      <c r="D59" t="s">
        <v>471</v>
      </c>
      <c r="E59" t="s">
        <v>774</v>
      </c>
      <c r="F59" t="s">
        <v>473</v>
      </c>
      <c r="G59" t="s">
        <v>1489</v>
      </c>
      <c r="H59" t="s">
        <v>1490</v>
      </c>
      <c r="I59" t="s">
        <v>1491</v>
      </c>
      <c r="J59" t="s">
        <v>19</v>
      </c>
      <c r="K59" t="s">
        <v>491</v>
      </c>
      <c r="L59" t="s">
        <v>19</v>
      </c>
      <c r="M59" t="s">
        <v>1458</v>
      </c>
      <c r="N59" t="s">
        <v>19</v>
      </c>
      <c r="O59" t="s">
        <v>444</v>
      </c>
      <c r="P59">
        <v>100</v>
      </c>
      <c r="Q59">
        <v>1</v>
      </c>
      <c r="R59" t="s">
        <v>476</v>
      </c>
      <c r="S59" t="s">
        <v>775</v>
      </c>
      <c r="T59" t="s">
        <v>1939</v>
      </c>
      <c r="U59" t="s">
        <v>1940</v>
      </c>
      <c r="V59" t="s">
        <v>776</v>
      </c>
    </row>
    <row r="60" spans="1:22" x14ac:dyDescent="0.25">
      <c r="A60" s="31" t="str">
        <f t="shared" si="1"/>
        <v>13.1.1</v>
      </c>
      <c r="B60" t="s">
        <v>773</v>
      </c>
      <c r="C60">
        <v>0</v>
      </c>
      <c r="D60" t="s">
        <v>478</v>
      </c>
      <c r="E60" t="s">
        <v>777</v>
      </c>
      <c r="F60" t="s">
        <v>19</v>
      </c>
      <c r="G60" t="s">
        <v>19</v>
      </c>
      <c r="H60" t="s">
        <v>19</v>
      </c>
      <c r="I60" t="s">
        <v>19</v>
      </c>
      <c r="J60" t="s">
        <v>19</v>
      </c>
      <c r="K60" t="s">
        <v>19</v>
      </c>
      <c r="L60" t="s">
        <v>19</v>
      </c>
      <c r="M60" t="s">
        <v>19</v>
      </c>
      <c r="N60" t="s">
        <v>19</v>
      </c>
      <c r="O60" t="s">
        <v>445</v>
      </c>
      <c r="P60">
        <v>100</v>
      </c>
      <c r="Q60">
        <v>1</v>
      </c>
      <c r="R60" t="s">
        <v>476</v>
      </c>
      <c r="S60" t="s">
        <v>778</v>
      </c>
      <c r="T60" t="s">
        <v>1939</v>
      </c>
      <c r="U60" t="s">
        <v>1920</v>
      </c>
      <c r="V60" t="s">
        <v>773</v>
      </c>
    </row>
    <row r="61" spans="1:22" x14ac:dyDescent="0.25">
      <c r="A61" s="31" t="str">
        <f t="shared" si="1"/>
        <v>13.1.2</v>
      </c>
      <c r="B61" t="s">
        <v>773</v>
      </c>
      <c r="C61">
        <v>0</v>
      </c>
      <c r="D61" t="s">
        <v>1871</v>
      </c>
      <c r="E61" t="s">
        <v>779</v>
      </c>
      <c r="F61" t="s">
        <v>19</v>
      </c>
      <c r="G61" t="s">
        <v>19</v>
      </c>
      <c r="H61" t="s">
        <v>19</v>
      </c>
      <c r="I61" t="s">
        <v>19</v>
      </c>
      <c r="J61" t="s">
        <v>19</v>
      </c>
      <c r="K61" t="s">
        <v>19</v>
      </c>
      <c r="L61" t="s">
        <v>19</v>
      </c>
      <c r="M61" t="s">
        <v>19</v>
      </c>
      <c r="N61" t="s">
        <v>19</v>
      </c>
      <c r="O61" t="s">
        <v>446</v>
      </c>
      <c r="P61">
        <v>0</v>
      </c>
      <c r="Q61">
        <v>1</v>
      </c>
      <c r="R61" t="s">
        <v>476</v>
      </c>
      <c r="S61" t="s">
        <v>780</v>
      </c>
      <c r="T61" t="s">
        <v>1924</v>
      </c>
      <c r="U61" t="s">
        <v>1916</v>
      </c>
      <c r="V61" t="s">
        <v>597</v>
      </c>
    </row>
    <row r="62" spans="1:22" x14ac:dyDescent="0.25">
      <c r="A62" s="31" t="str">
        <f t="shared" si="1"/>
        <v>13.1.3</v>
      </c>
      <c r="B62" t="s">
        <v>773</v>
      </c>
      <c r="C62">
        <v>0</v>
      </c>
      <c r="D62" t="s">
        <v>1871</v>
      </c>
      <c r="E62" t="s">
        <v>781</v>
      </c>
      <c r="F62" t="s">
        <v>19</v>
      </c>
      <c r="G62" t="s">
        <v>19</v>
      </c>
      <c r="H62" t="s">
        <v>19</v>
      </c>
      <c r="I62" t="s">
        <v>19</v>
      </c>
      <c r="J62" t="s">
        <v>19</v>
      </c>
      <c r="K62" t="s">
        <v>19</v>
      </c>
      <c r="L62" t="s">
        <v>19</v>
      </c>
      <c r="M62" t="s">
        <v>19</v>
      </c>
      <c r="N62" t="s">
        <v>19</v>
      </c>
      <c r="O62" t="s">
        <v>447</v>
      </c>
      <c r="P62">
        <v>0</v>
      </c>
      <c r="Q62">
        <v>1</v>
      </c>
      <c r="R62" t="s">
        <v>504</v>
      </c>
      <c r="S62" t="s">
        <v>782</v>
      </c>
      <c r="T62" t="s">
        <v>1915</v>
      </c>
      <c r="U62" t="s">
        <v>1940</v>
      </c>
      <c r="V62" t="s">
        <v>597</v>
      </c>
    </row>
    <row r="63" spans="1:22" x14ac:dyDescent="0.25">
      <c r="A63" s="31" t="str">
        <f t="shared" si="1"/>
        <v>20.1</v>
      </c>
      <c r="B63" t="s">
        <v>519</v>
      </c>
      <c r="C63">
        <v>0</v>
      </c>
      <c r="D63" t="s">
        <v>471</v>
      </c>
      <c r="E63" t="s">
        <v>520</v>
      </c>
      <c r="F63" t="s">
        <v>490</v>
      </c>
      <c r="G63" t="s">
        <v>1489</v>
      </c>
      <c r="H63" t="s">
        <v>1490</v>
      </c>
      <c r="I63" t="s">
        <v>1491</v>
      </c>
      <c r="J63" t="s">
        <v>1836</v>
      </c>
      <c r="K63" t="s">
        <v>474</v>
      </c>
      <c r="L63" t="s">
        <v>51</v>
      </c>
      <c r="M63" t="s">
        <v>521</v>
      </c>
      <c r="N63" t="s">
        <v>1848</v>
      </c>
      <c r="O63" t="s">
        <v>377</v>
      </c>
      <c r="P63">
        <v>20</v>
      </c>
      <c r="Q63">
        <v>100</v>
      </c>
      <c r="R63" t="s">
        <v>504</v>
      </c>
      <c r="S63" t="s">
        <v>505</v>
      </c>
      <c r="T63" t="s">
        <v>1913</v>
      </c>
      <c r="U63" t="s">
        <v>1926</v>
      </c>
      <c r="V63" t="s">
        <v>519</v>
      </c>
    </row>
    <row r="64" spans="1:22" x14ac:dyDescent="0.25">
      <c r="A64" s="31" t="str">
        <f t="shared" si="1"/>
        <v>20.1.1</v>
      </c>
      <c r="B64" t="s">
        <v>519</v>
      </c>
      <c r="C64">
        <v>0</v>
      </c>
      <c r="D64" t="s">
        <v>478</v>
      </c>
      <c r="E64" t="s">
        <v>522</v>
      </c>
      <c r="F64" t="s">
        <v>19</v>
      </c>
      <c r="G64" t="s">
        <v>19</v>
      </c>
      <c r="H64" t="s">
        <v>19</v>
      </c>
      <c r="I64" t="s">
        <v>19</v>
      </c>
      <c r="J64" t="s">
        <v>19</v>
      </c>
      <c r="K64" t="s">
        <v>19</v>
      </c>
      <c r="L64" t="s">
        <v>19</v>
      </c>
      <c r="M64" t="s">
        <v>19</v>
      </c>
      <c r="N64" t="s">
        <v>19</v>
      </c>
      <c r="O64" t="s">
        <v>378</v>
      </c>
      <c r="P64">
        <v>20</v>
      </c>
      <c r="Q64">
        <v>1</v>
      </c>
      <c r="R64" t="s">
        <v>476</v>
      </c>
      <c r="S64" t="s">
        <v>523</v>
      </c>
      <c r="T64" t="s">
        <v>1913</v>
      </c>
      <c r="U64" t="s">
        <v>1920</v>
      </c>
      <c r="V64" t="s">
        <v>519</v>
      </c>
    </row>
    <row r="65" spans="1:22" x14ac:dyDescent="0.25">
      <c r="A65" s="31" t="str">
        <f t="shared" si="1"/>
        <v>20.1.2</v>
      </c>
      <c r="B65" t="s">
        <v>519</v>
      </c>
      <c r="C65">
        <v>0</v>
      </c>
      <c r="D65" t="s">
        <v>478</v>
      </c>
      <c r="E65" t="s">
        <v>524</v>
      </c>
      <c r="F65" t="s">
        <v>19</v>
      </c>
      <c r="G65" t="s">
        <v>19</v>
      </c>
      <c r="H65" t="s">
        <v>19</v>
      </c>
      <c r="I65" t="s">
        <v>19</v>
      </c>
      <c r="J65" t="s">
        <v>19</v>
      </c>
      <c r="K65" t="s">
        <v>19</v>
      </c>
      <c r="L65" t="s">
        <v>19</v>
      </c>
      <c r="M65" t="s">
        <v>19</v>
      </c>
      <c r="N65" t="s">
        <v>19</v>
      </c>
      <c r="O65" t="s">
        <v>379</v>
      </c>
      <c r="P65">
        <v>80</v>
      </c>
      <c r="Q65">
        <v>100</v>
      </c>
      <c r="R65" t="s">
        <v>504</v>
      </c>
      <c r="S65" t="s">
        <v>505</v>
      </c>
      <c r="T65" t="s">
        <v>1924</v>
      </c>
      <c r="U65" t="s">
        <v>1926</v>
      </c>
      <c r="V65" t="s">
        <v>519</v>
      </c>
    </row>
    <row r="66" spans="1:22" x14ac:dyDescent="0.25">
      <c r="A66" s="31" t="str">
        <f t="shared" si="1"/>
        <v>20.2</v>
      </c>
      <c r="B66" t="s">
        <v>519</v>
      </c>
      <c r="C66">
        <v>0</v>
      </c>
      <c r="D66" t="s">
        <v>471</v>
      </c>
      <c r="E66" t="s">
        <v>525</v>
      </c>
      <c r="F66" t="s">
        <v>490</v>
      </c>
      <c r="G66" t="s">
        <v>1489</v>
      </c>
      <c r="H66" t="s">
        <v>1490</v>
      </c>
      <c r="I66" t="s">
        <v>1491</v>
      </c>
      <c r="J66" t="s">
        <v>1836</v>
      </c>
      <c r="K66" t="s">
        <v>474</v>
      </c>
      <c r="L66" t="s">
        <v>51</v>
      </c>
      <c r="M66" t="s">
        <v>521</v>
      </c>
      <c r="N66" t="s">
        <v>19</v>
      </c>
      <c r="O66" t="s">
        <v>380</v>
      </c>
      <c r="P66">
        <v>20</v>
      </c>
      <c r="Q66">
        <v>100</v>
      </c>
      <c r="R66" t="s">
        <v>504</v>
      </c>
      <c r="S66" t="s">
        <v>505</v>
      </c>
      <c r="T66" t="s">
        <v>1913</v>
      </c>
      <c r="U66" t="s">
        <v>1926</v>
      </c>
      <c r="V66" t="s">
        <v>519</v>
      </c>
    </row>
    <row r="67" spans="1:22" x14ac:dyDescent="0.25">
      <c r="A67" s="31" t="str">
        <f t="shared" si="1"/>
        <v>20.2.1</v>
      </c>
      <c r="B67" t="s">
        <v>519</v>
      </c>
      <c r="C67">
        <v>0</v>
      </c>
      <c r="D67" t="s">
        <v>478</v>
      </c>
      <c r="E67" t="s">
        <v>526</v>
      </c>
      <c r="F67" t="s">
        <v>19</v>
      </c>
      <c r="G67" t="s">
        <v>19</v>
      </c>
      <c r="H67" t="s">
        <v>19</v>
      </c>
      <c r="I67" t="s">
        <v>19</v>
      </c>
      <c r="J67" t="s">
        <v>19</v>
      </c>
      <c r="K67" t="s">
        <v>19</v>
      </c>
      <c r="L67" t="s">
        <v>19</v>
      </c>
      <c r="M67" t="s">
        <v>19</v>
      </c>
      <c r="N67" t="s">
        <v>19</v>
      </c>
      <c r="O67" t="s">
        <v>381</v>
      </c>
      <c r="P67">
        <v>20</v>
      </c>
      <c r="Q67">
        <v>1</v>
      </c>
      <c r="R67" t="s">
        <v>476</v>
      </c>
      <c r="S67" t="s">
        <v>523</v>
      </c>
      <c r="T67" t="s">
        <v>1913</v>
      </c>
      <c r="U67" t="s">
        <v>1941</v>
      </c>
      <c r="V67" t="s">
        <v>519</v>
      </c>
    </row>
    <row r="68" spans="1:22" x14ac:dyDescent="0.25">
      <c r="A68" s="31" t="str">
        <f t="shared" ref="A68:A131" si="2">+E68</f>
        <v>20.2.2</v>
      </c>
      <c r="B68" t="s">
        <v>519</v>
      </c>
      <c r="C68">
        <v>0</v>
      </c>
      <c r="D68" t="s">
        <v>478</v>
      </c>
      <c r="E68" t="s">
        <v>527</v>
      </c>
      <c r="F68" t="s">
        <v>19</v>
      </c>
      <c r="G68" t="s">
        <v>19</v>
      </c>
      <c r="H68" t="s">
        <v>19</v>
      </c>
      <c r="I68" t="s">
        <v>19</v>
      </c>
      <c r="J68" t="s">
        <v>19</v>
      </c>
      <c r="K68" t="s">
        <v>19</v>
      </c>
      <c r="L68" t="s">
        <v>19</v>
      </c>
      <c r="M68" t="s">
        <v>19</v>
      </c>
      <c r="N68" t="s">
        <v>19</v>
      </c>
      <c r="O68" t="s">
        <v>382</v>
      </c>
      <c r="P68">
        <v>80</v>
      </c>
      <c r="Q68">
        <v>100</v>
      </c>
      <c r="R68" t="s">
        <v>504</v>
      </c>
      <c r="S68" t="s">
        <v>505</v>
      </c>
      <c r="T68" t="s">
        <v>1924</v>
      </c>
      <c r="U68" t="s">
        <v>1926</v>
      </c>
      <c r="V68" t="s">
        <v>519</v>
      </c>
    </row>
    <row r="69" spans="1:22" x14ac:dyDescent="0.25">
      <c r="A69" s="31" t="str">
        <f t="shared" si="2"/>
        <v>20.3</v>
      </c>
      <c r="B69" t="s">
        <v>519</v>
      </c>
      <c r="C69">
        <v>0</v>
      </c>
      <c r="D69" t="s">
        <v>471</v>
      </c>
      <c r="E69" t="s">
        <v>528</v>
      </c>
      <c r="F69" t="s">
        <v>473</v>
      </c>
      <c r="G69" t="s">
        <v>1486</v>
      </c>
      <c r="H69" t="s">
        <v>1487</v>
      </c>
      <c r="I69" t="s">
        <v>1488</v>
      </c>
      <c r="J69" t="s">
        <v>1836</v>
      </c>
      <c r="K69" t="s">
        <v>474</v>
      </c>
      <c r="L69" t="s">
        <v>51</v>
      </c>
      <c r="M69" t="s">
        <v>1454</v>
      </c>
      <c r="N69" t="s">
        <v>1558</v>
      </c>
      <c r="O69" t="s">
        <v>410</v>
      </c>
      <c r="P69">
        <v>20</v>
      </c>
      <c r="Q69">
        <v>100</v>
      </c>
      <c r="R69" t="s">
        <v>504</v>
      </c>
      <c r="S69" t="s">
        <v>505</v>
      </c>
      <c r="T69" t="s">
        <v>1923</v>
      </c>
      <c r="U69" t="s">
        <v>1926</v>
      </c>
      <c r="V69" t="s">
        <v>519</v>
      </c>
    </row>
    <row r="70" spans="1:22" x14ac:dyDescent="0.25">
      <c r="A70" s="31" t="str">
        <f t="shared" si="2"/>
        <v>20.3.1</v>
      </c>
      <c r="B70" t="s">
        <v>519</v>
      </c>
      <c r="C70">
        <v>0</v>
      </c>
      <c r="D70" t="s">
        <v>478</v>
      </c>
      <c r="E70" t="s">
        <v>529</v>
      </c>
      <c r="F70" t="s">
        <v>19</v>
      </c>
      <c r="G70" t="s">
        <v>19</v>
      </c>
      <c r="H70" t="s">
        <v>19</v>
      </c>
      <c r="I70" t="s">
        <v>19</v>
      </c>
      <c r="J70" t="s">
        <v>19</v>
      </c>
      <c r="K70" t="s">
        <v>19</v>
      </c>
      <c r="L70" t="s">
        <v>19</v>
      </c>
      <c r="M70" t="s">
        <v>19</v>
      </c>
      <c r="N70" t="s">
        <v>19</v>
      </c>
      <c r="O70" t="s">
        <v>411</v>
      </c>
      <c r="P70">
        <v>20</v>
      </c>
      <c r="Q70">
        <v>1</v>
      </c>
      <c r="R70" t="s">
        <v>476</v>
      </c>
      <c r="S70" t="s">
        <v>523</v>
      </c>
      <c r="T70" t="s">
        <v>1923</v>
      </c>
      <c r="U70" t="s">
        <v>1921</v>
      </c>
      <c r="V70" t="s">
        <v>519</v>
      </c>
    </row>
    <row r="71" spans="1:22" x14ac:dyDescent="0.25">
      <c r="A71" s="31" t="str">
        <f t="shared" si="2"/>
        <v>20.3.2</v>
      </c>
      <c r="B71" t="s">
        <v>519</v>
      </c>
      <c r="C71">
        <v>0</v>
      </c>
      <c r="D71" t="s">
        <v>478</v>
      </c>
      <c r="E71" t="s">
        <v>530</v>
      </c>
      <c r="F71" t="s">
        <v>19</v>
      </c>
      <c r="G71" t="s">
        <v>19</v>
      </c>
      <c r="H71" t="s">
        <v>19</v>
      </c>
      <c r="I71" t="s">
        <v>19</v>
      </c>
      <c r="J71" t="s">
        <v>19</v>
      </c>
      <c r="K71" t="s">
        <v>19</v>
      </c>
      <c r="L71" t="s">
        <v>19</v>
      </c>
      <c r="M71" t="s">
        <v>19</v>
      </c>
      <c r="N71" t="s">
        <v>19</v>
      </c>
      <c r="O71" t="s">
        <v>412</v>
      </c>
      <c r="P71">
        <v>80</v>
      </c>
      <c r="Q71">
        <v>100</v>
      </c>
      <c r="R71" t="s">
        <v>504</v>
      </c>
      <c r="S71" t="s">
        <v>505</v>
      </c>
      <c r="T71" t="s">
        <v>1913</v>
      </c>
      <c r="U71" t="s">
        <v>1926</v>
      </c>
      <c r="V71" t="s">
        <v>519</v>
      </c>
    </row>
    <row r="72" spans="1:22" x14ac:dyDescent="0.25">
      <c r="A72" s="31" t="str">
        <f t="shared" si="2"/>
        <v>20.4</v>
      </c>
      <c r="B72" t="s">
        <v>519</v>
      </c>
      <c r="C72">
        <v>0</v>
      </c>
      <c r="D72" t="s">
        <v>471</v>
      </c>
      <c r="E72" t="s">
        <v>531</v>
      </c>
      <c r="F72" t="s">
        <v>473</v>
      </c>
      <c r="G72" t="s">
        <v>1486</v>
      </c>
      <c r="H72" t="s">
        <v>1487</v>
      </c>
      <c r="I72" t="s">
        <v>1488</v>
      </c>
      <c r="J72" t="s">
        <v>1836</v>
      </c>
      <c r="K72" t="s">
        <v>474</v>
      </c>
      <c r="L72" t="s">
        <v>51</v>
      </c>
      <c r="M72" t="s">
        <v>1454</v>
      </c>
      <c r="N72" t="s">
        <v>1558</v>
      </c>
      <c r="O72" t="s">
        <v>413</v>
      </c>
      <c r="P72">
        <v>20</v>
      </c>
      <c r="Q72">
        <v>100</v>
      </c>
      <c r="R72" t="s">
        <v>504</v>
      </c>
      <c r="S72" t="s">
        <v>532</v>
      </c>
      <c r="T72" t="s">
        <v>1939</v>
      </c>
      <c r="U72" t="s">
        <v>1926</v>
      </c>
      <c r="V72" t="s">
        <v>519</v>
      </c>
    </row>
    <row r="73" spans="1:22" x14ac:dyDescent="0.25">
      <c r="A73" s="31" t="str">
        <f t="shared" si="2"/>
        <v>20.4.1</v>
      </c>
      <c r="B73" t="s">
        <v>519</v>
      </c>
      <c r="C73">
        <v>0</v>
      </c>
      <c r="D73" t="s">
        <v>478</v>
      </c>
      <c r="E73" t="s">
        <v>533</v>
      </c>
      <c r="F73" t="s">
        <v>19</v>
      </c>
      <c r="G73" t="s">
        <v>19</v>
      </c>
      <c r="H73" t="s">
        <v>19</v>
      </c>
      <c r="I73" t="s">
        <v>19</v>
      </c>
      <c r="J73" t="s">
        <v>19</v>
      </c>
      <c r="K73" t="s">
        <v>19</v>
      </c>
      <c r="L73" t="s">
        <v>19</v>
      </c>
      <c r="M73" t="s">
        <v>19</v>
      </c>
      <c r="N73" t="s">
        <v>19</v>
      </c>
      <c r="O73" t="s">
        <v>414</v>
      </c>
      <c r="P73">
        <v>40</v>
      </c>
      <c r="Q73">
        <v>1</v>
      </c>
      <c r="R73" t="s">
        <v>476</v>
      </c>
      <c r="S73" t="s">
        <v>534</v>
      </c>
      <c r="T73" t="s">
        <v>1939</v>
      </c>
      <c r="U73" t="s">
        <v>1916</v>
      </c>
      <c r="V73" t="s">
        <v>519</v>
      </c>
    </row>
    <row r="74" spans="1:22" x14ac:dyDescent="0.25">
      <c r="A74" s="31" t="str">
        <f t="shared" si="2"/>
        <v>20.4.2</v>
      </c>
      <c r="B74" t="s">
        <v>519</v>
      </c>
      <c r="C74">
        <v>0</v>
      </c>
      <c r="D74" t="s">
        <v>478</v>
      </c>
      <c r="E74" t="s">
        <v>535</v>
      </c>
      <c r="F74" t="s">
        <v>19</v>
      </c>
      <c r="G74" t="s">
        <v>19</v>
      </c>
      <c r="H74" t="s">
        <v>19</v>
      </c>
      <c r="I74" t="s">
        <v>19</v>
      </c>
      <c r="J74" t="s">
        <v>19</v>
      </c>
      <c r="K74" t="s">
        <v>19</v>
      </c>
      <c r="L74" t="s">
        <v>19</v>
      </c>
      <c r="M74" t="s">
        <v>19</v>
      </c>
      <c r="N74" t="s">
        <v>19</v>
      </c>
      <c r="O74" t="s">
        <v>415</v>
      </c>
      <c r="P74">
        <v>60</v>
      </c>
      <c r="Q74">
        <v>100</v>
      </c>
      <c r="R74" t="s">
        <v>504</v>
      </c>
      <c r="S74" t="s">
        <v>532</v>
      </c>
      <c r="T74" t="s">
        <v>1915</v>
      </c>
      <c r="U74" t="s">
        <v>1926</v>
      </c>
      <c r="V74" t="s">
        <v>519</v>
      </c>
    </row>
    <row r="75" spans="1:22" x14ac:dyDescent="0.25">
      <c r="A75" s="31" t="str">
        <f t="shared" si="2"/>
        <v>20.5</v>
      </c>
      <c r="B75" t="s">
        <v>519</v>
      </c>
      <c r="C75">
        <v>0</v>
      </c>
      <c r="D75" t="s">
        <v>471</v>
      </c>
      <c r="E75" t="s">
        <v>536</v>
      </c>
      <c r="F75" t="s">
        <v>490</v>
      </c>
      <c r="G75" t="s">
        <v>1492</v>
      </c>
      <c r="H75" t="s">
        <v>1493</v>
      </c>
      <c r="I75" t="s">
        <v>1494</v>
      </c>
      <c r="J75" t="s">
        <v>1847</v>
      </c>
      <c r="K75" t="s">
        <v>474</v>
      </c>
      <c r="L75" t="s">
        <v>51</v>
      </c>
      <c r="M75" t="s">
        <v>521</v>
      </c>
      <c r="N75" t="s">
        <v>1558</v>
      </c>
      <c r="O75" t="s">
        <v>383</v>
      </c>
      <c r="P75">
        <v>20</v>
      </c>
      <c r="Q75">
        <v>100</v>
      </c>
      <c r="R75" t="s">
        <v>504</v>
      </c>
      <c r="S75" t="s">
        <v>505</v>
      </c>
      <c r="T75" t="s">
        <v>1923</v>
      </c>
      <c r="U75" t="s">
        <v>1926</v>
      </c>
      <c r="V75" t="s">
        <v>519</v>
      </c>
    </row>
    <row r="76" spans="1:22" x14ac:dyDescent="0.25">
      <c r="A76" s="31" t="str">
        <f t="shared" si="2"/>
        <v>20.5.1</v>
      </c>
      <c r="B76" t="s">
        <v>519</v>
      </c>
      <c r="C76">
        <v>0</v>
      </c>
      <c r="D76" t="s">
        <v>478</v>
      </c>
      <c r="E76" t="s">
        <v>538</v>
      </c>
      <c r="F76" t="s">
        <v>19</v>
      </c>
      <c r="G76" t="s">
        <v>19</v>
      </c>
      <c r="H76" t="s">
        <v>19</v>
      </c>
      <c r="I76" t="s">
        <v>19</v>
      </c>
      <c r="J76" t="s">
        <v>19</v>
      </c>
      <c r="K76" t="s">
        <v>19</v>
      </c>
      <c r="L76" t="s">
        <v>19</v>
      </c>
      <c r="M76" t="s">
        <v>19</v>
      </c>
      <c r="N76" t="s">
        <v>19</v>
      </c>
      <c r="O76" t="s">
        <v>384</v>
      </c>
      <c r="P76">
        <v>20</v>
      </c>
      <c r="Q76">
        <v>1</v>
      </c>
      <c r="R76" t="s">
        <v>476</v>
      </c>
      <c r="S76" t="s">
        <v>523</v>
      </c>
      <c r="T76" t="s">
        <v>1923</v>
      </c>
      <c r="U76" t="s">
        <v>1921</v>
      </c>
      <c r="V76" t="s">
        <v>519</v>
      </c>
    </row>
    <row r="77" spans="1:22" x14ac:dyDescent="0.25">
      <c r="A77" s="31" t="str">
        <f t="shared" si="2"/>
        <v>20.5.2</v>
      </c>
      <c r="B77" t="s">
        <v>519</v>
      </c>
      <c r="C77">
        <v>0</v>
      </c>
      <c r="D77" t="s">
        <v>478</v>
      </c>
      <c r="E77" t="s">
        <v>539</v>
      </c>
      <c r="F77" t="s">
        <v>19</v>
      </c>
      <c r="G77" t="s">
        <v>19</v>
      </c>
      <c r="H77" t="s">
        <v>19</v>
      </c>
      <c r="I77" t="s">
        <v>19</v>
      </c>
      <c r="J77" t="s">
        <v>19</v>
      </c>
      <c r="K77" t="s">
        <v>19</v>
      </c>
      <c r="L77" t="s">
        <v>19</v>
      </c>
      <c r="M77" t="s">
        <v>19</v>
      </c>
      <c r="N77" t="s">
        <v>19</v>
      </c>
      <c r="O77" t="s">
        <v>385</v>
      </c>
      <c r="P77">
        <v>80</v>
      </c>
      <c r="Q77">
        <v>100</v>
      </c>
      <c r="R77" t="s">
        <v>504</v>
      </c>
      <c r="S77" t="s">
        <v>505</v>
      </c>
      <c r="T77" t="s">
        <v>1913</v>
      </c>
      <c r="U77" t="s">
        <v>1926</v>
      </c>
      <c r="V77" t="s">
        <v>519</v>
      </c>
    </row>
    <row r="78" spans="1:22" x14ac:dyDescent="0.25">
      <c r="A78" s="31" t="str">
        <f t="shared" si="2"/>
        <v>60.1</v>
      </c>
      <c r="B78" t="s">
        <v>658</v>
      </c>
      <c r="C78">
        <v>0</v>
      </c>
      <c r="D78" t="s">
        <v>471</v>
      </c>
      <c r="E78" t="s">
        <v>659</v>
      </c>
      <c r="F78" t="s">
        <v>473</v>
      </c>
      <c r="G78" t="s">
        <v>1486</v>
      </c>
      <c r="H78" t="s">
        <v>1487</v>
      </c>
      <c r="I78" t="s">
        <v>1488</v>
      </c>
      <c r="J78" t="s">
        <v>1836</v>
      </c>
      <c r="K78" t="s">
        <v>474</v>
      </c>
      <c r="L78" t="s">
        <v>19</v>
      </c>
      <c r="M78" t="s">
        <v>1456</v>
      </c>
      <c r="N78" t="s">
        <v>19</v>
      </c>
      <c r="O78" t="s">
        <v>421</v>
      </c>
      <c r="P78">
        <v>35</v>
      </c>
      <c r="Q78">
        <v>1</v>
      </c>
      <c r="R78" t="s">
        <v>476</v>
      </c>
      <c r="S78" t="s">
        <v>660</v>
      </c>
      <c r="T78" t="s">
        <v>1913</v>
      </c>
      <c r="U78" t="s">
        <v>1942</v>
      </c>
      <c r="V78" t="s">
        <v>658</v>
      </c>
    </row>
    <row r="79" spans="1:22" x14ac:dyDescent="0.25">
      <c r="A79" s="31" t="str">
        <f t="shared" si="2"/>
        <v>60.1.1</v>
      </c>
      <c r="B79" t="s">
        <v>658</v>
      </c>
      <c r="C79">
        <v>0</v>
      </c>
      <c r="D79" t="s">
        <v>478</v>
      </c>
      <c r="E79" t="s">
        <v>661</v>
      </c>
      <c r="F79" t="s">
        <v>19</v>
      </c>
      <c r="G79" t="s">
        <v>19</v>
      </c>
      <c r="H79" t="s">
        <v>19</v>
      </c>
      <c r="I79" t="s">
        <v>19</v>
      </c>
      <c r="J79" t="s">
        <v>19</v>
      </c>
      <c r="K79" t="s">
        <v>19</v>
      </c>
      <c r="L79" t="s">
        <v>19</v>
      </c>
      <c r="M79" t="s">
        <v>19</v>
      </c>
      <c r="N79" t="s">
        <v>19</v>
      </c>
      <c r="O79" t="s">
        <v>422</v>
      </c>
      <c r="P79">
        <v>20</v>
      </c>
      <c r="Q79">
        <v>1</v>
      </c>
      <c r="R79" t="s">
        <v>476</v>
      </c>
      <c r="S79" t="s">
        <v>662</v>
      </c>
      <c r="T79" t="s">
        <v>1913</v>
      </c>
      <c r="U79" t="s">
        <v>1925</v>
      </c>
      <c r="V79" t="s">
        <v>658</v>
      </c>
    </row>
    <row r="80" spans="1:22" x14ac:dyDescent="0.25">
      <c r="A80" s="31" t="str">
        <f t="shared" si="2"/>
        <v>60.1.2</v>
      </c>
      <c r="B80" t="s">
        <v>658</v>
      </c>
      <c r="C80">
        <v>0</v>
      </c>
      <c r="D80" t="s">
        <v>478</v>
      </c>
      <c r="E80" t="s">
        <v>663</v>
      </c>
      <c r="F80" t="s">
        <v>19</v>
      </c>
      <c r="G80" t="s">
        <v>19</v>
      </c>
      <c r="H80" t="s">
        <v>19</v>
      </c>
      <c r="I80" t="s">
        <v>19</v>
      </c>
      <c r="J80" t="s">
        <v>19</v>
      </c>
      <c r="K80" t="s">
        <v>19</v>
      </c>
      <c r="L80" t="s">
        <v>19</v>
      </c>
      <c r="M80" t="s">
        <v>19</v>
      </c>
      <c r="N80" t="s">
        <v>19</v>
      </c>
      <c r="O80" t="s">
        <v>423</v>
      </c>
      <c r="P80">
        <v>20</v>
      </c>
      <c r="Q80">
        <v>1</v>
      </c>
      <c r="R80" t="s">
        <v>476</v>
      </c>
      <c r="S80" t="s">
        <v>664</v>
      </c>
      <c r="T80" t="s">
        <v>1918</v>
      </c>
      <c r="U80" t="s">
        <v>1934</v>
      </c>
      <c r="V80" t="s">
        <v>658</v>
      </c>
    </row>
    <row r="81" spans="1:22" x14ac:dyDescent="0.25">
      <c r="A81" s="31" t="str">
        <f t="shared" si="2"/>
        <v>60.1.3</v>
      </c>
      <c r="B81" t="s">
        <v>658</v>
      </c>
      <c r="C81">
        <v>0</v>
      </c>
      <c r="D81" t="s">
        <v>478</v>
      </c>
      <c r="E81" t="s">
        <v>665</v>
      </c>
      <c r="F81" t="s">
        <v>19</v>
      </c>
      <c r="G81" t="s">
        <v>19</v>
      </c>
      <c r="H81" t="s">
        <v>19</v>
      </c>
      <c r="I81" t="s">
        <v>19</v>
      </c>
      <c r="J81" t="s">
        <v>19</v>
      </c>
      <c r="K81" t="s">
        <v>19</v>
      </c>
      <c r="L81" t="s">
        <v>19</v>
      </c>
      <c r="M81" t="s">
        <v>19</v>
      </c>
      <c r="N81" t="s">
        <v>19</v>
      </c>
      <c r="O81" t="s">
        <v>424</v>
      </c>
      <c r="P81">
        <v>30</v>
      </c>
      <c r="Q81">
        <v>1</v>
      </c>
      <c r="R81" t="s">
        <v>476</v>
      </c>
      <c r="S81" t="s">
        <v>666</v>
      </c>
      <c r="T81" t="s">
        <v>1928</v>
      </c>
      <c r="U81" t="s">
        <v>1914</v>
      </c>
      <c r="V81" t="s">
        <v>658</v>
      </c>
    </row>
    <row r="82" spans="1:22" x14ac:dyDescent="0.25">
      <c r="A82" s="31" t="str">
        <f t="shared" si="2"/>
        <v>60.1.4</v>
      </c>
      <c r="B82" t="s">
        <v>658</v>
      </c>
      <c r="C82">
        <v>0</v>
      </c>
      <c r="D82" t="s">
        <v>478</v>
      </c>
      <c r="E82" t="s">
        <v>667</v>
      </c>
      <c r="F82" t="s">
        <v>19</v>
      </c>
      <c r="G82" t="s">
        <v>19</v>
      </c>
      <c r="H82" t="s">
        <v>19</v>
      </c>
      <c r="I82" t="s">
        <v>19</v>
      </c>
      <c r="J82" t="s">
        <v>19</v>
      </c>
      <c r="K82" t="s">
        <v>19</v>
      </c>
      <c r="L82" t="s">
        <v>19</v>
      </c>
      <c r="M82" t="s">
        <v>19</v>
      </c>
      <c r="N82" t="s">
        <v>19</v>
      </c>
      <c r="O82" t="s">
        <v>425</v>
      </c>
      <c r="P82">
        <v>30</v>
      </c>
      <c r="Q82">
        <v>1</v>
      </c>
      <c r="R82" t="s">
        <v>476</v>
      </c>
      <c r="S82" t="s">
        <v>668</v>
      </c>
      <c r="T82" t="s">
        <v>1943</v>
      </c>
      <c r="U82" t="s">
        <v>1942</v>
      </c>
      <c r="V82" t="s">
        <v>658</v>
      </c>
    </row>
    <row r="83" spans="1:22" x14ac:dyDescent="0.25">
      <c r="A83" s="31" t="str">
        <f t="shared" si="2"/>
        <v>60.2</v>
      </c>
      <c r="B83" t="s">
        <v>658</v>
      </c>
      <c r="C83">
        <v>0</v>
      </c>
      <c r="D83" t="s">
        <v>471</v>
      </c>
      <c r="E83" t="s">
        <v>669</v>
      </c>
      <c r="F83" t="s">
        <v>473</v>
      </c>
      <c r="G83" t="s">
        <v>1486</v>
      </c>
      <c r="H83" t="s">
        <v>1487</v>
      </c>
      <c r="I83" t="s">
        <v>1488</v>
      </c>
      <c r="J83" t="s">
        <v>1836</v>
      </c>
      <c r="K83" t="s">
        <v>474</v>
      </c>
      <c r="L83" t="s">
        <v>19</v>
      </c>
      <c r="M83" t="s">
        <v>1456</v>
      </c>
      <c r="N83" t="s">
        <v>1853</v>
      </c>
      <c r="O83" t="s">
        <v>426</v>
      </c>
      <c r="P83">
        <v>35</v>
      </c>
      <c r="Q83">
        <v>1</v>
      </c>
      <c r="R83" t="s">
        <v>476</v>
      </c>
      <c r="S83" t="s">
        <v>670</v>
      </c>
      <c r="T83" t="s">
        <v>1917</v>
      </c>
      <c r="U83" t="s">
        <v>1931</v>
      </c>
      <c r="V83" t="s">
        <v>658</v>
      </c>
    </row>
    <row r="84" spans="1:22" x14ac:dyDescent="0.25">
      <c r="A84" s="31" t="str">
        <f t="shared" si="2"/>
        <v>60.2.1</v>
      </c>
      <c r="B84" t="s">
        <v>658</v>
      </c>
      <c r="C84">
        <v>0</v>
      </c>
      <c r="D84" t="s">
        <v>478</v>
      </c>
      <c r="E84" t="s">
        <v>671</v>
      </c>
      <c r="F84" t="s">
        <v>19</v>
      </c>
      <c r="G84" t="s">
        <v>19</v>
      </c>
      <c r="H84" t="s">
        <v>19</v>
      </c>
      <c r="I84" t="s">
        <v>19</v>
      </c>
      <c r="J84" t="s">
        <v>19</v>
      </c>
      <c r="K84" t="s">
        <v>19</v>
      </c>
      <c r="L84" t="s">
        <v>19</v>
      </c>
      <c r="M84" t="s">
        <v>19</v>
      </c>
      <c r="N84" t="s">
        <v>19</v>
      </c>
      <c r="O84" t="s">
        <v>427</v>
      </c>
      <c r="P84">
        <v>15</v>
      </c>
      <c r="Q84">
        <v>1</v>
      </c>
      <c r="R84" t="s">
        <v>476</v>
      </c>
      <c r="S84" t="s">
        <v>672</v>
      </c>
      <c r="T84" t="s">
        <v>1917</v>
      </c>
      <c r="U84" t="s">
        <v>1927</v>
      </c>
      <c r="V84" t="s">
        <v>658</v>
      </c>
    </row>
    <row r="85" spans="1:22" x14ac:dyDescent="0.25">
      <c r="A85" s="31" t="str">
        <f t="shared" si="2"/>
        <v>60.2.2</v>
      </c>
      <c r="B85" t="s">
        <v>658</v>
      </c>
      <c r="C85">
        <v>0</v>
      </c>
      <c r="D85" t="s">
        <v>478</v>
      </c>
      <c r="E85" t="s">
        <v>673</v>
      </c>
      <c r="F85" t="s">
        <v>19</v>
      </c>
      <c r="G85" t="s">
        <v>19</v>
      </c>
      <c r="H85" t="s">
        <v>19</v>
      </c>
      <c r="I85" t="s">
        <v>19</v>
      </c>
      <c r="J85" t="s">
        <v>19</v>
      </c>
      <c r="K85" t="s">
        <v>19</v>
      </c>
      <c r="L85" t="s">
        <v>19</v>
      </c>
      <c r="M85" t="s">
        <v>19</v>
      </c>
      <c r="N85" t="s">
        <v>19</v>
      </c>
      <c r="O85" t="s">
        <v>428</v>
      </c>
      <c r="P85">
        <v>20</v>
      </c>
      <c r="Q85">
        <v>1</v>
      </c>
      <c r="R85" t="s">
        <v>476</v>
      </c>
      <c r="S85" t="s">
        <v>674</v>
      </c>
      <c r="T85" t="s">
        <v>1928</v>
      </c>
      <c r="U85" t="s">
        <v>1944</v>
      </c>
      <c r="V85" t="s">
        <v>658</v>
      </c>
    </row>
    <row r="86" spans="1:22" x14ac:dyDescent="0.25">
      <c r="A86" s="31" t="str">
        <f t="shared" si="2"/>
        <v>60.2.3</v>
      </c>
      <c r="B86" t="s">
        <v>658</v>
      </c>
      <c r="C86">
        <v>0</v>
      </c>
      <c r="D86" t="s">
        <v>478</v>
      </c>
      <c r="E86" t="s">
        <v>675</v>
      </c>
      <c r="F86" t="s">
        <v>19</v>
      </c>
      <c r="G86" t="s">
        <v>19</v>
      </c>
      <c r="H86" t="s">
        <v>19</v>
      </c>
      <c r="I86" t="s">
        <v>19</v>
      </c>
      <c r="J86" t="s">
        <v>19</v>
      </c>
      <c r="K86" t="s">
        <v>19</v>
      </c>
      <c r="L86" t="s">
        <v>19</v>
      </c>
      <c r="M86" t="s">
        <v>19</v>
      </c>
      <c r="N86" t="s">
        <v>19</v>
      </c>
      <c r="O86" t="s">
        <v>429</v>
      </c>
      <c r="P86">
        <v>25</v>
      </c>
      <c r="Q86">
        <v>1</v>
      </c>
      <c r="R86" t="s">
        <v>476</v>
      </c>
      <c r="S86" t="s">
        <v>676</v>
      </c>
      <c r="T86" t="s">
        <v>1945</v>
      </c>
      <c r="U86" t="s">
        <v>1914</v>
      </c>
      <c r="V86" t="s">
        <v>658</v>
      </c>
    </row>
    <row r="87" spans="1:22" x14ac:dyDescent="0.25">
      <c r="A87" s="31" t="str">
        <f t="shared" si="2"/>
        <v>60.2.4</v>
      </c>
      <c r="B87" t="s">
        <v>658</v>
      </c>
      <c r="C87">
        <v>0</v>
      </c>
      <c r="D87" t="s">
        <v>478</v>
      </c>
      <c r="E87" t="s">
        <v>677</v>
      </c>
      <c r="F87" t="s">
        <v>19</v>
      </c>
      <c r="G87" t="s">
        <v>19</v>
      </c>
      <c r="H87" t="s">
        <v>19</v>
      </c>
      <c r="I87" t="s">
        <v>19</v>
      </c>
      <c r="J87" t="s">
        <v>19</v>
      </c>
      <c r="K87" t="s">
        <v>19</v>
      </c>
      <c r="L87" t="s">
        <v>19</v>
      </c>
      <c r="M87" t="s">
        <v>19</v>
      </c>
      <c r="N87" t="s">
        <v>19</v>
      </c>
      <c r="O87" t="s">
        <v>430</v>
      </c>
      <c r="P87">
        <v>20</v>
      </c>
      <c r="Q87">
        <v>1</v>
      </c>
      <c r="R87" t="s">
        <v>476</v>
      </c>
      <c r="S87" t="s">
        <v>678</v>
      </c>
      <c r="T87" t="s">
        <v>1943</v>
      </c>
      <c r="U87" t="s">
        <v>1946</v>
      </c>
      <c r="V87" t="s">
        <v>658</v>
      </c>
    </row>
    <row r="88" spans="1:22" x14ac:dyDescent="0.25">
      <c r="A88" s="31" t="str">
        <f t="shared" si="2"/>
        <v>60.2.5</v>
      </c>
      <c r="B88" t="s">
        <v>658</v>
      </c>
      <c r="C88">
        <v>0</v>
      </c>
      <c r="D88" t="s">
        <v>478</v>
      </c>
      <c r="E88" t="s">
        <v>679</v>
      </c>
      <c r="F88" t="s">
        <v>19</v>
      </c>
      <c r="G88" t="s">
        <v>19</v>
      </c>
      <c r="H88" t="s">
        <v>19</v>
      </c>
      <c r="I88" t="s">
        <v>19</v>
      </c>
      <c r="J88" t="s">
        <v>19</v>
      </c>
      <c r="K88" t="s">
        <v>19</v>
      </c>
      <c r="L88" t="s">
        <v>19</v>
      </c>
      <c r="M88" t="s">
        <v>19</v>
      </c>
      <c r="N88" t="s">
        <v>19</v>
      </c>
      <c r="O88" t="s">
        <v>431</v>
      </c>
      <c r="P88">
        <v>20</v>
      </c>
      <c r="Q88">
        <v>1</v>
      </c>
      <c r="R88" t="s">
        <v>476</v>
      </c>
      <c r="S88" t="s">
        <v>680</v>
      </c>
      <c r="T88" t="s">
        <v>1947</v>
      </c>
      <c r="U88" t="s">
        <v>1931</v>
      </c>
      <c r="V88" t="s">
        <v>658</v>
      </c>
    </row>
    <row r="89" spans="1:22" x14ac:dyDescent="0.25">
      <c r="A89" s="31" t="str">
        <f t="shared" si="2"/>
        <v>60.3</v>
      </c>
      <c r="B89" t="s">
        <v>658</v>
      </c>
      <c r="C89">
        <v>0</v>
      </c>
      <c r="D89" t="s">
        <v>471</v>
      </c>
      <c r="E89" t="s">
        <v>681</v>
      </c>
      <c r="F89" t="s">
        <v>473</v>
      </c>
      <c r="G89" t="s">
        <v>1489</v>
      </c>
      <c r="H89" t="s">
        <v>1490</v>
      </c>
      <c r="I89" t="s">
        <v>1491</v>
      </c>
      <c r="J89" t="s">
        <v>1836</v>
      </c>
      <c r="K89" t="s">
        <v>474</v>
      </c>
      <c r="L89" t="s">
        <v>19</v>
      </c>
      <c r="M89" t="s">
        <v>1456</v>
      </c>
      <c r="N89" t="s">
        <v>1854</v>
      </c>
      <c r="O89" t="s">
        <v>432</v>
      </c>
      <c r="P89">
        <v>30</v>
      </c>
      <c r="Q89">
        <v>2</v>
      </c>
      <c r="R89" t="s">
        <v>476</v>
      </c>
      <c r="S89" t="s">
        <v>682</v>
      </c>
      <c r="T89" t="s">
        <v>1939</v>
      </c>
      <c r="U89" t="s">
        <v>1914</v>
      </c>
      <c r="V89" t="s">
        <v>658</v>
      </c>
    </row>
    <row r="90" spans="1:22" x14ac:dyDescent="0.25">
      <c r="A90" s="31" t="str">
        <f t="shared" si="2"/>
        <v>60.3.1</v>
      </c>
      <c r="B90" t="s">
        <v>658</v>
      </c>
      <c r="C90">
        <v>0</v>
      </c>
      <c r="D90" t="s">
        <v>478</v>
      </c>
      <c r="E90" t="s">
        <v>683</v>
      </c>
      <c r="F90" t="s">
        <v>19</v>
      </c>
      <c r="G90" t="s">
        <v>19</v>
      </c>
      <c r="H90" t="s">
        <v>19</v>
      </c>
      <c r="I90" t="s">
        <v>19</v>
      </c>
      <c r="J90" t="s">
        <v>19</v>
      </c>
      <c r="K90" t="s">
        <v>19</v>
      </c>
      <c r="L90" t="s">
        <v>19</v>
      </c>
      <c r="M90" t="s">
        <v>19</v>
      </c>
      <c r="N90" t="s">
        <v>19</v>
      </c>
      <c r="O90" t="s">
        <v>433</v>
      </c>
      <c r="P90">
        <v>30</v>
      </c>
      <c r="Q90">
        <v>1</v>
      </c>
      <c r="R90" t="s">
        <v>476</v>
      </c>
      <c r="S90" t="s">
        <v>684</v>
      </c>
      <c r="T90" t="s">
        <v>1939</v>
      </c>
      <c r="U90" t="s">
        <v>1920</v>
      </c>
      <c r="V90" t="s">
        <v>658</v>
      </c>
    </row>
    <row r="91" spans="1:22" x14ac:dyDescent="0.25">
      <c r="A91" s="31" t="str">
        <f t="shared" si="2"/>
        <v>60.3.2</v>
      </c>
      <c r="B91" t="s">
        <v>658</v>
      </c>
      <c r="C91">
        <v>0</v>
      </c>
      <c r="D91" t="s">
        <v>478</v>
      </c>
      <c r="E91" t="s">
        <v>685</v>
      </c>
      <c r="F91" t="s">
        <v>19</v>
      </c>
      <c r="G91" t="s">
        <v>19</v>
      </c>
      <c r="H91" t="s">
        <v>19</v>
      </c>
      <c r="I91" t="s">
        <v>19</v>
      </c>
      <c r="J91" t="s">
        <v>19</v>
      </c>
      <c r="K91" t="s">
        <v>19</v>
      </c>
      <c r="L91" t="s">
        <v>19</v>
      </c>
      <c r="M91" t="s">
        <v>19</v>
      </c>
      <c r="N91" t="s">
        <v>19</v>
      </c>
      <c r="O91" t="s">
        <v>434</v>
      </c>
      <c r="P91">
        <v>40</v>
      </c>
      <c r="Q91">
        <v>2</v>
      </c>
      <c r="R91" t="s">
        <v>476</v>
      </c>
      <c r="S91" t="s">
        <v>682</v>
      </c>
      <c r="T91" t="s">
        <v>1924</v>
      </c>
      <c r="U91" t="s">
        <v>1927</v>
      </c>
      <c r="V91" t="s">
        <v>658</v>
      </c>
    </row>
    <row r="92" spans="1:22" x14ac:dyDescent="0.25">
      <c r="A92" s="31" t="str">
        <f t="shared" si="2"/>
        <v>60.3.3</v>
      </c>
      <c r="B92" t="s">
        <v>658</v>
      </c>
      <c r="C92">
        <v>0</v>
      </c>
      <c r="D92" t="s">
        <v>478</v>
      </c>
      <c r="E92" t="s">
        <v>686</v>
      </c>
      <c r="F92" t="s">
        <v>19</v>
      </c>
      <c r="G92" t="s">
        <v>19</v>
      </c>
      <c r="H92" t="s">
        <v>19</v>
      </c>
      <c r="I92" t="s">
        <v>19</v>
      </c>
      <c r="J92" t="s">
        <v>19</v>
      </c>
      <c r="K92" t="s">
        <v>19</v>
      </c>
      <c r="L92" t="s">
        <v>19</v>
      </c>
      <c r="M92" t="s">
        <v>19</v>
      </c>
      <c r="N92" t="s">
        <v>19</v>
      </c>
      <c r="O92" t="s">
        <v>435</v>
      </c>
      <c r="P92">
        <v>30</v>
      </c>
      <c r="Q92">
        <v>2</v>
      </c>
      <c r="R92" t="s">
        <v>476</v>
      </c>
      <c r="S92" t="s">
        <v>687</v>
      </c>
      <c r="T92" t="s">
        <v>1915</v>
      </c>
      <c r="U92" t="s">
        <v>1914</v>
      </c>
      <c r="V92" t="s">
        <v>658</v>
      </c>
    </row>
    <row r="93" spans="1:22" x14ac:dyDescent="0.25">
      <c r="A93" s="31" t="str">
        <f t="shared" si="2"/>
        <v>3200.1</v>
      </c>
      <c r="B93" t="s">
        <v>966</v>
      </c>
      <c r="C93">
        <v>0</v>
      </c>
      <c r="D93" t="s">
        <v>471</v>
      </c>
      <c r="E93" t="s">
        <v>967</v>
      </c>
      <c r="F93" t="s">
        <v>490</v>
      </c>
      <c r="G93" t="s">
        <v>1489</v>
      </c>
      <c r="H93" t="s">
        <v>1490</v>
      </c>
      <c r="I93" t="s">
        <v>1491</v>
      </c>
      <c r="J93" t="s">
        <v>1836</v>
      </c>
      <c r="K93" t="s">
        <v>474</v>
      </c>
      <c r="L93" t="s">
        <v>20</v>
      </c>
      <c r="M93" t="s">
        <v>625</v>
      </c>
      <c r="N93" t="s">
        <v>1852</v>
      </c>
      <c r="O93" t="s">
        <v>141</v>
      </c>
      <c r="P93">
        <v>50</v>
      </c>
      <c r="Q93">
        <v>10</v>
      </c>
      <c r="R93" t="s">
        <v>476</v>
      </c>
      <c r="S93" t="s">
        <v>969</v>
      </c>
      <c r="T93" t="s">
        <v>1948</v>
      </c>
      <c r="U93" t="s">
        <v>1946</v>
      </c>
      <c r="V93" t="s">
        <v>966</v>
      </c>
    </row>
    <row r="94" spans="1:22" x14ac:dyDescent="0.25">
      <c r="A94" s="31" t="str">
        <f t="shared" si="2"/>
        <v>3200.1.1</v>
      </c>
      <c r="B94" t="s">
        <v>966</v>
      </c>
      <c r="C94">
        <v>0</v>
      </c>
      <c r="D94" t="s">
        <v>478</v>
      </c>
      <c r="E94" t="s">
        <v>970</v>
      </c>
      <c r="F94" t="s">
        <v>19</v>
      </c>
      <c r="G94" t="s">
        <v>19</v>
      </c>
      <c r="H94" t="s">
        <v>19</v>
      </c>
      <c r="I94" t="s">
        <v>19</v>
      </c>
      <c r="J94" t="s">
        <v>19</v>
      </c>
      <c r="K94" t="s">
        <v>19</v>
      </c>
      <c r="L94" t="s">
        <v>19</v>
      </c>
      <c r="M94" t="s">
        <v>19</v>
      </c>
      <c r="N94" t="s">
        <v>19</v>
      </c>
      <c r="O94" t="s">
        <v>142</v>
      </c>
      <c r="P94">
        <v>50</v>
      </c>
      <c r="Q94">
        <v>1</v>
      </c>
      <c r="R94" t="s">
        <v>476</v>
      </c>
      <c r="S94" t="s">
        <v>971</v>
      </c>
      <c r="T94" t="s">
        <v>1948</v>
      </c>
      <c r="U94" t="s">
        <v>1949</v>
      </c>
      <c r="V94" t="s">
        <v>966</v>
      </c>
    </row>
    <row r="95" spans="1:22" x14ac:dyDescent="0.25">
      <c r="A95" s="31" t="str">
        <f t="shared" si="2"/>
        <v>3200.1.2</v>
      </c>
      <c r="B95" t="s">
        <v>966</v>
      </c>
      <c r="C95">
        <v>0</v>
      </c>
      <c r="D95" t="s">
        <v>478</v>
      </c>
      <c r="E95" t="s">
        <v>972</v>
      </c>
      <c r="F95" t="s">
        <v>19</v>
      </c>
      <c r="G95" t="s">
        <v>19</v>
      </c>
      <c r="H95" t="s">
        <v>19</v>
      </c>
      <c r="I95" t="s">
        <v>19</v>
      </c>
      <c r="J95" t="s">
        <v>19</v>
      </c>
      <c r="K95" t="s">
        <v>19</v>
      </c>
      <c r="L95" t="s">
        <v>19</v>
      </c>
      <c r="M95" t="s">
        <v>19</v>
      </c>
      <c r="N95" t="s">
        <v>19</v>
      </c>
      <c r="O95" t="s">
        <v>143</v>
      </c>
      <c r="P95">
        <v>50</v>
      </c>
      <c r="Q95">
        <v>10</v>
      </c>
      <c r="R95" t="s">
        <v>476</v>
      </c>
      <c r="S95" t="s">
        <v>969</v>
      </c>
      <c r="T95" t="s">
        <v>1950</v>
      </c>
      <c r="U95" t="s">
        <v>1946</v>
      </c>
      <c r="V95" t="s">
        <v>966</v>
      </c>
    </row>
    <row r="96" spans="1:22" x14ac:dyDescent="0.25">
      <c r="A96" s="31" t="str">
        <f t="shared" si="2"/>
        <v>3200.2</v>
      </c>
      <c r="B96" t="s">
        <v>966</v>
      </c>
      <c r="C96">
        <v>0</v>
      </c>
      <c r="D96" t="s">
        <v>471</v>
      </c>
      <c r="E96" t="s">
        <v>973</v>
      </c>
      <c r="F96" t="s">
        <v>473</v>
      </c>
      <c r="G96" t="s">
        <v>1495</v>
      </c>
      <c r="H96" t="s">
        <v>1496</v>
      </c>
      <c r="I96" t="s">
        <v>1497</v>
      </c>
      <c r="J96" t="s">
        <v>1836</v>
      </c>
      <c r="K96" t="s">
        <v>474</v>
      </c>
      <c r="L96" t="s">
        <v>20</v>
      </c>
      <c r="M96" t="s">
        <v>625</v>
      </c>
      <c r="N96" t="s">
        <v>19</v>
      </c>
      <c r="O96" t="s">
        <v>244</v>
      </c>
      <c r="P96">
        <v>50</v>
      </c>
      <c r="Q96">
        <v>80</v>
      </c>
      <c r="R96" t="s">
        <v>504</v>
      </c>
      <c r="S96" t="s">
        <v>974</v>
      </c>
      <c r="T96" t="s">
        <v>1930</v>
      </c>
      <c r="U96" t="s">
        <v>1951</v>
      </c>
      <c r="V96" t="s">
        <v>966</v>
      </c>
    </row>
    <row r="97" spans="1:22" x14ac:dyDescent="0.25">
      <c r="A97" s="31" t="str">
        <f t="shared" si="2"/>
        <v>3200.2.1</v>
      </c>
      <c r="B97" t="s">
        <v>966</v>
      </c>
      <c r="C97">
        <v>0</v>
      </c>
      <c r="D97" t="s">
        <v>478</v>
      </c>
      <c r="E97" t="s">
        <v>975</v>
      </c>
      <c r="F97" t="s">
        <v>19</v>
      </c>
      <c r="G97" t="s">
        <v>19</v>
      </c>
      <c r="H97" t="s">
        <v>19</v>
      </c>
      <c r="I97" t="s">
        <v>19</v>
      </c>
      <c r="J97" t="s">
        <v>19</v>
      </c>
      <c r="K97" t="s">
        <v>19</v>
      </c>
      <c r="L97" t="s">
        <v>19</v>
      </c>
      <c r="M97" t="s">
        <v>19</v>
      </c>
      <c r="N97" t="s">
        <v>19</v>
      </c>
      <c r="O97" t="s">
        <v>245</v>
      </c>
      <c r="P97">
        <v>25</v>
      </c>
      <c r="Q97">
        <v>1</v>
      </c>
      <c r="R97" t="s">
        <v>476</v>
      </c>
      <c r="S97" t="s">
        <v>976</v>
      </c>
      <c r="T97" t="s">
        <v>1930</v>
      </c>
      <c r="U97" t="s">
        <v>1952</v>
      </c>
      <c r="V97" t="s">
        <v>966</v>
      </c>
    </row>
    <row r="98" spans="1:22" x14ac:dyDescent="0.25">
      <c r="A98" s="31" t="str">
        <f t="shared" si="2"/>
        <v>3200.2.2</v>
      </c>
      <c r="B98" t="s">
        <v>966</v>
      </c>
      <c r="C98">
        <v>0</v>
      </c>
      <c r="D98" t="s">
        <v>478</v>
      </c>
      <c r="E98" t="s">
        <v>977</v>
      </c>
      <c r="F98" t="s">
        <v>19</v>
      </c>
      <c r="G98" t="s">
        <v>19</v>
      </c>
      <c r="H98" t="s">
        <v>19</v>
      </c>
      <c r="I98" t="s">
        <v>19</v>
      </c>
      <c r="J98" t="s">
        <v>19</v>
      </c>
      <c r="K98" t="s">
        <v>19</v>
      </c>
      <c r="L98" t="s">
        <v>19</v>
      </c>
      <c r="M98" t="s">
        <v>19</v>
      </c>
      <c r="N98" t="s">
        <v>19</v>
      </c>
      <c r="O98" t="s">
        <v>246</v>
      </c>
      <c r="P98">
        <v>25</v>
      </c>
      <c r="Q98">
        <v>1</v>
      </c>
      <c r="R98" t="s">
        <v>476</v>
      </c>
      <c r="S98" t="s">
        <v>976</v>
      </c>
      <c r="T98" t="s">
        <v>1930</v>
      </c>
      <c r="U98" t="s">
        <v>1953</v>
      </c>
      <c r="V98" t="s">
        <v>966</v>
      </c>
    </row>
    <row r="99" spans="1:22" x14ac:dyDescent="0.25">
      <c r="A99" s="31" t="str">
        <f t="shared" si="2"/>
        <v>3200.2.3</v>
      </c>
      <c r="B99" t="s">
        <v>966</v>
      </c>
      <c r="C99">
        <v>0</v>
      </c>
      <c r="D99" t="s">
        <v>478</v>
      </c>
      <c r="E99" t="s">
        <v>978</v>
      </c>
      <c r="F99" t="s">
        <v>19</v>
      </c>
      <c r="G99" t="s">
        <v>19</v>
      </c>
      <c r="H99" t="s">
        <v>19</v>
      </c>
      <c r="I99" t="s">
        <v>19</v>
      </c>
      <c r="J99" t="s">
        <v>19</v>
      </c>
      <c r="K99" t="s">
        <v>19</v>
      </c>
      <c r="L99" t="s">
        <v>19</v>
      </c>
      <c r="M99" t="s">
        <v>19</v>
      </c>
      <c r="N99" t="s">
        <v>19</v>
      </c>
      <c r="O99" t="s">
        <v>247</v>
      </c>
      <c r="P99">
        <v>50</v>
      </c>
      <c r="Q99">
        <v>80</v>
      </c>
      <c r="R99" t="s">
        <v>504</v>
      </c>
      <c r="S99" t="s">
        <v>979</v>
      </c>
      <c r="T99" t="s">
        <v>1930</v>
      </c>
      <c r="U99" t="s">
        <v>1951</v>
      </c>
      <c r="V99" t="s">
        <v>966</v>
      </c>
    </row>
    <row r="100" spans="1:22" x14ac:dyDescent="0.25">
      <c r="A100" s="31" t="str">
        <f t="shared" si="2"/>
        <v>12.1</v>
      </c>
      <c r="B100" t="s">
        <v>783</v>
      </c>
      <c r="C100">
        <v>0</v>
      </c>
      <c r="D100" t="s">
        <v>471</v>
      </c>
      <c r="E100" t="s">
        <v>784</v>
      </c>
      <c r="F100" t="s">
        <v>473</v>
      </c>
      <c r="G100" t="s">
        <v>1486</v>
      </c>
      <c r="H100" t="s">
        <v>1487</v>
      </c>
      <c r="I100" t="s">
        <v>1488</v>
      </c>
      <c r="J100" t="s">
        <v>19</v>
      </c>
      <c r="K100" t="s">
        <v>474</v>
      </c>
      <c r="L100" t="s">
        <v>19</v>
      </c>
      <c r="M100" t="s">
        <v>1458</v>
      </c>
      <c r="N100" t="s">
        <v>19</v>
      </c>
      <c r="O100" t="s">
        <v>436</v>
      </c>
      <c r="P100">
        <v>100</v>
      </c>
      <c r="Q100">
        <v>100</v>
      </c>
      <c r="R100" t="s">
        <v>504</v>
      </c>
      <c r="S100" t="s">
        <v>785</v>
      </c>
      <c r="T100" t="s">
        <v>1954</v>
      </c>
      <c r="U100" t="s">
        <v>1955</v>
      </c>
      <c r="V100" t="s">
        <v>783</v>
      </c>
    </row>
    <row r="101" spans="1:22" x14ac:dyDescent="0.25">
      <c r="A101" s="31" t="str">
        <f t="shared" si="2"/>
        <v>12.1.1</v>
      </c>
      <c r="B101" t="s">
        <v>783</v>
      </c>
      <c r="C101">
        <v>0</v>
      </c>
      <c r="D101" t="s">
        <v>478</v>
      </c>
      <c r="E101" t="s">
        <v>786</v>
      </c>
      <c r="F101" t="s">
        <v>19</v>
      </c>
      <c r="G101" t="s">
        <v>19</v>
      </c>
      <c r="H101" t="s">
        <v>19</v>
      </c>
      <c r="I101" t="s">
        <v>19</v>
      </c>
      <c r="J101" t="s">
        <v>19</v>
      </c>
      <c r="K101" t="s">
        <v>19</v>
      </c>
      <c r="L101" t="s">
        <v>19</v>
      </c>
      <c r="M101" t="s">
        <v>19</v>
      </c>
      <c r="N101" t="s">
        <v>19</v>
      </c>
      <c r="O101" t="s">
        <v>437</v>
      </c>
      <c r="P101">
        <v>15</v>
      </c>
      <c r="Q101">
        <v>1</v>
      </c>
      <c r="R101" t="s">
        <v>476</v>
      </c>
      <c r="S101" t="s">
        <v>787</v>
      </c>
      <c r="T101" t="s">
        <v>1954</v>
      </c>
      <c r="U101" t="s">
        <v>1920</v>
      </c>
      <c r="V101" t="s">
        <v>783</v>
      </c>
    </row>
    <row r="102" spans="1:22" x14ac:dyDescent="0.25">
      <c r="A102" s="31" t="str">
        <f t="shared" si="2"/>
        <v>12.1.2</v>
      </c>
      <c r="B102" t="s">
        <v>783</v>
      </c>
      <c r="C102">
        <v>0</v>
      </c>
      <c r="D102" t="s">
        <v>478</v>
      </c>
      <c r="E102" t="s">
        <v>788</v>
      </c>
      <c r="F102" t="s">
        <v>19</v>
      </c>
      <c r="G102" t="s">
        <v>19</v>
      </c>
      <c r="H102" t="s">
        <v>19</v>
      </c>
      <c r="I102" t="s">
        <v>19</v>
      </c>
      <c r="J102" t="s">
        <v>19</v>
      </c>
      <c r="K102" t="s">
        <v>19</v>
      </c>
      <c r="L102" t="s">
        <v>19</v>
      </c>
      <c r="M102" t="s">
        <v>19</v>
      </c>
      <c r="N102" t="s">
        <v>19</v>
      </c>
      <c r="O102" t="s">
        <v>438</v>
      </c>
      <c r="P102">
        <v>10</v>
      </c>
      <c r="Q102">
        <v>1</v>
      </c>
      <c r="R102" t="s">
        <v>476</v>
      </c>
      <c r="S102" t="s">
        <v>789</v>
      </c>
      <c r="T102" t="s">
        <v>1956</v>
      </c>
      <c r="U102" t="s">
        <v>1957</v>
      </c>
      <c r="V102" t="s">
        <v>783</v>
      </c>
    </row>
    <row r="103" spans="1:22" x14ac:dyDescent="0.25">
      <c r="A103" s="31" t="str">
        <f t="shared" si="2"/>
        <v>12.1.3</v>
      </c>
      <c r="B103" t="s">
        <v>783</v>
      </c>
      <c r="C103">
        <v>0</v>
      </c>
      <c r="D103" t="s">
        <v>478</v>
      </c>
      <c r="E103" t="s">
        <v>790</v>
      </c>
      <c r="F103" t="s">
        <v>19</v>
      </c>
      <c r="G103" t="s">
        <v>19</v>
      </c>
      <c r="H103" t="s">
        <v>19</v>
      </c>
      <c r="I103" t="s">
        <v>19</v>
      </c>
      <c r="J103" t="s">
        <v>19</v>
      </c>
      <c r="K103" t="s">
        <v>19</v>
      </c>
      <c r="L103" t="s">
        <v>19</v>
      </c>
      <c r="M103" t="s">
        <v>19</v>
      </c>
      <c r="N103" t="s">
        <v>19</v>
      </c>
      <c r="O103" t="s">
        <v>439</v>
      </c>
      <c r="P103">
        <v>10</v>
      </c>
      <c r="Q103">
        <v>1</v>
      </c>
      <c r="R103" t="s">
        <v>476</v>
      </c>
      <c r="S103" t="s">
        <v>791</v>
      </c>
      <c r="T103" t="s">
        <v>1956</v>
      </c>
      <c r="U103" t="s">
        <v>1957</v>
      </c>
      <c r="V103" t="s">
        <v>783</v>
      </c>
    </row>
    <row r="104" spans="1:22" x14ac:dyDescent="0.25">
      <c r="A104" s="31" t="str">
        <f t="shared" si="2"/>
        <v>12.1.4</v>
      </c>
      <c r="B104" t="s">
        <v>783</v>
      </c>
      <c r="C104">
        <v>0</v>
      </c>
      <c r="D104" t="s">
        <v>478</v>
      </c>
      <c r="E104" t="s">
        <v>792</v>
      </c>
      <c r="F104" t="s">
        <v>19</v>
      </c>
      <c r="G104" t="s">
        <v>19</v>
      </c>
      <c r="H104" t="s">
        <v>19</v>
      </c>
      <c r="I104" t="s">
        <v>19</v>
      </c>
      <c r="J104" t="s">
        <v>19</v>
      </c>
      <c r="K104" t="s">
        <v>19</v>
      </c>
      <c r="L104" t="s">
        <v>19</v>
      </c>
      <c r="M104" t="s">
        <v>19</v>
      </c>
      <c r="N104" t="s">
        <v>19</v>
      </c>
      <c r="O104" t="s">
        <v>440</v>
      </c>
      <c r="P104">
        <v>20</v>
      </c>
      <c r="Q104">
        <v>1</v>
      </c>
      <c r="R104" t="s">
        <v>476</v>
      </c>
      <c r="S104" t="s">
        <v>793</v>
      </c>
      <c r="T104" t="s">
        <v>1958</v>
      </c>
      <c r="U104" t="s">
        <v>1959</v>
      </c>
      <c r="V104" t="s">
        <v>783</v>
      </c>
    </row>
    <row r="105" spans="1:22" x14ac:dyDescent="0.25">
      <c r="A105" s="31" t="str">
        <f t="shared" si="2"/>
        <v>12.1.5</v>
      </c>
      <c r="B105" t="s">
        <v>783</v>
      </c>
      <c r="C105">
        <v>0</v>
      </c>
      <c r="D105" t="s">
        <v>478</v>
      </c>
      <c r="E105" t="s">
        <v>794</v>
      </c>
      <c r="F105" t="s">
        <v>19</v>
      </c>
      <c r="G105" t="s">
        <v>19</v>
      </c>
      <c r="H105" t="s">
        <v>19</v>
      </c>
      <c r="I105" t="s">
        <v>19</v>
      </c>
      <c r="J105" t="s">
        <v>19</v>
      </c>
      <c r="K105" t="s">
        <v>19</v>
      </c>
      <c r="L105" t="s">
        <v>19</v>
      </c>
      <c r="M105" t="s">
        <v>19</v>
      </c>
      <c r="N105" t="s">
        <v>19</v>
      </c>
      <c r="O105" t="s">
        <v>441</v>
      </c>
      <c r="P105">
        <v>15</v>
      </c>
      <c r="Q105">
        <v>1</v>
      </c>
      <c r="R105" t="s">
        <v>476</v>
      </c>
      <c r="S105" t="s">
        <v>795</v>
      </c>
      <c r="T105" t="s">
        <v>1960</v>
      </c>
      <c r="U105" t="s">
        <v>1961</v>
      </c>
      <c r="V105" t="s">
        <v>783</v>
      </c>
    </row>
    <row r="106" spans="1:22" x14ac:dyDescent="0.25">
      <c r="A106" s="31" t="str">
        <f t="shared" si="2"/>
        <v>12.1.6</v>
      </c>
      <c r="B106" t="s">
        <v>783</v>
      </c>
      <c r="C106">
        <v>0</v>
      </c>
      <c r="D106" t="s">
        <v>478</v>
      </c>
      <c r="E106" t="s">
        <v>796</v>
      </c>
      <c r="F106" t="s">
        <v>19</v>
      </c>
      <c r="G106" t="s">
        <v>19</v>
      </c>
      <c r="H106" t="s">
        <v>19</v>
      </c>
      <c r="I106" t="s">
        <v>19</v>
      </c>
      <c r="J106" t="s">
        <v>19</v>
      </c>
      <c r="K106" t="s">
        <v>19</v>
      </c>
      <c r="L106" t="s">
        <v>19</v>
      </c>
      <c r="M106" t="s">
        <v>19</v>
      </c>
      <c r="N106" t="s">
        <v>19</v>
      </c>
      <c r="O106" t="s">
        <v>442</v>
      </c>
      <c r="P106">
        <v>10</v>
      </c>
      <c r="Q106">
        <v>1</v>
      </c>
      <c r="R106" t="s">
        <v>476</v>
      </c>
      <c r="S106" t="s">
        <v>789</v>
      </c>
      <c r="T106" t="s">
        <v>1917</v>
      </c>
      <c r="U106" t="s">
        <v>1962</v>
      </c>
      <c r="V106" t="s">
        <v>783</v>
      </c>
    </row>
    <row r="107" spans="1:22" x14ac:dyDescent="0.25">
      <c r="A107" s="31" t="str">
        <f t="shared" si="2"/>
        <v>12.1.7</v>
      </c>
      <c r="B107" t="s">
        <v>783</v>
      </c>
      <c r="C107">
        <v>0</v>
      </c>
      <c r="D107" t="s">
        <v>478</v>
      </c>
      <c r="E107" t="s">
        <v>797</v>
      </c>
      <c r="F107" t="s">
        <v>19</v>
      </c>
      <c r="G107" t="s">
        <v>19</v>
      </c>
      <c r="H107" t="s">
        <v>19</v>
      </c>
      <c r="I107" t="s">
        <v>19</v>
      </c>
      <c r="J107" t="s">
        <v>19</v>
      </c>
      <c r="K107" t="s">
        <v>19</v>
      </c>
      <c r="L107" t="s">
        <v>19</v>
      </c>
      <c r="M107" t="s">
        <v>19</v>
      </c>
      <c r="N107" t="s">
        <v>19</v>
      </c>
      <c r="O107" t="s">
        <v>443</v>
      </c>
      <c r="P107">
        <v>20</v>
      </c>
      <c r="Q107">
        <v>1</v>
      </c>
      <c r="R107" t="s">
        <v>476</v>
      </c>
      <c r="S107" t="s">
        <v>798</v>
      </c>
      <c r="T107" t="s">
        <v>1963</v>
      </c>
      <c r="U107" t="s">
        <v>1955</v>
      </c>
      <c r="V107" t="s">
        <v>783</v>
      </c>
    </row>
    <row r="108" spans="1:22" x14ac:dyDescent="0.25">
      <c r="A108" s="31" t="str">
        <f t="shared" si="2"/>
        <v>37.1</v>
      </c>
      <c r="B108" t="s">
        <v>799</v>
      </c>
      <c r="C108">
        <v>0</v>
      </c>
      <c r="D108" t="s">
        <v>471</v>
      </c>
      <c r="E108" t="s">
        <v>800</v>
      </c>
      <c r="F108" t="s">
        <v>473</v>
      </c>
      <c r="G108" t="s">
        <v>1489</v>
      </c>
      <c r="H108" t="s">
        <v>1487</v>
      </c>
      <c r="I108" t="s">
        <v>1491</v>
      </c>
      <c r="J108" t="s">
        <v>19</v>
      </c>
      <c r="K108" t="s">
        <v>474</v>
      </c>
      <c r="L108" t="s">
        <v>291</v>
      </c>
      <c r="M108" t="s">
        <v>758</v>
      </c>
      <c r="N108" t="s">
        <v>19</v>
      </c>
      <c r="O108" t="s">
        <v>292</v>
      </c>
      <c r="P108">
        <v>50</v>
      </c>
      <c r="Q108">
        <v>2</v>
      </c>
      <c r="R108" t="s">
        <v>476</v>
      </c>
      <c r="S108" t="s">
        <v>801</v>
      </c>
      <c r="T108" t="s">
        <v>1948</v>
      </c>
      <c r="U108" t="s">
        <v>1946</v>
      </c>
      <c r="V108" t="s">
        <v>799</v>
      </c>
    </row>
    <row r="109" spans="1:22" x14ac:dyDescent="0.25">
      <c r="A109" s="31" t="str">
        <f t="shared" si="2"/>
        <v>37.1.1</v>
      </c>
      <c r="B109" t="s">
        <v>799</v>
      </c>
      <c r="C109">
        <v>0</v>
      </c>
      <c r="D109" t="s">
        <v>478</v>
      </c>
      <c r="E109" t="s">
        <v>802</v>
      </c>
      <c r="F109" t="s">
        <v>19</v>
      </c>
      <c r="G109" t="s">
        <v>19</v>
      </c>
      <c r="H109" t="s">
        <v>19</v>
      </c>
      <c r="I109" t="s">
        <v>19</v>
      </c>
      <c r="J109" t="s">
        <v>19</v>
      </c>
      <c r="K109" t="s">
        <v>19</v>
      </c>
      <c r="L109" t="s">
        <v>19</v>
      </c>
      <c r="M109" t="s">
        <v>19</v>
      </c>
      <c r="N109" t="s">
        <v>19</v>
      </c>
      <c r="O109" t="s">
        <v>293</v>
      </c>
      <c r="P109">
        <v>10</v>
      </c>
      <c r="Q109">
        <v>1</v>
      </c>
      <c r="R109" t="s">
        <v>476</v>
      </c>
      <c r="S109" t="s">
        <v>803</v>
      </c>
      <c r="T109" t="s">
        <v>1948</v>
      </c>
      <c r="U109" t="s">
        <v>1964</v>
      </c>
      <c r="V109" t="s">
        <v>799</v>
      </c>
    </row>
    <row r="110" spans="1:22" x14ac:dyDescent="0.25">
      <c r="A110" s="31" t="str">
        <f t="shared" si="2"/>
        <v>37.1.2</v>
      </c>
      <c r="B110" t="s">
        <v>799</v>
      </c>
      <c r="C110">
        <v>0</v>
      </c>
      <c r="D110" t="s">
        <v>478</v>
      </c>
      <c r="E110" t="s">
        <v>804</v>
      </c>
      <c r="F110" t="s">
        <v>19</v>
      </c>
      <c r="G110" t="s">
        <v>19</v>
      </c>
      <c r="H110" t="s">
        <v>19</v>
      </c>
      <c r="I110" t="s">
        <v>19</v>
      </c>
      <c r="J110" t="s">
        <v>19</v>
      </c>
      <c r="K110" t="s">
        <v>19</v>
      </c>
      <c r="L110" t="s">
        <v>19</v>
      </c>
      <c r="M110" t="s">
        <v>19</v>
      </c>
      <c r="N110" t="s">
        <v>19</v>
      </c>
      <c r="O110" t="s">
        <v>294</v>
      </c>
      <c r="P110">
        <v>30</v>
      </c>
      <c r="Q110">
        <v>1</v>
      </c>
      <c r="R110" t="s">
        <v>476</v>
      </c>
      <c r="S110" t="s">
        <v>805</v>
      </c>
      <c r="T110" t="s">
        <v>1965</v>
      </c>
      <c r="U110" t="s">
        <v>1966</v>
      </c>
      <c r="V110" t="s">
        <v>799</v>
      </c>
    </row>
    <row r="111" spans="1:22" x14ac:dyDescent="0.25">
      <c r="A111" s="31" t="str">
        <f t="shared" si="2"/>
        <v>37.1.3</v>
      </c>
      <c r="B111" t="s">
        <v>799</v>
      </c>
      <c r="C111">
        <v>0</v>
      </c>
      <c r="D111" t="s">
        <v>478</v>
      </c>
      <c r="E111" t="s">
        <v>806</v>
      </c>
      <c r="F111" t="s">
        <v>19</v>
      </c>
      <c r="G111" t="s">
        <v>19</v>
      </c>
      <c r="H111" t="s">
        <v>19</v>
      </c>
      <c r="I111" t="s">
        <v>19</v>
      </c>
      <c r="J111" t="s">
        <v>19</v>
      </c>
      <c r="K111" t="s">
        <v>19</v>
      </c>
      <c r="L111" t="s">
        <v>19</v>
      </c>
      <c r="M111" t="s">
        <v>19</v>
      </c>
      <c r="N111" t="s">
        <v>19</v>
      </c>
      <c r="O111" t="s">
        <v>295</v>
      </c>
      <c r="P111">
        <v>20</v>
      </c>
      <c r="Q111">
        <v>1</v>
      </c>
      <c r="R111" t="s">
        <v>476</v>
      </c>
      <c r="S111" t="s">
        <v>807</v>
      </c>
      <c r="T111" t="s">
        <v>1965</v>
      </c>
      <c r="U111" t="s">
        <v>1966</v>
      </c>
      <c r="V111" t="s">
        <v>799</v>
      </c>
    </row>
    <row r="112" spans="1:22" x14ac:dyDescent="0.25">
      <c r="A112" s="31" t="str">
        <f t="shared" si="2"/>
        <v>37.1.4</v>
      </c>
      <c r="B112" t="s">
        <v>799</v>
      </c>
      <c r="C112">
        <v>0</v>
      </c>
      <c r="D112" t="s">
        <v>478</v>
      </c>
      <c r="E112" t="s">
        <v>808</v>
      </c>
      <c r="F112" t="s">
        <v>19</v>
      </c>
      <c r="G112" t="s">
        <v>19</v>
      </c>
      <c r="H112" t="s">
        <v>19</v>
      </c>
      <c r="I112" t="s">
        <v>19</v>
      </c>
      <c r="J112" t="s">
        <v>19</v>
      </c>
      <c r="K112" t="s">
        <v>19</v>
      </c>
      <c r="L112" t="s">
        <v>19</v>
      </c>
      <c r="M112" t="s">
        <v>19</v>
      </c>
      <c r="N112" t="s">
        <v>19</v>
      </c>
      <c r="O112" t="s">
        <v>296</v>
      </c>
      <c r="P112">
        <v>20</v>
      </c>
      <c r="Q112">
        <v>1</v>
      </c>
      <c r="R112" t="s">
        <v>476</v>
      </c>
      <c r="S112" t="s">
        <v>809</v>
      </c>
      <c r="T112" t="s">
        <v>1967</v>
      </c>
      <c r="U112" t="s">
        <v>1968</v>
      </c>
      <c r="V112" t="s">
        <v>799</v>
      </c>
    </row>
    <row r="113" spans="1:22" x14ac:dyDescent="0.25">
      <c r="A113" s="31" t="str">
        <f t="shared" si="2"/>
        <v>37.1.5</v>
      </c>
      <c r="B113" t="s">
        <v>799</v>
      </c>
      <c r="C113">
        <v>0</v>
      </c>
      <c r="D113" t="s">
        <v>478</v>
      </c>
      <c r="E113" t="s">
        <v>810</v>
      </c>
      <c r="F113" t="s">
        <v>19</v>
      </c>
      <c r="G113" t="s">
        <v>19</v>
      </c>
      <c r="H113" t="s">
        <v>19</v>
      </c>
      <c r="I113" t="s">
        <v>19</v>
      </c>
      <c r="J113" t="s">
        <v>19</v>
      </c>
      <c r="K113" t="s">
        <v>19</v>
      </c>
      <c r="L113" t="s">
        <v>19</v>
      </c>
      <c r="M113" t="s">
        <v>19</v>
      </c>
      <c r="N113" t="s">
        <v>19</v>
      </c>
      <c r="O113" t="s">
        <v>297</v>
      </c>
      <c r="P113">
        <v>20</v>
      </c>
      <c r="Q113">
        <v>1</v>
      </c>
      <c r="R113" t="s">
        <v>476</v>
      </c>
      <c r="S113" t="s">
        <v>811</v>
      </c>
      <c r="T113" t="s">
        <v>1915</v>
      </c>
      <c r="U113" t="s">
        <v>1946</v>
      </c>
      <c r="V113" t="s">
        <v>799</v>
      </c>
    </row>
    <row r="114" spans="1:22" x14ac:dyDescent="0.25">
      <c r="A114" s="31" t="str">
        <f t="shared" si="2"/>
        <v>37.2</v>
      </c>
      <c r="B114" t="s">
        <v>799</v>
      </c>
      <c r="C114">
        <v>0</v>
      </c>
      <c r="D114" t="s">
        <v>471</v>
      </c>
      <c r="E114" t="s">
        <v>812</v>
      </c>
      <c r="F114" t="s">
        <v>473</v>
      </c>
      <c r="G114" t="s">
        <v>1489</v>
      </c>
      <c r="H114" t="s">
        <v>1490</v>
      </c>
      <c r="I114" t="s">
        <v>1491</v>
      </c>
      <c r="J114" t="s">
        <v>1836</v>
      </c>
      <c r="K114" t="s">
        <v>474</v>
      </c>
      <c r="L114" t="s">
        <v>291</v>
      </c>
      <c r="M114" t="s">
        <v>758</v>
      </c>
      <c r="N114" t="s">
        <v>19</v>
      </c>
      <c r="O114" t="s">
        <v>298</v>
      </c>
      <c r="P114">
        <v>15</v>
      </c>
      <c r="Q114">
        <v>11</v>
      </c>
      <c r="R114" t="s">
        <v>476</v>
      </c>
      <c r="S114" t="s">
        <v>813</v>
      </c>
      <c r="T114" t="s">
        <v>1948</v>
      </c>
      <c r="U114" t="s">
        <v>1946</v>
      </c>
      <c r="V114" t="s">
        <v>799</v>
      </c>
    </row>
    <row r="115" spans="1:22" x14ac:dyDescent="0.25">
      <c r="A115" s="31" t="str">
        <f t="shared" si="2"/>
        <v>37.2.1</v>
      </c>
      <c r="B115" t="s">
        <v>799</v>
      </c>
      <c r="C115">
        <v>0</v>
      </c>
      <c r="D115" t="s">
        <v>478</v>
      </c>
      <c r="E115" t="s">
        <v>814</v>
      </c>
      <c r="F115" t="s">
        <v>19</v>
      </c>
      <c r="G115" t="s">
        <v>19</v>
      </c>
      <c r="H115" t="s">
        <v>19</v>
      </c>
      <c r="I115" t="s">
        <v>19</v>
      </c>
      <c r="J115" t="s">
        <v>19</v>
      </c>
      <c r="K115" t="s">
        <v>19</v>
      </c>
      <c r="L115" t="s">
        <v>19</v>
      </c>
      <c r="M115" t="s">
        <v>19</v>
      </c>
      <c r="N115" t="s">
        <v>19</v>
      </c>
      <c r="O115" t="s">
        <v>299</v>
      </c>
      <c r="P115">
        <v>80</v>
      </c>
      <c r="Q115">
        <v>11</v>
      </c>
      <c r="R115" t="s">
        <v>476</v>
      </c>
      <c r="S115" t="s">
        <v>815</v>
      </c>
      <c r="T115" t="s">
        <v>1948</v>
      </c>
      <c r="U115" t="s">
        <v>1946</v>
      </c>
      <c r="V115" t="s">
        <v>799</v>
      </c>
    </row>
    <row r="116" spans="1:22" x14ac:dyDescent="0.25">
      <c r="A116" s="31" t="str">
        <f t="shared" si="2"/>
        <v>37.2.2</v>
      </c>
      <c r="B116" t="s">
        <v>799</v>
      </c>
      <c r="C116">
        <v>0</v>
      </c>
      <c r="D116" t="s">
        <v>478</v>
      </c>
      <c r="E116" t="s">
        <v>816</v>
      </c>
      <c r="F116" t="s">
        <v>19</v>
      </c>
      <c r="G116" t="s">
        <v>19</v>
      </c>
      <c r="H116" t="s">
        <v>19</v>
      </c>
      <c r="I116" t="s">
        <v>19</v>
      </c>
      <c r="J116" t="s">
        <v>19</v>
      </c>
      <c r="K116" t="s">
        <v>19</v>
      </c>
      <c r="L116" t="s">
        <v>19</v>
      </c>
      <c r="M116" t="s">
        <v>19</v>
      </c>
      <c r="N116" t="s">
        <v>19</v>
      </c>
      <c r="O116" t="s">
        <v>300</v>
      </c>
      <c r="P116">
        <v>20</v>
      </c>
      <c r="Q116">
        <v>11</v>
      </c>
      <c r="R116" t="s">
        <v>476</v>
      </c>
      <c r="S116" t="s">
        <v>817</v>
      </c>
      <c r="T116" t="s">
        <v>1948</v>
      </c>
      <c r="U116" t="s">
        <v>1946</v>
      </c>
      <c r="V116" t="s">
        <v>799</v>
      </c>
    </row>
    <row r="117" spans="1:22" x14ac:dyDescent="0.25">
      <c r="A117" s="31" t="str">
        <f t="shared" si="2"/>
        <v>37.3</v>
      </c>
      <c r="B117" t="s">
        <v>799</v>
      </c>
      <c r="C117">
        <v>0</v>
      </c>
      <c r="D117" t="s">
        <v>471</v>
      </c>
      <c r="E117" t="s">
        <v>818</v>
      </c>
      <c r="F117" t="s">
        <v>473</v>
      </c>
      <c r="G117" t="s">
        <v>1489</v>
      </c>
      <c r="H117" t="s">
        <v>1490</v>
      </c>
      <c r="I117" t="s">
        <v>1491</v>
      </c>
      <c r="J117" t="s">
        <v>19</v>
      </c>
      <c r="K117" t="s">
        <v>474</v>
      </c>
      <c r="L117" t="s">
        <v>291</v>
      </c>
      <c r="M117" t="s">
        <v>758</v>
      </c>
      <c r="N117" t="s">
        <v>19</v>
      </c>
      <c r="O117" t="s">
        <v>301</v>
      </c>
      <c r="P117">
        <v>5</v>
      </c>
      <c r="Q117">
        <v>1</v>
      </c>
      <c r="R117" t="s">
        <v>476</v>
      </c>
      <c r="S117" t="s">
        <v>819</v>
      </c>
      <c r="T117" t="s">
        <v>1950</v>
      </c>
      <c r="U117" t="s">
        <v>1946</v>
      </c>
      <c r="V117" t="s">
        <v>799</v>
      </c>
    </row>
    <row r="118" spans="1:22" x14ac:dyDescent="0.25">
      <c r="A118" s="31" t="str">
        <f t="shared" si="2"/>
        <v>37.3.1</v>
      </c>
      <c r="B118" t="s">
        <v>799</v>
      </c>
      <c r="C118">
        <v>0</v>
      </c>
      <c r="D118" t="s">
        <v>478</v>
      </c>
      <c r="E118" t="s">
        <v>820</v>
      </c>
      <c r="F118" t="s">
        <v>19</v>
      </c>
      <c r="G118" t="s">
        <v>19</v>
      </c>
      <c r="H118" t="s">
        <v>19</v>
      </c>
      <c r="I118" t="s">
        <v>19</v>
      </c>
      <c r="J118" t="s">
        <v>19</v>
      </c>
      <c r="K118" t="s">
        <v>19</v>
      </c>
      <c r="L118" t="s">
        <v>19</v>
      </c>
      <c r="M118" t="s">
        <v>19</v>
      </c>
      <c r="N118" t="s">
        <v>19</v>
      </c>
      <c r="O118" t="s">
        <v>302</v>
      </c>
      <c r="P118">
        <v>10</v>
      </c>
      <c r="Q118">
        <v>1</v>
      </c>
      <c r="R118" t="s">
        <v>476</v>
      </c>
      <c r="S118" t="s">
        <v>803</v>
      </c>
      <c r="T118" t="s">
        <v>1950</v>
      </c>
      <c r="U118" t="s">
        <v>1946</v>
      </c>
      <c r="V118" t="s">
        <v>799</v>
      </c>
    </row>
    <row r="119" spans="1:22" x14ac:dyDescent="0.25">
      <c r="A119" s="31" t="str">
        <f t="shared" si="2"/>
        <v>37.3.2</v>
      </c>
      <c r="B119" t="s">
        <v>799</v>
      </c>
      <c r="C119">
        <v>0</v>
      </c>
      <c r="D119" t="s">
        <v>478</v>
      </c>
      <c r="E119" t="s">
        <v>821</v>
      </c>
      <c r="F119" t="s">
        <v>19</v>
      </c>
      <c r="G119" t="s">
        <v>19</v>
      </c>
      <c r="H119" t="s">
        <v>19</v>
      </c>
      <c r="I119" t="s">
        <v>19</v>
      </c>
      <c r="J119" t="s">
        <v>19</v>
      </c>
      <c r="K119" t="s">
        <v>19</v>
      </c>
      <c r="L119" t="s">
        <v>19</v>
      </c>
      <c r="M119" t="s">
        <v>19</v>
      </c>
      <c r="N119" t="s">
        <v>19</v>
      </c>
      <c r="O119" t="s">
        <v>303</v>
      </c>
      <c r="P119">
        <v>30</v>
      </c>
      <c r="Q119">
        <v>1</v>
      </c>
      <c r="R119" t="s">
        <v>476</v>
      </c>
      <c r="S119" t="s">
        <v>805</v>
      </c>
      <c r="T119" t="s">
        <v>1969</v>
      </c>
      <c r="U119" t="s">
        <v>1970</v>
      </c>
      <c r="V119" t="s">
        <v>799</v>
      </c>
    </row>
    <row r="120" spans="1:22" x14ac:dyDescent="0.25">
      <c r="A120" s="31" t="str">
        <f t="shared" si="2"/>
        <v>37.3.3</v>
      </c>
      <c r="B120" t="s">
        <v>799</v>
      </c>
      <c r="C120">
        <v>0</v>
      </c>
      <c r="D120" t="s">
        <v>478</v>
      </c>
      <c r="E120" t="s">
        <v>822</v>
      </c>
      <c r="F120" t="s">
        <v>19</v>
      </c>
      <c r="G120" t="s">
        <v>19</v>
      </c>
      <c r="H120" t="s">
        <v>19</v>
      </c>
      <c r="I120" t="s">
        <v>19</v>
      </c>
      <c r="J120" t="s">
        <v>19</v>
      </c>
      <c r="K120" t="s">
        <v>19</v>
      </c>
      <c r="L120" t="s">
        <v>19</v>
      </c>
      <c r="M120" t="s">
        <v>19</v>
      </c>
      <c r="N120" t="s">
        <v>19</v>
      </c>
      <c r="O120" t="s">
        <v>304</v>
      </c>
      <c r="P120">
        <v>20</v>
      </c>
      <c r="Q120">
        <v>1</v>
      </c>
      <c r="R120" t="s">
        <v>476</v>
      </c>
      <c r="S120" t="s">
        <v>807</v>
      </c>
      <c r="T120" t="s">
        <v>1969</v>
      </c>
      <c r="U120" t="s">
        <v>1966</v>
      </c>
      <c r="V120" t="s">
        <v>799</v>
      </c>
    </row>
    <row r="121" spans="1:22" x14ac:dyDescent="0.25">
      <c r="A121" s="31" t="str">
        <f t="shared" si="2"/>
        <v>37.3.4</v>
      </c>
      <c r="B121" t="s">
        <v>799</v>
      </c>
      <c r="C121">
        <v>0</v>
      </c>
      <c r="D121" t="s">
        <v>478</v>
      </c>
      <c r="E121" t="s">
        <v>823</v>
      </c>
      <c r="F121" t="s">
        <v>19</v>
      </c>
      <c r="G121" t="s">
        <v>19</v>
      </c>
      <c r="H121" t="s">
        <v>19</v>
      </c>
      <c r="I121" t="s">
        <v>19</v>
      </c>
      <c r="J121" t="s">
        <v>19</v>
      </c>
      <c r="K121" t="s">
        <v>19</v>
      </c>
      <c r="L121" t="s">
        <v>19</v>
      </c>
      <c r="M121" t="s">
        <v>19</v>
      </c>
      <c r="N121" t="s">
        <v>19</v>
      </c>
      <c r="O121" t="s">
        <v>305</v>
      </c>
      <c r="P121">
        <v>20</v>
      </c>
      <c r="Q121">
        <v>1</v>
      </c>
      <c r="R121" t="s">
        <v>476</v>
      </c>
      <c r="S121" t="s">
        <v>809</v>
      </c>
      <c r="T121" t="s">
        <v>1967</v>
      </c>
      <c r="U121" t="s">
        <v>1971</v>
      </c>
      <c r="V121" t="s">
        <v>799</v>
      </c>
    </row>
    <row r="122" spans="1:22" x14ac:dyDescent="0.25">
      <c r="A122" s="31" t="str">
        <f t="shared" si="2"/>
        <v>37.3.5</v>
      </c>
      <c r="B122" t="s">
        <v>799</v>
      </c>
      <c r="C122">
        <v>0</v>
      </c>
      <c r="D122" t="s">
        <v>478</v>
      </c>
      <c r="E122" t="s">
        <v>824</v>
      </c>
      <c r="F122" t="s">
        <v>19</v>
      </c>
      <c r="G122" t="s">
        <v>19</v>
      </c>
      <c r="H122" t="s">
        <v>19</v>
      </c>
      <c r="I122" t="s">
        <v>19</v>
      </c>
      <c r="J122" t="s">
        <v>19</v>
      </c>
      <c r="K122" t="s">
        <v>19</v>
      </c>
      <c r="L122" t="s">
        <v>19</v>
      </c>
      <c r="M122" t="s">
        <v>19</v>
      </c>
      <c r="N122" t="s">
        <v>19</v>
      </c>
      <c r="O122" t="s">
        <v>306</v>
      </c>
      <c r="P122">
        <v>20</v>
      </c>
      <c r="Q122">
        <v>1</v>
      </c>
      <c r="R122" t="s">
        <v>476</v>
      </c>
      <c r="S122" t="s">
        <v>811</v>
      </c>
      <c r="T122" t="s">
        <v>1915</v>
      </c>
      <c r="U122" t="s">
        <v>1946</v>
      </c>
      <c r="V122" t="s">
        <v>799</v>
      </c>
    </row>
    <row r="123" spans="1:22" x14ac:dyDescent="0.25">
      <c r="A123" s="31" t="str">
        <f t="shared" si="2"/>
        <v>37.4</v>
      </c>
      <c r="B123" t="s">
        <v>799</v>
      </c>
      <c r="C123">
        <v>0</v>
      </c>
      <c r="D123" t="s">
        <v>471</v>
      </c>
      <c r="E123" t="s">
        <v>825</v>
      </c>
      <c r="F123" t="s">
        <v>473</v>
      </c>
      <c r="G123" t="s">
        <v>1489</v>
      </c>
      <c r="H123" t="s">
        <v>1490</v>
      </c>
      <c r="I123" t="s">
        <v>1491</v>
      </c>
      <c r="J123" t="s">
        <v>19</v>
      </c>
      <c r="K123" t="s">
        <v>474</v>
      </c>
      <c r="L123" t="s">
        <v>291</v>
      </c>
      <c r="M123" t="s">
        <v>758</v>
      </c>
      <c r="N123" t="s">
        <v>19</v>
      </c>
      <c r="O123" t="s">
        <v>307</v>
      </c>
      <c r="P123">
        <v>10</v>
      </c>
      <c r="Q123">
        <v>1</v>
      </c>
      <c r="R123" t="s">
        <v>476</v>
      </c>
      <c r="S123" t="s">
        <v>826</v>
      </c>
      <c r="T123" t="s">
        <v>1950</v>
      </c>
      <c r="U123" t="s">
        <v>1946</v>
      </c>
      <c r="V123" t="s">
        <v>799</v>
      </c>
    </row>
    <row r="124" spans="1:22" x14ac:dyDescent="0.25">
      <c r="A124" s="31" t="str">
        <f t="shared" si="2"/>
        <v>37.4.1</v>
      </c>
      <c r="B124" t="s">
        <v>799</v>
      </c>
      <c r="C124">
        <v>0</v>
      </c>
      <c r="D124" t="s">
        <v>478</v>
      </c>
      <c r="E124" t="s">
        <v>827</v>
      </c>
      <c r="F124" t="s">
        <v>19</v>
      </c>
      <c r="G124" t="s">
        <v>19</v>
      </c>
      <c r="H124" t="s">
        <v>19</v>
      </c>
      <c r="I124" t="s">
        <v>19</v>
      </c>
      <c r="J124" t="s">
        <v>19</v>
      </c>
      <c r="K124" t="s">
        <v>19</v>
      </c>
      <c r="L124" t="s">
        <v>19</v>
      </c>
      <c r="M124" t="s">
        <v>19</v>
      </c>
      <c r="N124" t="s">
        <v>19</v>
      </c>
      <c r="O124" t="s">
        <v>293</v>
      </c>
      <c r="P124">
        <v>10</v>
      </c>
      <c r="Q124">
        <v>1</v>
      </c>
      <c r="R124" t="s">
        <v>476</v>
      </c>
      <c r="S124" t="s">
        <v>803</v>
      </c>
      <c r="T124" t="s">
        <v>1950</v>
      </c>
      <c r="U124" t="s">
        <v>1946</v>
      </c>
      <c r="V124" t="s">
        <v>799</v>
      </c>
    </row>
    <row r="125" spans="1:22" x14ac:dyDescent="0.25">
      <c r="A125" s="31" t="str">
        <f t="shared" si="2"/>
        <v>37.4.2</v>
      </c>
      <c r="B125" t="s">
        <v>799</v>
      </c>
      <c r="C125">
        <v>0</v>
      </c>
      <c r="D125" t="s">
        <v>478</v>
      </c>
      <c r="E125" t="s">
        <v>828</v>
      </c>
      <c r="F125" t="s">
        <v>19</v>
      </c>
      <c r="G125" t="s">
        <v>19</v>
      </c>
      <c r="H125" t="s">
        <v>19</v>
      </c>
      <c r="I125" t="s">
        <v>19</v>
      </c>
      <c r="J125" t="s">
        <v>19</v>
      </c>
      <c r="K125" t="s">
        <v>19</v>
      </c>
      <c r="L125" t="s">
        <v>19</v>
      </c>
      <c r="M125" t="s">
        <v>19</v>
      </c>
      <c r="N125" t="s">
        <v>19</v>
      </c>
      <c r="O125" t="s">
        <v>308</v>
      </c>
      <c r="P125">
        <v>25</v>
      </c>
      <c r="Q125">
        <v>1</v>
      </c>
      <c r="R125" t="s">
        <v>476</v>
      </c>
      <c r="S125" t="s">
        <v>807</v>
      </c>
      <c r="T125" t="s">
        <v>1969</v>
      </c>
      <c r="U125" t="s">
        <v>1972</v>
      </c>
      <c r="V125" t="s">
        <v>799</v>
      </c>
    </row>
    <row r="126" spans="1:22" x14ac:dyDescent="0.25">
      <c r="A126" s="31" t="str">
        <f t="shared" si="2"/>
        <v>37.4.3</v>
      </c>
      <c r="B126" t="s">
        <v>799</v>
      </c>
      <c r="C126">
        <v>0</v>
      </c>
      <c r="D126" t="s">
        <v>478</v>
      </c>
      <c r="E126" t="s">
        <v>829</v>
      </c>
      <c r="F126" t="s">
        <v>19</v>
      </c>
      <c r="G126" t="s">
        <v>19</v>
      </c>
      <c r="H126" t="s">
        <v>19</v>
      </c>
      <c r="I126" t="s">
        <v>19</v>
      </c>
      <c r="J126" t="s">
        <v>19</v>
      </c>
      <c r="K126" t="s">
        <v>19</v>
      </c>
      <c r="L126" t="s">
        <v>19</v>
      </c>
      <c r="M126" t="s">
        <v>19</v>
      </c>
      <c r="N126" t="s">
        <v>19</v>
      </c>
      <c r="O126" t="s">
        <v>309</v>
      </c>
      <c r="P126">
        <v>20</v>
      </c>
      <c r="Q126">
        <v>1</v>
      </c>
      <c r="R126" t="s">
        <v>476</v>
      </c>
      <c r="S126" t="s">
        <v>830</v>
      </c>
      <c r="T126" t="s">
        <v>1969</v>
      </c>
      <c r="U126" t="s">
        <v>1973</v>
      </c>
      <c r="V126" t="s">
        <v>799</v>
      </c>
    </row>
    <row r="127" spans="1:22" x14ac:dyDescent="0.25">
      <c r="A127" s="31" t="str">
        <f t="shared" si="2"/>
        <v>37.4.4</v>
      </c>
      <c r="B127" t="s">
        <v>799</v>
      </c>
      <c r="C127">
        <v>0</v>
      </c>
      <c r="D127" t="s">
        <v>478</v>
      </c>
      <c r="E127" t="s">
        <v>831</v>
      </c>
      <c r="F127" t="s">
        <v>19</v>
      </c>
      <c r="G127" t="s">
        <v>19</v>
      </c>
      <c r="H127" t="s">
        <v>19</v>
      </c>
      <c r="I127" t="s">
        <v>19</v>
      </c>
      <c r="J127" t="s">
        <v>19</v>
      </c>
      <c r="K127" t="s">
        <v>19</v>
      </c>
      <c r="L127" t="s">
        <v>19</v>
      </c>
      <c r="M127" t="s">
        <v>19</v>
      </c>
      <c r="N127" t="s">
        <v>19</v>
      </c>
      <c r="O127" t="s">
        <v>310</v>
      </c>
      <c r="P127">
        <v>20</v>
      </c>
      <c r="Q127">
        <v>1</v>
      </c>
      <c r="R127" t="s">
        <v>476</v>
      </c>
      <c r="S127" t="s">
        <v>805</v>
      </c>
      <c r="T127" t="s">
        <v>1967</v>
      </c>
      <c r="U127" t="s">
        <v>1974</v>
      </c>
      <c r="V127" t="s">
        <v>799</v>
      </c>
    </row>
    <row r="128" spans="1:22" x14ac:dyDescent="0.25">
      <c r="A128" s="31" t="str">
        <f t="shared" si="2"/>
        <v>37.4.5</v>
      </c>
      <c r="B128" t="s">
        <v>799</v>
      </c>
      <c r="C128">
        <v>0</v>
      </c>
      <c r="D128" t="s">
        <v>478</v>
      </c>
      <c r="E128" t="s">
        <v>832</v>
      </c>
      <c r="F128" t="s">
        <v>19</v>
      </c>
      <c r="G128" t="s">
        <v>19</v>
      </c>
      <c r="H128" t="s">
        <v>19</v>
      </c>
      <c r="I128" t="s">
        <v>19</v>
      </c>
      <c r="J128" t="s">
        <v>19</v>
      </c>
      <c r="K128" t="s">
        <v>19</v>
      </c>
      <c r="L128" t="s">
        <v>19</v>
      </c>
      <c r="M128" t="s">
        <v>19</v>
      </c>
      <c r="N128" t="s">
        <v>19</v>
      </c>
      <c r="O128" t="s">
        <v>311</v>
      </c>
      <c r="P128">
        <v>20</v>
      </c>
      <c r="Q128">
        <v>1</v>
      </c>
      <c r="R128" t="s">
        <v>476</v>
      </c>
      <c r="S128" t="s">
        <v>833</v>
      </c>
      <c r="T128" t="s">
        <v>1915</v>
      </c>
      <c r="U128" t="s">
        <v>1968</v>
      </c>
      <c r="V128" t="s">
        <v>799</v>
      </c>
    </row>
    <row r="129" spans="1:22" x14ac:dyDescent="0.25">
      <c r="A129" s="31" t="str">
        <f t="shared" si="2"/>
        <v>37.4.6</v>
      </c>
      <c r="B129" t="s">
        <v>799</v>
      </c>
      <c r="C129">
        <v>0</v>
      </c>
      <c r="D129" t="s">
        <v>478</v>
      </c>
      <c r="E129" t="s">
        <v>834</v>
      </c>
      <c r="F129" t="s">
        <v>19</v>
      </c>
      <c r="G129" t="s">
        <v>19</v>
      </c>
      <c r="H129" t="s">
        <v>19</v>
      </c>
      <c r="I129" t="s">
        <v>19</v>
      </c>
      <c r="J129" t="s">
        <v>19</v>
      </c>
      <c r="K129" t="s">
        <v>19</v>
      </c>
      <c r="L129" t="s">
        <v>19</v>
      </c>
      <c r="M129" t="s">
        <v>19</v>
      </c>
      <c r="N129" t="s">
        <v>19</v>
      </c>
      <c r="O129" t="s">
        <v>312</v>
      </c>
      <c r="P129">
        <v>5</v>
      </c>
      <c r="Q129">
        <v>1</v>
      </c>
      <c r="R129" t="s">
        <v>476</v>
      </c>
      <c r="S129" t="s">
        <v>826</v>
      </c>
      <c r="T129" t="s">
        <v>1975</v>
      </c>
      <c r="U129" t="s">
        <v>1946</v>
      </c>
      <c r="V129" t="s">
        <v>799</v>
      </c>
    </row>
    <row r="130" spans="1:22" x14ac:dyDescent="0.25">
      <c r="A130" s="31" t="str">
        <f t="shared" si="2"/>
        <v>37.5</v>
      </c>
      <c r="B130" t="s">
        <v>799</v>
      </c>
      <c r="C130">
        <v>0</v>
      </c>
      <c r="D130" t="s">
        <v>471</v>
      </c>
      <c r="E130" t="s">
        <v>835</v>
      </c>
      <c r="F130" t="s">
        <v>473</v>
      </c>
      <c r="G130" t="s">
        <v>1489</v>
      </c>
      <c r="H130" t="s">
        <v>1490</v>
      </c>
      <c r="I130" t="s">
        <v>1491</v>
      </c>
      <c r="J130" t="s">
        <v>1836</v>
      </c>
      <c r="K130" t="s">
        <v>474</v>
      </c>
      <c r="L130" t="s">
        <v>291</v>
      </c>
      <c r="M130" t="s">
        <v>758</v>
      </c>
      <c r="N130" t="s">
        <v>19</v>
      </c>
      <c r="O130" t="s">
        <v>313</v>
      </c>
      <c r="P130">
        <v>20</v>
      </c>
      <c r="Q130">
        <v>50</v>
      </c>
      <c r="R130" t="s">
        <v>476</v>
      </c>
      <c r="S130" t="s">
        <v>836</v>
      </c>
      <c r="T130" t="s">
        <v>1930</v>
      </c>
      <c r="U130" t="s">
        <v>1942</v>
      </c>
      <c r="V130" t="s">
        <v>799</v>
      </c>
    </row>
    <row r="131" spans="1:22" x14ac:dyDescent="0.25">
      <c r="A131" s="31" t="str">
        <f t="shared" si="2"/>
        <v>37.5.1</v>
      </c>
      <c r="B131" t="s">
        <v>799</v>
      </c>
      <c r="C131">
        <v>0</v>
      </c>
      <c r="D131" t="s">
        <v>478</v>
      </c>
      <c r="E131" t="s">
        <v>837</v>
      </c>
      <c r="F131" t="s">
        <v>19</v>
      </c>
      <c r="G131" t="s">
        <v>19</v>
      </c>
      <c r="H131" t="s">
        <v>19</v>
      </c>
      <c r="I131" t="s">
        <v>19</v>
      </c>
      <c r="J131" t="s">
        <v>19</v>
      </c>
      <c r="K131" t="s">
        <v>19</v>
      </c>
      <c r="L131" t="s">
        <v>19</v>
      </c>
      <c r="M131" t="s">
        <v>19</v>
      </c>
      <c r="N131" t="s">
        <v>19</v>
      </c>
      <c r="O131" t="s">
        <v>314</v>
      </c>
      <c r="P131">
        <v>5</v>
      </c>
      <c r="Q131">
        <v>1</v>
      </c>
      <c r="R131" t="s">
        <v>476</v>
      </c>
      <c r="S131" t="s">
        <v>838</v>
      </c>
      <c r="T131" t="s">
        <v>1930</v>
      </c>
      <c r="U131" t="s">
        <v>1920</v>
      </c>
      <c r="V131" t="s">
        <v>799</v>
      </c>
    </row>
    <row r="132" spans="1:22" x14ac:dyDescent="0.25">
      <c r="A132" s="31" t="str">
        <f t="shared" ref="A132:A195" si="3">+E132</f>
        <v>37.5.2</v>
      </c>
      <c r="B132" t="s">
        <v>799</v>
      </c>
      <c r="C132">
        <v>0</v>
      </c>
      <c r="D132" t="s">
        <v>478</v>
      </c>
      <c r="E132" t="s">
        <v>839</v>
      </c>
      <c r="F132" t="s">
        <v>19</v>
      </c>
      <c r="G132" t="s">
        <v>19</v>
      </c>
      <c r="H132" t="s">
        <v>19</v>
      </c>
      <c r="I132" t="s">
        <v>19</v>
      </c>
      <c r="J132" t="s">
        <v>19</v>
      </c>
      <c r="K132" t="s">
        <v>19</v>
      </c>
      <c r="L132" t="s">
        <v>19</v>
      </c>
      <c r="M132" t="s">
        <v>19</v>
      </c>
      <c r="N132" t="s">
        <v>19</v>
      </c>
      <c r="O132" t="s">
        <v>315</v>
      </c>
      <c r="P132">
        <v>10</v>
      </c>
      <c r="Q132">
        <v>1</v>
      </c>
      <c r="R132" t="s">
        <v>476</v>
      </c>
      <c r="S132" t="s">
        <v>840</v>
      </c>
      <c r="T132" t="s">
        <v>1967</v>
      </c>
      <c r="U132" t="s">
        <v>1976</v>
      </c>
      <c r="V132" t="s">
        <v>799</v>
      </c>
    </row>
    <row r="133" spans="1:22" x14ac:dyDescent="0.25">
      <c r="A133" s="31" t="str">
        <f t="shared" si="3"/>
        <v>37.5.3</v>
      </c>
      <c r="B133" t="s">
        <v>799</v>
      </c>
      <c r="C133">
        <v>0</v>
      </c>
      <c r="D133" t="s">
        <v>478</v>
      </c>
      <c r="E133" t="s">
        <v>841</v>
      </c>
      <c r="F133" t="s">
        <v>19</v>
      </c>
      <c r="G133" t="s">
        <v>19</v>
      </c>
      <c r="H133" t="s">
        <v>19</v>
      </c>
      <c r="I133" t="s">
        <v>19</v>
      </c>
      <c r="J133" t="s">
        <v>19</v>
      </c>
      <c r="K133" t="s">
        <v>19</v>
      </c>
      <c r="L133" t="s">
        <v>19</v>
      </c>
      <c r="M133" t="s">
        <v>19</v>
      </c>
      <c r="N133" t="s">
        <v>19</v>
      </c>
      <c r="O133" t="s">
        <v>316</v>
      </c>
      <c r="P133">
        <v>10</v>
      </c>
      <c r="Q133">
        <v>1</v>
      </c>
      <c r="R133" t="s">
        <v>476</v>
      </c>
      <c r="S133" t="s">
        <v>842</v>
      </c>
      <c r="T133" t="s">
        <v>1977</v>
      </c>
      <c r="U133" t="s">
        <v>1978</v>
      </c>
      <c r="V133" t="s">
        <v>799</v>
      </c>
    </row>
    <row r="134" spans="1:22" x14ac:dyDescent="0.25">
      <c r="A134" s="31" t="str">
        <f t="shared" si="3"/>
        <v>37.5.4</v>
      </c>
      <c r="B134" t="s">
        <v>799</v>
      </c>
      <c r="C134">
        <v>0</v>
      </c>
      <c r="D134" t="s">
        <v>478</v>
      </c>
      <c r="E134" t="s">
        <v>843</v>
      </c>
      <c r="F134" t="s">
        <v>19</v>
      </c>
      <c r="G134" t="s">
        <v>19</v>
      </c>
      <c r="H134" t="s">
        <v>19</v>
      </c>
      <c r="I134" t="s">
        <v>19</v>
      </c>
      <c r="J134" t="s">
        <v>19</v>
      </c>
      <c r="K134" t="s">
        <v>19</v>
      </c>
      <c r="L134" t="s">
        <v>19</v>
      </c>
      <c r="M134" t="s">
        <v>19</v>
      </c>
      <c r="N134" t="s">
        <v>19</v>
      </c>
      <c r="O134" t="s">
        <v>317</v>
      </c>
      <c r="P134">
        <v>75</v>
      </c>
      <c r="Q134">
        <v>100</v>
      </c>
      <c r="R134" t="s">
        <v>504</v>
      </c>
      <c r="S134" t="s">
        <v>844</v>
      </c>
      <c r="T134" t="s">
        <v>1979</v>
      </c>
      <c r="U134" t="s">
        <v>1942</v>
      </c>
      <c r="V134" t="s">
        <v>799</v>
      </c>
    </row>
    <row r="135" spans="1:22" x14ac:dyDescent="0.25">
      <c r="A135" s="31" t="str">
        <f t="shared" si="3"/>
        <v>141.1</v>
      </c>
      <c r="B135" t="s">
        <v>1387</v>
      </c>
      <c r="C135">
        <v>0</v>
      </c>
      <c r="D135" t="s">
        <v>471</v>
      </c>
      <c r="E135" t="s">
        <v>1388</v>
      </c>
      <c r="F135" t="s">
        <v>19</v>
      </c>
      <c r="G135" t="s">
        <v>1495</v>
      </c>
      <c r="H135" t="s">
        <v>1496</v>
      </c>
      <c r="I135" t="s">
        <v>1497</v>
      </c>
      <c r="J135" t="s">
        <v>1847</v>
      </c>
      <c r="K135" t="s">
        <v>474</v>
      </c>
      <c r="L135" t="s">
        <v>20</v>
      </c>
      <c r="M135" t="s">
        <v>995</v>
      </c>
      <c r="N135" t="s">
        <v>19</v>
      </c>
      <c r="O135" t="s">
        <v>1389</v>
      </c>
      <c r="P135">
        <v>30</v>
      </c>
      <c r="Q135">
        <v>100</v>
      </c>
      <c r="R135" t="s">
        <v>504</v>
      </c>
      <c r="S135" t="s">
        <v>844</v>
      </c>
      <c r="T135" t="s">
        <v>1913</v>
      </c>
      <c r="U135" t="s">
        <v>1942</v>
      </c>
      <c r="V135" t="s">
        <v>1387</v>
      </c>
    </row>
    <row r="136" spans="1:22" x14ac:dyDescent="0.25">
      <c r="A136" s="31" t="str">
        <f t="shared" si="3"/>
        <v>141.1.1</v>
      </c>
      <c r="B136" t="s">
        <v>1387</v>
      </c>
      <c r="C136">
        <v>0</v>
      </c>
      <c r="D136" t="s">
        <v>478</v>
      </c>
      <c r="E136" t="s">
        <v>1390</v>
      </c>
      <c r="F136" t="s">
        <v>19</v>
      </c>
      <c r="G136" t="s">
        <v>19</v>
      </c>
      <c r="H136" t="s">
        <v>19</v>
      </c>
      <c r="I136" t="s">
        <v>19</v>
      </c>
      <c r="J136" t="s">
        <v>19</v>
      </c>
      <c r="K136" t="s">
        <v>19</v>
      </c>
      <c r="L136" t="s">
        <v>19</v>
      </c>
      <c r="M136" t="s">
        <v>19</v>
      </c>
      <c r="N136" t="s">
        <v>19</v>
      </c>
      <c r="O136" t="s">
        <v>1391</v>
      </c>
      <c r="P136">
        <v>25</v>
      </c>
      <c r="Q136">
        <v>1</v>
      </c>
      <c r="R136" t="s">
        <v>476</v>
      </c>
      <c r="S136" t="s">
        <v>1392</v>
      </c>
      <c r="T136" t="s">
        <v>1913</v>
      </c>
      <c r="U136" t="s">
        <v>1959</v>
      </c>
      <c r="V136" t="s">
        <v>1387</v>
      </c>
    </row>
    <row r="137" spans="1:22" x14ac:dyDescent="0.25">
      <c r="A137" s="31" t="str">
        <f t="shared" si="3"/>
        <v>141.1.2</v>
      </c>
      <c r="B137" t="s">
        <v>1387</v>
      </c>
      <c r="C137">
        <v>0</v>
      </c>
      <c r="D137" t="s">
        <v>478</v>
      </c>
      <c r="E137" t="s">
        <v>1393</v>
      </c>
      <c r="F137" t="s">
        <v>19</v>
      </c>
      <c r="G137" t="s">
        <v>19</v>
      </c>
      <c r="H137" t="s">
        <v>19</v>
      </c>
      <c r="I137" t="s">
        <v>19</v>
      </c>
      <c r="J137" t="s">
        <v>19</v>
      </c>
      <c r="K137" t="s">
        <v>19</v>
      </c>
      <c r="L137" t="s">
        <v>19</v>
      </c>
      <c r="M137" t="s">
        <v>19</v>
      </c>
      <c r="N137" t="s">
        <v>19</v>
      </c>
      <c r="O137" t="s">
        <v>1394</v>
      </c>
      <c r="P137">
        <v>25</v>
      </c>
      <c r="Q137">
        <v>1</v>
      </c>
      <c r="R137" t="s">
        <v>476</v>
      </c>
      <c r="S137" t="s">
        <v>1395</v>
      </c>
      <c r="T137" t="s">
        <v>1960</v>
      </c>
      <c r="U137" t="s">
        <v>1980</v>
      </c>
      <c r="V137" t="s">
        <v>1387</v>
      </c>
    </row>
    <row r="138" spans="1:22" x14ac:dyDescent="0.25">
      <c r="A138" s="31" t="str">
        <f t="shared" si="3"/>
        <v>141.1.3</v>
      </c>
      <c r="B138" t="s">
        <v>1387</v>
      </c>
      <c r="C138">
        <v>0</v>
      </c>
      <c r="D138" t="s">
        <v>478</v>
      </c>
      <c r="E138" t="s">
        <v>1396</v>
      </c>
      <c r="F138" t="s">
        <v>19</v>
      </c>
      <c r="G138" t="s">
        <v>19</v>
      </c>
      <c r="H138" t="s">
        <v>19</v>
      </c>
      <c r="I138" t="s">
        <v>19</v>
      </c>
      <c r="J138" t="s">
        <v>19</v>
      </c>
      <c r="K138" t="s">
        <v>19</v>
      </c>
      <c r="L138" t="s">
        <v>19</v>
      </c>
      <c r="M138" t="s">
        <v>19</v>
      </c>
      <c r="N138" t="s">
        <v>19</v>
      </c>
      <c r="O138" t="s">
        <v>1397</v>
      </c>
      <c r="P138">
        <v>50</v>
      </c>
      <c r="Q138">
        <v>100</v>
      </c>
      <c r="R138" t="s">
        <v>504</v>
      </c>
      <c r="S138" t="s">
        <v>844</v>
      </c>
      <c r="T138" t="s">
        <v>1981</v>
      </c>
      <c r="U138" t="s">
        <v>1942</v>
      </c>
      <c r="V138" t="s">
        <v>1387</v>
      </c>
    </row>
    <row r="139" spans="1:22" x14ac:dyDescent="0.25">
      <c r="A139" s="31" t="str">
        <f t="shared" si="3"/>
        <v>141.2</v>
      </c>
      <c r="B139" t="s">
        <v>1387</v>
      </c>
      <c r="C139">
        <v>0</v>
      </c>
      <c r="D139" t="s">
        <v>471</v>
      </c>
      <c r="E139" t="s">
        <v>1398</v>
      </c>
      <c r="F139" t="s">
        <v>19</v>
      </c>
      <c r="G139" t="s">
        <v>1495</v>
      </c>
      <c r="H139" t="s">
        <v>1496</v>
      </c>
      <c r="I139" t="s">
        <v>1497</v>
      </c>
      <c r="J139" t="s">
        <v>1836</v>
      </c>
      <c r="K139" t="s">
        <v>474</v>
      </c>
      <c r="L139" t="s">
        <v>20</v>
      </c>
      <c r="M139" t="s">
        <v>995</v>
      </c>
      <c r="N139" t="s">
        <v>1855</v>
      </c>
      <c r="O139" t="s">
        <v>117</v>
      </c>
      <c r="P139">
        <v>30</v>
      </c>
      <c r="Q139">
        <v>100</v>
      </c>
      <c r="R139" t="s">
        <v>504</v>
      </c>
      <c r="S139" t="s">
        <v>1399</v>
      </c>
      <c r="T139" t="s">
        <v>1982</v>
      </c>
      <c r="U139" t="s">
        <v>1942</v>
      </c>
      <c r="V139" t="s">
        <v>1387</v>
      </c>
    </row>
    <row r="140" spans="1:22" x14ac:dyDescent="0.25">
      <c r="A140" s="31" t="str">
        <f t="shared" si="3"/>
        <v>141.2.1</v>
      </c>
      <c r="B140" t="s">
        <v>1387</v>
      </c>
      <c r="C140">
        <v>0</v>
      </c>
      <c r="D140" t="s">
        <v>478</v>
      </c>
      <c r="E140" t="s">
        <v>1400</v>
      </c>
      <c r="F140" t="s">
        <v>19</v>
      </c>
      <c r="G140" t="s">
        <v>19</v>
      </c>
      <c r="H140" t="s">
        <v>19</v>
      </c>
      <c r="I140" t="s">
        <v>19</v>
      </c>
      <c r="J140" t="s">
        <v>19</v>
      </c>
      <c r="K140" t="s">
        <v>19</v>
      </c>
      <c r="L140" t="s">
        <v>19</v>
      </c>
      <c r="M140" t="s">
        <v>19</v>
      </c>
      <c r="N140" t="s">
        <v>19</v>
      </c>
      <c r="O140" t="s">
        <v>118</v>
      </c>
      <c r="P140">
        <v>30</v>
      </c>
      <c r="Q140">
        <v>1</v>
      </c>
      <c r="R140" t="s">
        <v>476</v>
      </c>
      <c r="S140" t="s">
        <v>1401</v>
      </c>
      <c r="T140" t="s">
        <v>1982</v>
      </c>
      <c r="U140" t="s">
        <v>1921</v>
      </c>
      <c r="V140" t="s">
        <v>1387</v>
      </c>
    </row>
    <row r="141" spans="1:22" x14ac:dyDescent="0.25">
      <c r="A141" s="31" t="str">
        <f t="shared" si="3"/>
        <v>141.2.2</v>
      </c>
      <c r="B141" t="s">
        <v>1387</v>
      </c>
      <c r="C141">
        <v>0</v>
      </c>
      <c r="D141" t="s">
        <v>478</v>
      </c>
      <c r="E141" t="s">
        <v>1402</v>
      </c>
      <c r="F141" t="s">
        <v>19</v>
      </c>
      <c r="G141" t="s">
        <v>19</v>
      </c>
      <c r="H141" t="s">
        <v>19</v>
      </c>
      <c r="I141" t="s">
        <v>19</v>
      </c>
      <c r="J141" t="s">
        <v>19</v>
      </c>
      <c r="K141" t="s">
        <v>19</v>
      </c>
      <c r="L141" t="s">
        <v>19</v>
      </c>
      <c r="M141" t="s">
        <v>19</v>
      </c>
      <c r="N141" t="s">
        <v>19</v>
      </c>
      <c r="O141" t="s">
        <v>119</v>
      </c>
      <c r="P141">
        <v>30</v>
      </c>
      <c r="Q141">
        <v>1</v>
      </c>
      <c r="R141" t="s">
        <v>476</v>
      </c>
      <c r="S141" t="s">
        <v>1403</v>
      </c>
      <c r="T141" t="s">
        <v>1982</v>
      </c>
      <c r="U141" t="s">
        <v>1921</v>
      </c>
      <c r="V141" t="s">
        <v>1387</v>
      </c>
    </row>
    <row r="142" spans="1:22" x14ac:dyDescent="0.25">
      <c r="A142" s="31" t="str">
        <f t="shared" si="3"/>
        <v>141.2.3</v>
      </c>
      <c r="B142" t="s">
        <v>1387</v>
      </c>
      <c r="C142">
        <v>0</v>
      </c>
      <c r="D142" t="s">
        <v>478</v>
      </c>
      <c r="E142" t="s">
        <v>1404</v>
      </c>
      <c r="F142" t="s">
        <v>19</v>
      </c>
      <c r="G142" t="s">
        <v>19</v>
      </c>
      <c r="H142" t="s">
        <v>19</v>
      </c>
      <c r="I142" t="s">
        <v>19</v>
      </c>
      <c r="J142" t="s">
        <v>19</v>
      </c>
      <c r="K142" t="s">
        <v>19</v>
      </c>
      <c r="L142" t="s">
        <v>19</v>
      </c>
      <c r="M142" t="s">
        <v>19</v>
      </c>
      <c r="N142" t="s">
        <v>19</v>
      </c>
      <c r="O142" t="s">
        <v>120</v>
      </c>
      <c r="P142">
        <v>40</v>
      </c>
      <c r="Q142">
        <v>100</v>
      </c>
      <c r="R142" t="s">
        <v>504</v>
      </c>
      <c r="S142" t="s">
        <v>1405</v>
      </c>
      <c r="T142" t="s">
        <v>1913</v>
      </c>
      <c r="U142" t="s">
        <v>1942</v>
      </c>
      <c r="V142" t="s">
        <v>1387</v>
      </c>
    </row>
    <row r="143" spans="1:22" x14ac:dyDescent="0.25">
      <c r="A143" s="31" t="str">
        <f t="shared" si="3"/>
        <v>141.3</v>
      </c>
      <c r="B143" t="s">
        <v>1387</v>
      </c>
      <c r="C143">
        <v>0</v>
      </c>
      <c r="D143" t="s">
        <v>471</v>
      </c>
      <c r="E143" t="s">
        <v>1406</v>
      </c>
      <c r="F143" t="s">
        <v>473</v>
      </c>
      <c r="G143" t="s">
        <v>1501</v>
      </c>
      <c r="H143" t="s">
        <v>1502</v>
      </c>
      <c r="I143" t="s">
        <v>1503</v>
      </c>
      <c r="J143" t="s">
        <v>1836</v>
      </c>
      <c r="K143" t="s">
        <v>474</v>
      </c>
      <c r="L143" t="s">
        <v>22</v>
      </c>
      <c r="M143" t="s">
        <v>19</v>
      </c>
      <c r="N143" t="s">
        <v>19</v>
      </c>
      <c r="O143" t="s">
        <v>121</v>
      </c>
      <c r="P143">
        <v>40</v>
      </c>
      <c r="Q143">
        <v>3357800</v>
      </c>
      <c r="R143" t="s">
        <v>476</v>
      </c>
      <c r="S143" t="s">
        <v>1407</v>
      </c>
      <c r="T143" t="s">
        <v>1930</v>
      </c>
      <c r="U143" t="s">
        <v>1931</v>
      </c>
      <c r="V143" t="s">
        <v>1387</v>
      </c>
    </row>
    <row r="144" spans="1:22" x14ac:dyDescent="0.25">
      <c r="A144" s="31" t="str">
        <f t="shared" si="3"/>
        <v>141.3.1</v>
      </c>
      <c r="B144" t="s">
        <v>1387</v>
      </c>
      <c r="C144">
        <v>0</v>
      </c>
      <c r="D144" t="s">
        <v>478</v>
      </c>
      <c r="E144" t="s">
        <v>1408</v>
      </c>
      <c r="F144" t="s">
        <v>19</v>
      </c>
      <c r="G144" t="s">
        <v>19</v>
      </c>
      <c r="H144" t="s">
        <v>19</v>
      </c>
      <c r="I144" t="s">
        <v>19</v>
      </c>
      <c r="J144" t="s">
        <v>19</v>
      </c>
      <c r="K144" t="s">
        <v>19</v>
      </c>
      <c r="L144" t="s">
        <v>19</v>
      </c>
      <c r="M144" t="s">
        <v>19</v>
      </c>
      <c r="N144" t="s">
        <v>19</v>
      </c>
      <c r="O144" t="s">
        <v>122</v>
      </c>
      <c r="P144">
        <v>100</v>
      </c>
      <c r="Q144">
        <v>3357800</v>
      </c>
      <c r="R144" t="s">
        <v>476</v>
      </c>
      <c r="S144" t="s">
        <v>1407</v>
      </c>
      <c r="T144" t="s">
        <v>1930</v>
      </c>
      <c r="U144" t="s">
        <v>1931</v>
      </c>
      <c r="V144" t="s">
        <v>1387</v>
      </c>
    </row>
    <row r="145" spans="1:22" x14ac:dyDescent="0.25">
      <c r="A145" s="31" t="str">
        <f t="shared" si="3"/>
        <v>100.1</v>
      </c>
      <c r="B145" t="s">
        <v>1350</v>
      </c>
      <c r="C145">
        <v>2</v>
      </c>
      <c r="D145" t="s">
        <v>471</v>
      </c>
      <c r="E145" t="s">
        <v>1351</v>
      </c>
      <c r="F145" t="s">
        <v>490</v>
      </c>
      <c r="G145" t="s">
        <v>1492</v>
      </c>
      <c r="H145" t="s">
        <v>1493</v>
      </c>
      <c r="I145" t="s">
        <v>1494</v>
      </c>
      <c r="J145" t="s">
        <v>19</v>
      </c>
      <c r="K145" t="s">
        <v>491</v>
      </c>
      <c r="L145" t="s">
        <v>20</v>
      </c>
      <c r="M145" t="s">
        <v>521</v>
      </c>
      <c r="N145" t="s">
        <v>19</v>
      </c>
      <c r="O145" t="s">
        <v>386</v>
      </c>
      <c r="P145">
        <v>25</v>
      </c>
      <c r="Q145">
        <v>100</v>
      </c>
      <c r="R145" t="s">
        <v>504</v>
      </c>
      <c r="S145" t="s">
        <v>1352</v>
      </c>
      <c r="T145" t="s">
        <v>1924</v>
      </c>
      <c r="U145" t="s">
        <v>1947</v>
      </c>
      <c r="V145" t="s">
        <v>1353</v>
      </c>
    </row>
    <row r="146" spans="1:22" x14ac:dyDescent="0.25">
      <c r="A146" s="31" t="str">
        <f t="shared" si="3"/>
        <v>100.1.1</v>
      </c>
      <c r="B146" t="s">
        <v>1350</v>
      </c>
      <c r="C146">
        <v>2</v>
      </c>
      <c r="D146" t="s">
        <v>478</v>
      </c>
      <c r="E146" t="s">
        <v>1354</v>
      </c>
      <c r="F146" t="s">
        <v>19</v>
      </c>
      <c r="G146" t="s">
        <v>19</v>
      </c>
      <c r="H146" t="s">
        <v>19</v>
      </c>
      <c r="I146" t="s">
        <v>19</v>
      </c>
      <c r="J146" t="s">
        <v>19</v>
      </c>
      <c r="K146" t="s">
        <v>19</v>
      </c>
      <c r="L146" t="s">
        <v>19</v>
      </c>
      <c r="M146" t="s">
        <v>19</v>
      </c>
      <c r="N146" t="s">
        <v>19</v>
      </c>
      <c r="O146" t="s">
        <v>387</v>
      </c>
      <c r="P146">
        <v>25</v>
      </c>
      <c r="Q146">
        <v>1</v>
      </c>
      <c r="R146" t="s">
        <v>476</v>
      </c>
      <c r="S146" t="s">
        <v>1355</v>
      </c>
      <c r="T146" t="s">
        <v>1924</v>
      </c>
      <c r="U146" t="s">
        <v>1925</v>
      </c>
      <c r="V146" t="s">
        <v>1356</v>
      </c>
    </row>
    <row r="147" spans="1:22" x14ac:dyDescent="0.25">
      <c r="A147" s="31" t="str">
        <f t="shared" si="3"/>
        <v>100.1.2</v>
      </c>
      <c r="B147" t="s">
        <v>1350</v>
      </c>
      <c r="C147">
        <v>2</v>
      </c>
      <c r="D147" t="s">
        <v>478</v>
      </c>
      <c r="E147" t="s">
        <v>1357</v>
      </c>
      <c r="F147" t="s">
        <v>19</v>
      </c>
      <c r="G147" t="s">
        <v>19</v>
      </c>
      <c r="H147" t="s">
        <v>19</v>
      </c>
      <c r="I147" t="s">
        <v>19</v>
      </c>
      <c r="J147" t="s">
        <v>19</v>
      </c>
      <c r="K147" t="s">
        <v>19</v>
      </c>
      <c r="L147" t="s">
        <v>19</v>
      </c>
      <c r="M147" t="s">
        <v>19</v>
      </c>
      <c r="N147" t="s">
        <v>19</v>
      </c>
      <c r="O147" t="s">
        <v>388</v>
      </c>
      <c r="P147">
        <v>15</v>
      </c>
      <c r="Q147">
        <v>1</v>
      </c>
      <c r="R147" t="s">
        <v>476</v>
      </c>
      <c r="S147" t="s">
        <v>1358</v>
      </c>
      <c r="T147" t="s">
        <v>1915</v>
      </c>
      <c r="U147" t="s">
        <v>1916</v>
      </c>
      <c r="V147" t="s">
        <v>1353</v>
      </c>
    </row>
    <row r="148" spans="1:22" x14ac:dyDescent="0.25">
      <c r="A148" s="31" t="str">
        <f t="shared" si="3"/>
        <v>100.1.3</v>
      </c>
      <c r="B148" t="s">
        <v>1350</v>
      </c>
      <c r="C148">
        <v>2</v>
      </c>
      <c r="D148" t="s">
        <v>478</v>
      </c>
      <c r="E148" t="s">
        <v>1359</v>
      </c>
      <c r="F148" t="s">
        <v>19</v>
      </c>
      <c r="G148" t="s">
        <v>19</v>
      </c>
      <c r="H148" t="s">
        <v>19</v>
      </c>
      <c r="I148" t="s">
        <v>19</v>
      </c>
      <c r="J148" t="s">
        <v>19</v>
      </c>
      <c r="K148" t="s">
        <v>19</v>
      </c>
      <c r="L148" t="s">
        <v>19</v>
      </c>
      <c r="M148" t="s">
        <v>19</v>
      </c>
      <c r="N148" t="s">
        <v>19</v>
      </c>
      <c r="O148" t="s">
        <v>389</v>
      </c>
      <c r="P148">
        <v>60</v>
      </c>
      <c r="Q148">
        <v>100</v>
      </c>
      <c r="R148" t="s">
        <v>504</v>
      </c>
      <c r="S148" t="s">
        <v>1352</v>
      </c>
      <c r="T148" t="s">
        <v>1933</v>
      </c>
      <c r="U148" t="s">
        <v>1947</v>
      </c>
      <c r="V148" t="s">
        <v>1353</v>
      </c>
    </row>
    <row r="149" spans="1:22" x14ac:dyDescent="0.25">
      <c r="A149" s="31" t="str">
        <f t="shared" si="3"/>
        <v>100.2</v>
      </c>
      <c r="B149" t="s">
        <v>1350</v>
      </c>
      <c r="C149">
        <v>2</v>
      </c>
      <c r="D149" t="s">
        <v>471</v>
      </c>
      <c r="E149" t="s">
        <v>1360</v>
      </c>
      <c r="F149" t="s">
        <v>490</v>
      </c>
      <c r="G149" t="s">
        <v>1492</v>
      </c>
      <c r="H149" t="s">
        <v>1493</v>
      </c>
      <c r="I149" t="s">
        <v>1494</v>
      </c>
      <c r="J149" t="s">
        <v>1847</v>
      </c>
      <c r="K149" t="s">
        <v>491</v>
      </c>
      <c r="L149" t="s">
        <v>22</v>
      </c>
      <c r="M149" t="s">
        <v>599</v>
      </c>
      <c r="N149" t="s">
        <v>19</v>
      </c>
      <c r="O149" t="s">
        <v>406</v>
      </c>
      <c r="P149">
        <v>25</v>
      </c>
      <c r="Q149">
        <v>1</v>
      </c>
      <c r="R149" t="s">
        <v>476</v>
      </c>
      <c r="S149" t="s">
        <v>1361</v>
      </c>
      <c r="T149" t="s">
        <v>1913</v>
      </c>
      <c r="U149" t="s">
        <v>1947</v>
      </c>
      <c r="V149" t="s">
        <v>1362</v>
      </c>
    </row>
    <row r="150" spans="1:22" x14ac:dyDescent="0.25">
      <c r="A150" s="31" t="str">
        <f t="shared" si="3"/>
        <v>100.2.1</v>
      </c>
      <c r="B150" t="s">
        <v>1350</v>
      </c>
      <c r="C150">
        <v>2</v>
      </c>
      <c r="D150" t="s">
        <v>478</v>
      </c>
      <c r="E150" t="s">
        <v>1363</v>
      </c>
      <c r="F150" t="s">
        <v>19</v>
      </c>
      <c r="G150" t="s">
        <v>19</v>
      </c>
      <c r="H150" t="s">
        <v>19</v>
      </c>
      <c r="I150" t="s">
        <v>19</v>
      </c>
      <c r="J150" t="s">
        <v>19</v>
      </c>
      <c r="K150" t="s">
        <v>19</v>
      </c>
      <c r="L150" t="s">
        <v>19</v>
      </c>
      <c r="M150" t="s">
        <v>19</v>
      </c>
      <c r="N150" t="s">
        <v>19</v>
      </c>
      <c r="O150" t="s">
        <v>407</v>
      </c>
      <c r="P150">
        <v>30</v>
      </c>
      <c r="Q150">
        <v>1</v>
      </c>
      <c r="R150" t="s">
        <v>476</v>
      </c>
      <c r="S150" t="s">
        <v>1364</v>
      </c>
      <c r="T150" t="s">
        <v>1913</v>
      </c>
      <c r="U150" t="s">
        <v>1983</v>
      </c>
      <c r="V150" t="s">
        <v>1365</v>
      </c>
    </row>
    <row r="151" spans="1:22" x14ac:dyDescent="0.25">
      <c r="A151" s="31" t="str">
        <f t="shared" si="3"/>
        <v>100.2.2</v>
      </c>
      <c r="B151" t="s">
        <v>1350</v>
      </c>
      <c r="C151">
        <v>2</v>
      </c>
      <c r="D151" t="s">
        <v>478</v>
      </c>
      <c r="E151" t="s">
        <v>1366</v>
      </c>
      <c r="F151" t="s">
        <v>19</v>
      </c>
      <c r="G151" t="s">
        <v>19</v>
      </c>
      <c r="H151" t="s">
        <v>19</v>
      </c>
      <c r="I151" t="s">
        <v>19</v>
      </c>
      <c r="J151" t="s">
        <v>19</v>
      </c>
      <c r="K151" t="s">
        <v>19</v>
      </c>
      <c r="L151" t="s">
        <v>19</v>
      </c>
      <c r="M151" t="s">
        <v>19</v>
      </c>
      <c r="N151" t="s">
        <v>19</v>
      </c>
      <c r="O151" t="s">
        <v>408</v>
      </c>
      <c r="P151">
        <v>10</v>
      </c>
      <c r="Q151">
        <v>1</v>
      </c>
      <c r="R151" t="s">
        <v>476</v>
      </c>
      <c r="S151" t="s">
        <v>1367</v>
      </c>
      <c r="T151" t="s">
        <v>1950</v>
      </c>
      <c r="U151" t="s">
        <v>1952</v>
      </c>
      <c r="V151" t="s">
        <v>1362</v>
      </c>
    </row>
    <row r="152" spans="1:22" x14ac:dyDescent="0.25">
      <c r="A152" s="31" t="str">
        <f t="shared" si="3"/>
        <v>100.2.3</v>
      </c>
      <c r="B152" t="s">
        <v>1350</v>
      </c>
      <c r="C152">
        <v>2</v>
      </c>
      <c r="D152" t="s">
        <v>478</v>
      </c>
      <c r="E152" t="s">
        <v>1368</v>
      </c>
      <c r="F152" t="s">
        <v>19</v>
      </c>
      <c r="G152" t="s">
        <v>19</v>
      </c>
      <c r="H152" t="s">
        <v>19</v>
      </c>
      <c r="I152" t="s">
        <v>19</v>
      </c>
      <c r="J152" t="s">
        <v>19</v>
      </c>
      <c r="K152" t="s">
        <v>19</v>
      </c>
      <c r="L152" t="s">
        <v>19</v>
      </c>
      <c r="M152" t="s">
        <v>19</v>
      </c>
      <c r="N152" t="s">
        <v>19</v>
      </c>
      <c r="O152" t="s">
        <v>409</v>
      </c>
      <c r="P152">
        <v>60</v>
      </c>
      <c r="Q152">
        <v>100</v>
      </c>
      <c r="R152" t="s">
        <v>504</v>
      </c>
      <c r="S152" t="s">
        <v>1352</v>
      </c>
      <c r="T152" t="s">
        <v>1977</v>
      </c>
      <c r="U152" t="s">
        <v>1947</v>
      </c>
      <c r="V152" t="s">
        <v>1362</v>
      </c>
    </row>
    <row r="153" spans="1:22" x14ac:dyDescent="0.25">
      <c r="A153" s="31" t="str">
        <f t="shared" si="3"/>
        <v>100.3</v>
      </c>
      <c r="B153" t="s">
        <v>1350</v>
      </c>
      <c r="C153">
        <v>2</v>
      </c>
      <c r="D153" t="s">
        <v>471</v>
      </c>
      <c r="E153" t="s">
        <v>1369</v>
      </c>
      <c r="F153" t="s">
        <v>490</v>
      </c>
      <c r="G153" t="s">
        <v>1495</v>
      </c>
      <c r="H153" t="s">
        <v>1496</v>
      </c>
      <c r="I153" t="s">
        <v>1497</v>
      </c>
      <c r="J153" t="s">
        <v>1836</v>
      </c>
      <c r="K153" t="s">
        <v>491</v>
      </c>
      <c r="L153" t="s">
        <v>20</v>
      </c>
      <c r="M153" t="s">
        <v>706</v>
      </c>
      <c r="N153" t="s">
        <v>19</v>
      </c>
      <c r="O153" t="s">
        <v>342</v>
      </c>
      <c r="P153">
        <v>25</v>
      </c>
      <c r="Q153">
        <v>1</v>
      </c>
      <c r="R153" t="s">
        <v>476</v>
      </c>
      <c r="S153" t="s">
        <v>1361</v>
      </c>
      <c r="T153" t="s">
        <v>1939</v>
      </c>
      <c r="U153" t="s">
        <v>1947</v>
      </c>
      <c r="V153" t="s">
        <v>1370</v>
      </c>
    </row>
    <row r="154" spans="1:22" x14ac:dyDescent="0.25">
      <c r="A154" s="31" t="str">
        <f t="shared" si="3"/>
        <v>100.3.1</v>
      </c>
      <c r="B154" t="s">
        <v>1350</v>
      </c>
      <c r="C154">
        <v>2</v>
      </c>
      <c r="D154" t="s">
        <v>478</v>
      </c>
      <c r="E154" t="s">
        <v>1371</v>
      </c>
      <c r="F154" t="s">
        <v>19</v>
      </c>
      <c r="G154" t="s">
        <v>19</v>
      </c>
      <c r="H154" t="s">
        <v>19</v>
      </c>
      <c r="I154" t="s">
        <v>19</v>
      </c>
      <c r="J154" t="s">
        <v>19</v>
      </c>
      <c r="K154" t="s">
        <v>19</v>
      </c>
      <c r="L154" t="s">
        <v>19</v>
      </c>
      <c r="M154" t="s">
        <v>19</v>
      </c>
      <c r="N154" t="s">
        <v>19</v>
      </c>
      <c r="O154" t="s">
        <v>343</v>
      </c>
      <c r="P154">
        <v>50</v>
      </c>
      <c r="Q154">
        <v>1</v>
      </c>
      <c r="R154" t="s">
        <v>476</v>
      </c>
      <c r="S154" t="s">
        <v>1372</v>
      </c>
      <c r="T154" t="s">
        <v>1939</v>
      </c>
      <c r="U154" t="s">
        <v>1914</v>
      </c>
      <c r="V154" t="s">
        <v>1350</v>
      </c>
    </row>
    <row r="155" spans="1:22" x14ac:dyDescent="0.25">
      <c r="A155" s="31" t="str">
        <f t="shared" si="3"/>
        <v>100.3.2</v>
      </c>
      <c r="B155" t="s">
        <v>1350</v>
      </c>
      <c r="C155">
        <v>2</v>
      </c>
      <c r="D155" t="s">
        <v>478</v>
      </c>
      <c r="E155" t="s">
        <v>1373</v>
      </c>
      <c r="F155" t="s">
        <v>19</v>
      </c>
      <c r="G155" t="s">
        <v>19</v>
      </c>
      <c r="H155" t="s">
        <v>19</v>
      </c>
      <c r="I155" t="s">
        <v>19</v>
      </c>
      <c r="J155" t="s">
        <v>19</v>
      </c>
      <c r="K155" t="s">
        <v>19</v>
      </c>
      <c r="L155" t="s">
        <v>19</v>
      </c>
      <c r="M155" t="s">
        <v>19</v>
      </c>
      <c r="N155" t="s">
        <v>19</v>
      </c>
      <c r="O155" t="s">
        <v>1791</v>
      </c>
      <c r="P155">
        <v>50</v>
      </c>
      <c r="Q155">
        <v>100</v>
      </c>
      <c r="R155" t="s">
        <v>504</v>
      </c>
      <c r="S155" t="s">
        <v>1352</v>
      </c>
      <c r="T155" t="s">
        <v>1939</v>
      </c>
      <c r="U155" t="s">
        <v>1947</v>
      </c>
      <c r="V155" t="s">
        <v>1370</v>
      </c>
    </row>
    <row r="156" spans="1:22" x14ac:dyDescent="0.25">
      <c r="A156" s="31" t="str">
        <f t="shared" si="3"/>
        <v>100.3.3</v>
      </c>
      <c r="B156" s="157" t="s">
        <v>1350</v>
      </c>
      <c r="C156" s="157">
        <v>2</v>
      </c>
      <c r="D156" s="157" t="s">
        <v>1795</v>
      </c>
      <c r="E156" s="157" t="s">
        <v>1374</v>
      </c>
      <c r="F156" s="157" t="s">
        <v>19</v>
      </c>
      <c r="G156" s="157" t="s">
        <v>19</v>
      </c>
      <c r="H156" s="157" t="s">
        <v>19</v>
      </c>
      <c r="I156" s="157" t="s">
        <v>19</v>
      </c>
      <c r="J156" s="157" t="s">
        <v>19</v>
      </c>
      <c r="K156" s="157" t="s">
        <v>19</v>
      </c>
      <c r="L156" s="157" t="s">
        <v>19</v>
      </c>
      <c r="M156" s="157" t="s">
        <v>19</v>
      </c>
      <c r="N156" s="157" t="s">
        <v>19</v>
      </c>
      <c r="O156" s="157" t="s">
        <v>344</v>
      </c>
      <c r="P156" s="157">
        <v>10</v>
      </c>
      <c r="Q156" s="157">
        <v>1</v>
      </c>
      <c r="R156" s="157" t="s">
        <v>476</v>
      </c>
      <c r="S156" s="157" t="s">
        <v>1375</v>
      </c>
      <c r="T156" s="157" t="s">
        <v>1984</v>
      </c>
      <c r="U156" s="157" t="s">
        <v>1947</v>
      </c>
      <c r="V156" s="157" t="s">
        <v>1350</v>
      </c>
    </row>
    <row r="157" spans="1:22" x14ac:dyDescent="0.25">
      <c r="A157" s="31" t="str">
        <f t="shared" si="3"/>
        <v>100.3.4</v>
      </c>
      <c r="B157" s="157" t="s">
        <v>1350</v>
      </c>
      <c r="C157" s="157">
        <v>2</v>
      </c>
      <c r="D157" s="157" t="s">
        <v>1795</v>
      </c>
      <c r="E157" s="157" t="s">
        <v>1376</v>
      </c>
      <c r="F157" s="157" t="s">
        <v>19</v>
      </c>
      <c r="G157" s="157" t="s">
        <v>19</v>
      </c>
      <c r="H157" s="157" t="s">
        <v>19</v>
      </c>
      <c r="I157" s="157" t="s">
        <v>19</v>
      </c>
      <c r="J157" s="157" t="s">
        <v>19</v>
      </c>
      <c r="K157" s="157" t="s">
        <v>19</v>
      </c>
      <c r="L157" s="157" t="s">
        <v>19</v>
      </c>
      <c r="M157" s="157" t="s">
        <v>19</v>
      </c>
      <c r="N157" s="157" t="s">
        <v>19</v>
      </c>
      <c r="O157" s="157" t="s">
        <v>345</v>
      </c>
      <c r="P157" s="157">
        <v>20</v>
      </c>
      <c r="Q157" s="157">
        <v>100</v>
      </c>
      <c r="R157" s="157" t="s">
        <v>504</v>
      </c>
      <c r="S157" s="157" t="s">
        <v>1352</v>
      </c>
      <c r="T157" s="157" t="s">
        <v>1985</v>
      </c>
      <c r="U157" s="157" t="s">
        <v>1947</v>
      </c>
      <c r="V157" s="157" t="s">
        <v>1377</v>
      </c>
    </row>
    <row r="158" spans="1:22" x14ac:dyDescent="0.25">
      <c r="A158" s="31" t="str">
        <f t="shared" si="3"/>
        <v>100.4</v>
      </c>
      <c r="B158" t="s">
        <v>1350</v>
      </c>
      <c r="C158">
        <v>2</v>
      </c>
      <c r="D158" t="s">
        <v>471</v>
      </c>
      <c r="E158" t="s">
        <v>1378</v>
      </c>
      <c r="F158" t="s">
        <v>490</v>
      </c>
      <c r="G158" t="s">
        <v>1486</v>
      </c>
      <c r="H158" t="s">
        <v>1487</v>
      </c>
      <c r="I158" t="s">
        <v>1488</v>
      </c>
      <c r="J158" t="s">
        <v>19</v>
      </c>
      <c r="K158" t="s">
        <v>474</v>
      </c>
      <c r="L158" t="s">
        <v>20</v>
      </c>
      <c r="M158" t="s">
        <v>585</v>
      </c>
      <c r="N158" t="s">
        <v>19</v>
      </c>
      <c r="O158" t="s">
        <v>161</v>
      </c>
      <c r="P158">
        <v>25</v>
      </c>
      <c r="Q158">
        <v>100</v>
      </c>
      <c r="R158" t="s">
        <v>504</v>
      </c>
      <c r="S158" t="s">
        <v>1379</v>
      </c>
      <c r="T158" t="s">
        <v>1939</v>
      </c>
      <c r="U158" t="s">
        <v>1942</v>
      </c>
      <c r="V158" t="s">
        <v>1350</v>
      </c>
    </row>
    <row r="159" spans="1:22" x14ac:dyDescent="0.25">
      <c r="A159" s="31" t="str">
        <f t="shared" si="3"/>
        <v>100.4.1</v>
      </c>
      <c r="B159" t="s">
        <v>1350</v>
      </c>
      <c r="C159">
        <v>2</v>
      </c>
      <c r="D159" t="s">
        <v>478</v>
      </c>
      <c r="E159" t="s">
        <v>1380</v>
      </c>
      <c r="F159" t="s">
        <v>19</v>
      </c>
      <c r="G159" t="s">
        <v>19</v>
      </c>
      <c r="H159" t="s">
        <v>19</v>
      </c>
      <c r="I159" t="s">
        <v>19</v>
      </c>
      <c r="J159" t="s">
        <v>19</v>
      </c>
      <c r="K159" t="s">
        <v>19</v>
      </c>
      <c r="L159" t="s">
        <v>19</v>
      </c>
      <c r="M159" t="s">
        <v>19</v>
      </c>
      <c r="N159" t="s">
        <v>19</v>
      </c>
      <c r="O159" t="s">
        <v>162</v>
      </c>
      <c r="P159">
        <v>10</v>
      </c>
      <c r="Q159">
        <v>1</v>
      </c>
      <c r="R159" t="s">
        <v>476</v>
      </c>
      <c r="S159" t="s">
        <v>1381</v>
      </c>
      <c r="T159" t="s">
        <v>1939</v>
      </c>
      <c r="U159" t="s">
        <v>1920</v>
      </c>
      <c r="V159" t="s">
        <v>1350</v>
      </c>
    </row>
    <row r="160" spans="1:22" x14ac:dyDescent="0.25">
      <c r="A160" s="31" t="str">
        <f t="shared" si="3"/>
        <v>100.4.2</v>
      </c>
      <c r="B160" t="s">
        <v>1350</v>
      </c>
      <c r="C160">
        <v>2</v>
      </c>
      <c r="D160" t="s">
        <v>478</v>
      </c>
      <c r="E160" t="s">
        <v>1382</v>
      </c>
      <c r="F160" t="s">
        <v>19</v>
      </c>
      <c r="G160" t="s">
        <v>19</v>
      </c>
      <c r="H160" t="s">
        <v>19</v>
      </c>
      <c r="I160" t="s">
        <v>19</v>
      </c>
      <c r="J160" t="s">
        <v>19</v>
      </c>
      <c r="K160" t="s">
        <v>19</v>
      </c>
      <c r="L160" t="s">
        <v>19</v>
      </c>
      <c r="M160" t="s">
        <v>19</v>
      </c>
      <c r="N160" t="s">
        <v>19</v>
      </c>
      <c r="O160" t="s">
        <v>1792</v>
      </c>
      <c r="P160">
        <v>30</v>
      </c>
      <c r="Q160">
        <v>1</v>
      </c>
      <c r="R160" t="s">
        <v>476</v>
      </c>
      <c r="S160" t="s">
        <v>1793</v>
      </c>
      <c r="T160" t="s">
        <v>1924</v>
      </c>
      <c r="U160" t="s">
        <v>1986</v>
      </c>
      <c r="V160" t="s">
        <v>1350</v>
      </c>
    </row>
    <row r="161" spans="1:22" x14ac:dyDescent="0.25">
      <c r="A161" s="31" t="str">
        <f t="shared" si="3"/>
        <v>100.4.3</v>
      </c>
      <c r="B161" t="s">
        <v>1350</v>
      </c>
      <c r="C161">
        <v>2</v>
      </c>
      <c r="D161" t="s">
        <v>478</v>
      </c>
      <c r="E161" t="s">
        <v>1383</v>
      </c>
      <c r="F161" t="s">
        <v>19</v>
      </c>
      <c r="G161" t="s">
        <v>19</v>
      </c>
      <c r="H161" t="s">
        <v>19</v>
      </c>
      <c r="I161" t="s">
        <v>19</v>
      </c>
      <c r="J161" t="s">
        <v>19</v>
      </c>
      <c r="K161" t="s">
        <v>19</v>
      </c>
      <c r="L161" t="s">
        <v>19</v>
      </c>
      <c r="M161" t="s">
        <v>19</v>
      </c>
      <c r="N161" t="s">
        <v>19</v>
      </c>
      <c r="O161" t="s">
        <v>1794</v>
      </c>
      <c r="P161">
        <v>60</v>
      </c>
      <c r="Q161">
        <v>100</v>
      </c>
      <c r="R161" t="s">
        <v>504</v>
      </c>
      <c r="S161" t="s">
        <v>1352</v>
      </c>
      <c r="T161" t="s">
        <v>1924</v>
      </c>
      <c r="U161" t="s">
        <v>1942</v>
      </c>
      <c r="V161" t="s">
        <v>1350</v>
      </c>
    </row>
    <row r="162" spans="1:22" x14ac:dyDescent="0.25">
      <c r="A162" s="31" t="str">
        <f t="shared" si="3"/>
        <v>100.4.4</v>
      </c>
      <c r="B162" s="157" t="s">
        <v>1350</v>
      </c>
      <c r="C162" s="157">
        <v>2</v>
      </c>
      <c r="D162" s="157" t="s">
        <v>1795</v>
      </c>
      <c r="E162" s="157" t="s">
        <v>1384</v>
      </c>
      <c r="F162" s="157" t="s">
        <v>19</v>
      </c>
      <c r="G162" s="157" t="s">
        <v>19</v>
      </c>
      <c r="H162" s="157" t="s">
        <v>19</v>
      </c>
      <c r="I162" s="157" t="s">
        <v>19</v>
      </c>
      <c r="J162" s="157" t="s">
        <v>19</v>
      </c>
      <c r="K162" s="157" t="s">
        <v>19</v>
      </c>
      <c r="L162" s="157" t="s">
        <v>19</v>
      </c>
      <c r="M162" s="157" t="s">
        <v>19</v>
      </c>
      <c r="N162" s="157" t="s">
        <v>19</v>
      </c>
      <c r="O162" s="157" t="s">
        <v>163</v>
      </c>
      <c r="P162" s="157">
        <v>30</v>
      </c>
      <c r="Q162" s="157">
        <v>1</v>
      </c>
      <c r="R162" s="157" t="s">
        <v>476</v>
      </c>
      <c r="S162" s="157" t="s">
        <v>1361</v>
      </c>
      <c r="T162" s="157" t="s">
        <v>1987</v>
      </c>
      <c r="U162" s="157" t="s">
        <v>1929</v>
      </c>
      <c r="V162" s="157" t="s">
        <v>1350</v>
      </c>
    </row>
    <row r="163" spans="1:22" x14ac:dyDescent="0.25">
      <c r="A163" s="31" t="str">
        <f t="shared" si="3"/>
        <v>100.4.5</v>
      </c>
      <c r="B163" s="157" t="s">
        <v>1350</v>
      </c>
      <c r="C163" s="157">
        <v>2</v>
      </c>
      <c r="D163" s="157" t="s">
        <v>1795</v>
      </c>
      <c r="E163" s="157" t="s">
        <v>1385</v>
      </c>
      <c r="F163" s="157" t="s">
        <v>19</v>
      </c>
      <c r="G163" s="157" t="s">
        <v>19</v>
      </c>
      <c r="H163" s="157" t="s">
        <v>19</v>
      </c>
      <c r="I163" s="157" t="s">
        <v>19</v>
      </c>
      <c r="J163" s="157" t="s">
        <v>19</v>
      </c>
      <c r="K163" s="157" t="s">
        <v>19</v>
      </c>
      <c r="L163" s="157" t="s">
        <v>19</v>
      </c>
      <c r="M163" s="157" t="s">
        <v>19</v>
      </c>
      <c r="N163" s="157" t="s">
        <v>19</v>
      </c>
      <c r="O163" s="157" t="s">
        <v>164</v>
      </c>
      <c r="P163" s="157">
        <v>20</v>
      </c>
      <c r="Q163" s="157">
        <v>1</v>
      </c>
      <c r="R163" s="157" t="s">
        <v>476</v>
      </c>
      <c r="S163" s="157" t="s">
        <v>1386</v>
      </c>
      <c r="T163" s="157" t="s">
        <v>1963</v>
      </c>
      <c r="U163" s="157" t="s">
        <v>1942</v>
      </c>
      <c r="V163" s="157" t="s">
        <v>1350</v>
      </c>
    </row>
    <row r="164" spans="1:22" x14ac:dyDescent="0.25">
      <c r="A164" s="31" t="str">
        <f t="shared" si="3"/>
        <v>2000.1</v>
      </c>
      <c r="B164" t="s">
        <v>980</v>
      </c>
      <c r="C164">
        <v>1</v>
      </c>
      <c r="D164" t="s">
        <v>471</v>
      </c>
      <c r="E164" t="s">
        <v>981</v>
      </c>
      <c r="F164" t="s">
        <v>690</v>
      </c>
      <c r="G164" t="s">
        <v>1501</v>
      </c>
      <c r="H164" t="s">
        <v>1502</v>
      </c>
      <c r="I164" t="s">
        <v>1503</v>
      </c>
      <c r="J164" t="s">
        <v>1836</v>
      </c>
      <c r="K164" t="s">
        <v>474</v>
      </c>
      <c r="L164" t="s">
        <v>32</v>
      </c>
      <c r="M164" t="s">
        <v>625</v>
      </c>
      <c r="N164" t="s">
        <v>19</v>
      </c>
      <c r="O164" t="s">
        <v>115</v>
      </c>
      <c r="P164">
        <v>50</v>
      </c>
      <c r="Q164">
        <v>60</v>
      </c>
      <c r="R164" t="s">
        <v>504</v>
      </c>
      <c r="S164" t="s">
        <v>982</v>
      </c>
      <c r="T164" t="s">
        <v>1930</v>
      </c>
      <c r="U164" t="s">
        <v>1931</v>
      </c>
      <c r="V164" t="s">
        <v>980</v>
      </c>
    </row>
    <row r="165" spans="1:22" x14ac:dyDescent="0.25">
      <c r="A165" s="31" t="str">
        <f t="shared" si="3"/>
        <v>2000.1.1</v>
      </c>
      <c r="B165" t="s">
        <v>980</v>
      </c>
      <c r="C165">
        <v>1</v>
      </c>
      <c r="D165" t="s">
        <v>478</v>
      </c>
      <c r="E165" t="s">
        <v>983</v>
      </c>
      <c r="F165" t="s">
        <v>19</v>
      </c>
      <c r="G165" t="s">
        <v>19</v>
      </c>
      <c r="H165" t="s">
        <v>19</v>
      </c>
      <c r="I165" t="s">
        <v>19</v>
      </c>
      <c r="J165" t="s">
        <v>19</v>
      </c>
      <c r="K165" t="s">
        <v>19</v>
      </c>
      <c r="L165" t="s">
        <v>19</v>
      </c>
      <c r="M165" t="s">
        <v>19</v>
      </c>
      <c r="N165" t="s">
        <v>19</v>
      </c>
      <c r="O165" t="s">
        <v>116</v>
      </c>
      <c r="P165">
        <v>100</v>
      </c>
      <c r="Q165">
        <v>60</v>
      </c>
      <c r="R165" t="s">
        <v>504</v>
      </c>
      <c r="S165" t="s">
        <v>982</v>
      </c>
      <c r="T165" t="s">
        <v>1930</v>
      </c>
      <c r="U165" t="s">
        <v>1931</v>
      </c>
      <c r="V165" t="s">
        <v>980</v>
      </c>
    </row>
    <row r="166" spans="1:22" x14ac:dyDescent="0.25">
      <c r="A166" s="31" t="str">
        <f t="shared" si="3"/>
        <v>2000.2</v>
      </c>
      <c r="B166" t="s">
        <v>980</v>
      </c>
      <c r="C166">
        <v>1</v>
      </c>
      <c r="D166" t="s">
        <v>471</v>
      </c>
      <c r="E166" t="s">
        <v>984</v>
      </c>
      <c r="F166" t="s">
        <v>19</v>
      </c>
      <c r="G166" t="s">
        <v>1489</v>
      </c>
      <c r="H166" t="s">
        <v>1490</v>
      </c>
      <c r="I166" t="s">
        <v>1491</v>
      </c>
      <c r="J166" t="s">
        <v>1836</v>
      </c>
      <c r="K166" t="s">
        <v>491</v>
      </c>
      <c r="L166" t="s">
        <v>19</v>
      </c>
      <c r="M166" t="s">
        <v>625</v>
      </c>
      <c r="N166" t="s">
        <v>19</v>
      </c>
      <c r="O166" t="s">
        <v>127</v>
      </c>
      <c r="P166">
        <v>10</v>
      </c>
      <c r="Q166">
        <v>1</v>
      </c>
      <c r="R166" t="s">
        <v>476</v>
      </c>
      <c r="S166" t="s">
        <v>985</v>
      </c>
      <c r="T166" t="s">
        <v>1924</v>
      </c>
      <c r="U166" t="s">
        <v>1944</v>
      </c>
      <c r="V166" t="s">
        <v>986</v>
      </c>
    </row>
    <row r="167" spans="1:22" x14ac:dyDescent="0.25">
      <c r="A167" s="31" t="str">
        <f t="shared" si="3"/>
        <v>2000.2.1</v>
      </c>
      <c r="B167" t="s">
        <v>980</v>
      </c>
      <c r="C167">
        <v>1</v>
      </c>
      <c r="D167" t="s">
        <v>1871</v>
      </c>
      <c r="E167" t="s">
        <v>987</v>
      </c>
      <c r="F167" t="s">
        <v>19</v>
      </c>
      <c r="G167" t="s">
        <v>19</v>
      </c>
      <c r="H167" t="s">
        <v>19</v>
      </c>
      <c r="I167" t="s">
        <v>19</v>
      </c>
      <c r="J167" t="s">
        <v>19</v>
      </c>
      <c r="K167" t="s">
        <v>19</v>
      </c>
      <c r="L167" t="s">
        <v>19</v>
      </c>
      <c r="M167" t="s">
        <v>19</v>
      </c>
      <c r="N167" t="s">
        <v>19</v>
      </c>
      <c r="O167" t="s">
        <v>128</v>
      </c>
      <c r="P167">
        <v>0</v>
      </c>
      <c r="Q167">
        <v>1</v>
      </c>
      <c r="R167" t="s">
        <v>476</v>
      </c>
      <c r="S167" t="s">
        <v>988</v>
      </c>
      <c r="T167" t="s">
        <v>1924</v>
      </c>
      <c r="U167" t="s">
        <v>1925</v>
      </c>
      <c r="V167" t="s">
        <v>697</v>
      </c>
    </row>
    <row r="168" spans="1:22" x14ac:dyDescent="0.25">
      <c r="A168" s="31" t="str">
        <f t="shared" si="3"/>
        <v>2000.2.2</v>
      </c>
      <c r="B168" t="s">
        <v>980</v>
      </c>
      <c r="C168">
        <v>1</v>
      </c>
      <c r="D168" t="s">
        <v>478</v>
      </c>
      <c r="E168" t="s">
        <v>989</v>
      </c>
      <c r="F168" t="s">
        <v>19</v>
      </c>
      <c r="G168" t="s">
        <v>19</v>
      </c>
      <c r="H168" t="s">
        <v>19</v>
      </c>
      <c r="I168" t="s">
        <v>19</v>
      </c>
      <c r="J168" t="s">
        <v>19</v>
      </c>
      <c r="K168" t="s">
        <v>19</v>
      </c>
      <c r="L168" t="s">
        <v>19</v>
      </c>
      <c r="M168" t="s">
        <v>19</v>
      </c>
      <c r="N168" t="s">
        <v>19</v>
      </c>
      <c r="O168" t="s">
        <v>129</v>
      </c>
      <c r="P168">
        <v>50</v>
      </c>
      <c r="Q168">
        <v>1</v>
      </c>
      <c r="R168" t="s">
        <v>476</v>
      </c>
      <c r="S168" t="s">
        <v>990</v>
      </c>
      <c r="T168" t="s">
        <v>1915</v>
      </c>
      <c r="U168" t="s">
        <v>1961</v>
      </c>
      <c r="V168" t="s">
        <v>986</v>
      </c>
    </row>
    <row r="169" spans="1:22" x14ac:dyDescent="0.25">
      <c r="A169" s="31" t="str">
        <f t="shared" si="3"/>
        <v>2000.2.3</v>
      </c>
      <c r="B169" t="s">
        <v>980</v>
      </c>
      <c r="C169">
        <v>1</v>
      </c>
      <c r="D169" t="s">
        <v>1871</v>
      </c>
      <c r="E169" t="s">
        <v>991</v>
      </c>
      <c r="F169" t="s">
        <v>19</v>
      </c>
      <c r="G169" t="s">
        <v>19</v>
      </c>
      <c r="H169" t="s">
        <v>19</v>
      </c>
      <c r="I169" t="s">
        <v>19</v>
      </c>
      <c r="J169" t="s">
        <v>19</v>
      </c>
      <c r="K169" t="s">
        <v>19</v>
      </c>
      <c r="L169" t="s">
        <v>19</v>
      </c>
      <c r="M169" t="s">
        <v>19</v>
      </c>
      <c r="N169" t="s">
        <v>19</v>
      </c>
      <c r="O169" t="s">
        <v>130</v>
      </c>
      <c r="P169">
        <v>0</v>
      </c>
      <c r="Q169">
        <v>1</v>
      </c>
      <c r="R169" t="s">
        <v>476</v>
      </c>
      <c r="S169" t="s">
        <v>992</v>
      </c>
      <c r="T169" t="s">
        <v>1917</v>
      </c>
      <c r="U169" t="s">
        <v>1929</v>
      </c>
      <c r="V169" t="s">
        <v>697</v>
      </c>
    </row>
    <row r="170" spans="1:22" x14ac:dyDescent="0.25">
      <c r="A170" s="31" t="str">
        <f t="shared" si="3"/>
        <v>2000.2.4</v>
      </c>
      <c r="B170" t="s">
        <v>980</v>
      </c>
      <c r="C170">
        <v>1</v>
      </c>
      <c r="D170" t="s">
        <v>478</v>
      </c>
      <c r="E170" t="s">
        <v>993</v>
      </c>
      <c r="F170" t="s">
        <v>19</v>
      </c>
      <c r="G170" t="s">
        <v>19</v>
      </c>
      <c r="H170" t="s">
        <v>19</v>
      </c>
      <c r="I170" t="s">
        <v>19</v>
      </c>
      <c r="J170" t="s">
        <v>19</v>
      </c>
      <c r="K170" t="s">
        <v>19</v>
      </c>
      <c r="L170" t="s">
        <v>19</v>
      </c>
      <c r="M170" t="s">
        <v>19</v>
      </c>
      <c r="N170" t="s">
        <v>19</v>
      </c>
      <c r="O170" t="s">
        <v>131</v>
      </c>
      <c r="P170">
        <v>50</v>
      </c>
      <c r="Q170">
        <v>1</v>
      </c>
      <c r="R170" t="s">
        <v>476</v>
      </c>
      <c r="S170" t="s">
        <v>985</v>
      </c>
      <c r="T170" t="s">
        <v>1988</v>
      </c>
      <c r="U170" t="s">
        <v>1944</v>
      </c>
      <c r="V170" t="s">
        <v>986</v>
      </c>
    </row>
    <row r="171" spans="1:22" x14ac:dyDescent="0.25">
      <c r="A171" s="31" t="str">
        <f t="shared" si="3"/>
        <v>2000.3</v>
      </c>
      <c r="B171" t="s">
        <v>980</v>
      </c>
      <c r="C171">
        <v>1</v>
      </c>
      <c r="D171" t="s">
        <v>471</v>
      </c>
      <c r="E171" t="s">
        <v>994</v>
      </c>
      <c r="F171" t="s">
        <v>473</v>
      </c>
      <c r="G171" t="s">
        <v>1492</v>
      </c>
      <c r="H171" t="s">
        <v>1493</v>
      </c>
      <c r="I171" t="s">
        <v>1494</v>
      </c>
      <c r="J171" t="s">
        <v>1847</v>
      </c>
      <c r="K171" t="s">
        <v>491</v>
      </c>
      <c r="L171" t="s">
        <v>19</v>
      </c>
      <c r="M171" t="s">
        <v>995</v>
      </c>
      <c r="N171" t="s">
        <v>19</v>
      </c>
      <c r="O171" t="s">
        <v>123</v>
      </c>
      <c r="P171">
        <v>10</v>
      </c>
      <c r="Q171">
        <v>1</v>
      </c>
      <c r="R171" t="s">
        <v>476</v>
      </c>
      <c r="S171" t="s">
        <v>996</v>
      </c>
      <c r="T171" t="s">
        <v>1913</v>
      </c>
      <c r="U171" t="s">
        <v>1914</v>
      </c>
      <c r="V171" t="s">
        <v>997</v>
      </c>
    </row>
    <row r="172" spans="1:22" x14ac:dyDescent="0.25">
      <c r="A172" s="31" t="str">
        <f t="shared" si="3"/>
        <v>2000.3.1</v>
      </c>
      <c r="B172" t="s">
        <v>980</v>
      </c>
      <c r="C172">
        <v>1</v>
      </c>
      <c r="D172" t="s">
        <v>478</v>
      </c>
      <c r="E172" t="s">
        <v>998</v>
      </c>
      <c r="F172" t="s">
        <v>19</v>
      </c>
      <c r="G172" t="s">
        <v>19</v>
      </c>
      <c r="H172" t="s">
        <v>19</v>
      </c>
      <c r="I172" t="s">
        <v>19</v>
      </c>
      <c r="J172" t="s">
        <v>19</v>
      </c>
      <c r="K172" t="s">
        <v>19</v>
      </c>
      <c r="L172" t="s">
        <v>19</v>
      </c>
      <c r="M172" t="s">
        <v>19</v>
      </c>
      <c r="N172" t="s">
        <v>19</v>
      </c>
      <c r="O172" t="s">
        <v>124</v>
      </c>
      <c r="P172">
        <v>10</v>
      </c>
      <c r="Q172">
        <v>1</v>
      </c>
      <c r="R172" t="s">
        <v>476</v>
      </c>
      <c r="S172" t="s">
        <v>999</v>
      </c>
      <c r="T172" t="s">
        <v>1913</v>
      </c>
      <c r="U172" t="s">
        <v>1920</v>
      </c>
      <c r="V172" t="s">
        <v>997</v>
      </c>
    </row>
    <row r="173" spans="1:22" x14ac:dyDescent="0.25">
      <c r="A173" s="31" t="str">
        <f t="shared" si="3"/>
        <v>2000.3.2</v>
      </c>
      <c r="B173" t="s">
        <v>980</v>
      </c>
      <c r="C173">
        <v>1</v>
      </c>
      <c r="D173" t="s">
        <v>478</v>
      </c>
      <c r="E173" t="s">
        <v>1000</v>
      </c>
      <c r="F173" t="s">
        <v>19</v>
      </c>
      <c r="G173" t="s">
        <v>19</v>
      </c>
      <c r="H173" t="s">
        <v>19</v>
      </c>
      <c r="I173" t="s">
        <v>19</v>
      </c>
      <c r="J173" t="s">
        <v>19</v>
      </c>
      <c r="K173" t="s">
        <v>19</v>
      </c>
      <c r="L173" t="s">
        <v>19</v>
      </c>
      <c r="M173" t="s">
        <v>19</v>
      </c>
      <c r="N173" t="s">
        <v>19</v>
      </c>
      <c r="O173" t="s">
        <v>125</v>
      </c>
      <c r="P173">
        <v>60</v>
      </c>
      <c r="Q173">
        <v>8</v>
      </c>
      <c r="R173" t="s">
        <v>476</v>
      </c>
      <c r="S173" t="s">
        <v>1001</v>
      </c>
      <c r="T173" t="s">
        <v>1924</v>
      </c>
      <c r="U173" t="s">
        <v>1944</v>
      </c>
      <c r="V173" t="s">
        <v>980</v>
      </c>
    </row>
    <row r="174" spans="1:22" x14ac:dyDescent="0.25">
      <c r="A174" s="31" t="str">
        <f t="shared" si="3"/>
        <v>2000.3.3</v>
      </c>
      <c r="B174" t="s">
        <v>980</v>
      </c>
      <c r="C174">
        <v>1</v>
      </c>
      <c r="D174" t="s">
        <v>478</v>
      </c>
      <c r="E174" t="s">
        <v>1002</v>
      </c>
      <c r="F174" t="s">
        <v>19</v>
      </c>
      <c r="G174" t="s">
        <v>19</v>
      </c>
      <c r="H174" t="s">
        <v>19</v>
      </c>
      <c r="I174" t="s">
        <v>19</v>
      </c>
      <c r="J174" t="s">
        <v>19</v>
      </c>
      <c r="K174" t="s">
        <v>19</v>
      </c>
      <c r="L174" t="s">
        <v>19</v>
      </c>
      <c r="M174" t="s">
        <v>19</v>
      </c>
      <c r="N174" t="s">
        <v>19</v>
      </c>
      <c r="O174" t="s">
        <v>126</v>
      </c>
      <c r="P174">
        <v>30</v>
      </c>
      <c r="Q174">
        <v>1</v>
      </c>
      <c r="R174" t="s">
        <v>476</v>
      </c>
      <c r="S174" t="s">
        <v>1003</v>
      </c>
      <c r="T174" t="s">
        <v>1945</v>
      </c>
      <c r="U174" t="s">
        <v>1914</v>
      </c>
      <c r="V174" t="s">
        <v>997</v>
      </c>
    </row>
    <row r="175" spans="1:22" x14ac:dyDescent="0.25">
      <c r="A175" s="31" t="str">
        <f t="shared" si="3"/>
        <v>2000.4</v>
      </c>
      <c r="B175" t="s">
        <v>980</v>
      </c>
      <c r="C175">
        <v>1</v>
      </c>
      <c r="D175" t="s">
        <v>471</v>
      </c>
      <c r="E175" t="s">
        <v>1004</v>
      </c>
      <c r="F175" t="s">
        <v>490</v>
      </c>
      <c r="G175" t="s">
        <v>1492</v>
      </c>
      <c r="H175" t="s">
        <v>1493</v>
      </c>
      <c r="I175" t="s">
        <v>1494</v>
      </c>
      <c r="J175" t="s">
        <v>19</v>
      </c>
      <c r="K175" t="s">
        <v>491</v>
      </c>
      <c r="L175" t="s">
        <v>19</v>
      </c>
      <c r="M175" t="s">
        <v>995</v>
      </c>
      <c r="N175" t="s">
        <v>19</v>
      </c>
      <c r="O175" t="s">
        <v>416</v>
      </c>
      <c r="P175">
        <v>10</v>
      </c>
      <c r="Q175">
        <v>1</v>
      </c>
      <c r="R175" t="s">
        <v>476</v>
      </c>
      <c r="S175" t="s">
        <v>992</v>
      </c>
      <c r="T175" t="s">
        <v>1919</v>
      </c>
      <c r="U175" t="s">
        <v>1914</v>
      </c>
      <c r="V175" t="s">
        <v>1005</v>
      </c>
    </row>
    <row r="176" spans="1:22" x14ac:dyDescent="0.25">
      <c r="A176" s="31" t="str">
        <f t="shared" si="3"/>
        <v>2000.4.1</v>
      </c>
      <c r="B176" t="s">
        <v>980</v>
      </c>
      <c r="C176">
        <v>1</v>
      </c>
      <c r="D176" t="s">
        <v>478</v>
      </c>
      <c r="E176" t="s">
        <v>1006</v>
      </c>
      <c r="F176" t="s">
        <v>19</v>
      </c>
      <c r="G176" t="s">
        <v>19</v>
      </c>
      <c r="H176" t="s">
        <v>19</v>
      </c>
      <c r="I176" t="s">
        <v>19</v>
      </c>
      <c r="J176" t="s">
        <v>19</v>
      </c>
      <c r="K176" t="s">
        <v>19</v>
      </c>
      <c r="L176" t="s">
        <v>19</v>
      </c>
      <c r="M176" t="s">
        <v>19</v>
      </c>
      <c r="N176" t="s">
        <v>19</v>
      </c>
      <c r="O176" t="s">
        <v>417</v>
      </c>
      <c r="P176">
        <v>40</v>
      </c>
      <c r="Q176">
        <v>1</v>
      </c>
      <c r="R176" t="s">
        <v>476</v>
      </c>
      <c r="S176" t="s">
        <v>1007</v>
      </c>
      <c r="T176" t="s">
        <v>1919</v>
      </c>
      <c r="U176" t="s">
        <v>1920</v>
      </c>
      <c r="V176" t="s">
        <v>1008</v>
      </c>
    </row>
    <row r="177" spans="1:22" x14ac:dyDescent="0.25">
      <c r="A177" s="31" t="str">
        <f t="shared" si="3"/>
        <v>2000.4.2</v>
      </c>
      <c r="B177" t="s">
        <v>980</v>
      </c>
      <c r="C177">
        <v>1</v>
      </c>
      <c r="D177" t="s">
        <v>1871</v>
      </c>
      <c r="E177" t="s">
        <v>1009</v>
      </c>
      <c r="F177" t="s">
        <v>19</v>
      </c>
      <c r="G177" t="s">
        <v>19</v>
      </c>
      <c r="H177" t="s">
        <v>19</v>
      </c>
      <c r="I177" t="s">
        <v>19</v>
      </c>
      <c r="J177" t="s">
        <v>19</v>
      </c>
      <c r="K177" t="s">
        <v>19</v>
      </c>
      <c r="L177" t="s">
        <v>19</v>
      </c>
      <c r="M177" t="s">
        <v>19</v>
      </c>
      <c r="N177" t="s">
        <v>19</v>
      </c>
      <c r="O177" t="s">
        <v>418</v>
      </c>
      <c r="P177">
        <v>0</v>
      </c>
      <c r="Q177">
        <v>1</v>
      </c>
      <c r="R177" t="s">
        <v>476</v>
      </c>
      <c r="S177" t="s">
        <v>1010</v>
      </c>
      <c r="T177" t="s">
        <v>1919</v>
      </c>
      <c r="U177" t="s">
        <v>1920</v>
      </c>
      <c r="V177" t="s">
        <v>1011</v>
      </c>
    </row>
    <row r="178" spans="1:22" x14ac:dyDescent="0.25">
      <c r="A178" s="31" t="str">
        <f t="shared" si="3"/>
        <v>2000.4.3</v>
      </c>
      <c r="B178" t="s">
        <v>980</v>
      </c>
      <c r="C178">
        <v>1</v>
      </c>
      <c r="D178" t="s">
        <v>478</v>
      </c>
      <c r="E178" t="s">
        <v>1012</v>
      </c>
      <c r="F178" t="s">
        <v>19</v>
      </c>
      <c r="G178" t="s">
        <v>19</v>
      </c>
      <c r="H178" t="s">
        <v>19</v>
      </c>
      <c r="I178" t="s">
        <v>19</v>
      </c>
      <c r="J178" t="s">
        <v>19</v>
      </c>
      <c r="K178" t="s">
        <v>19</v>
      </c>
      <c r="L178" t="s">
        <v>19</v>
      </c>
      <c r="M178" t="s">
        <v>19</v>
      </c>
      <c r="N178" t="s">
        <v>19</v>
      </c>
      <c r="O178" t="s">
        <v>419</v>
      </c>
      <c r="P178">
        <v>30</v>
      </c>
      <c r="Q178">
        <v>1</v>
      </c>
      <c r="R178" t="s">
        <v>476</v>
      </c>
      <c r="S178" t="s">
        <v>988</v>
      </c>
      <c r="T178" t="s">
        <v>1924</v>
      </c>
      <c r="U178" t="s">
        <v>1916</v>
      </c>
      <c r="V178" t="s">
        <v>1008</v>
      </c>
    </row>
    <row r="179" spans="1:22" x14ac:dyDescent="0.25">
      <c r="A179" s="31" t="str">
        <f t="shared" si="3"/>
        <v>2000.4.4</v>
      </c>
      <c r="B179" t="s">
        <v>980</v>
      </c>
      <c r="C179">
        <v>1</v>
      </c>
      <c r="D179" t="s">
        <v>478</v>
      </c>
      <c r="E179" t="s">
        <v>1013</v>
      </c>
      <c r="F179" t="s">
        <v>19</v>
      </c>
      <c r="G179" t="s">
        <v>19</v>
      </c>
      <c r="H179" t="s">
        <v>19</v>
      </c>
      <c r="I179" t="s">
        <v>19</v>
      </c>
      <c r="J179" t="s">
        <v>19</v>
      </c>
      <c r="K179" t="s">
        <v>19</v>
      </c>
      <c r="L179" t="s">
        <v>19</v>
      </c>
      <c r="M179" t="s">
        <v>19</v>
      </c>
      <c r="N179" t="s">
        <v>19</v>
      </c>
      <c r="O179" t="s">
        <v>420</v>
      </c>
      <c r="P179">
        <v>30</v>
      </c>
      <c r="Q179">
        <v>1</v>
      </c>
      <c r="R179" t="s">
        <v>476</v>
      </c>
      <c r="S179" t="s">
        <v>992</v>
      </c>
      <c r="T179" t="s">
        <v>1989</v>
      </c>
      <c r="U179" t="s">
        <v>1914</v>
      </c>
      <c r="V179" t="s">
        <v>1008</v>
      </c>
    </row>
    <row r="180" spans="1:22" x14ac:dyDescent="0.25">
      <c r="A180" s="31" t="str">
        <f t="shared" si="3"/>
        <v>2000.5</v>
      </c>
      <c r="B180" t="s">
        <v>980</v>
      </c>
      <c r="C180">
        <v>1</v>
      </c>
      <c r="D180" t="s">
        <v>471</v>
      </c>
      <c r="E180" t="s">
        <v>1014</v>
      </c>
      <c r="F180" t="s">
        <v>473</v>
      </c>
      <c r="G180" t="s">
        <v>1492</v>
      </c>
      <c r="H180" t="s">
        <v>1493</v>
      </c>
      <c r="I180" t="s">
        <v>1494</v>
      </c>
      <c r="J180" t="s">
        <v>1847</v>
      </c>
      <c r="K180" t="s">
        <v>491</v>
      </c>
      <c r="L180" t="s">
        <v>20</v>
      </c>
      <c r="M180" t="s">
        <v>521</v>
      </c>
      <c r="N180" t="s">
        <v>19</v>
      </c>
      <c r="O180" t="s">
        <v>390</v>
      </c>
      <c r="P180">
        <v>10</v>
      </c>
      <c r="Q180">
        <v>4</v>
      </c>
      <c r="R180" t="s">
        <v>476</v>
      </c>
      <c r="S180" t="s">
        <v>1015</v>
      </c>
      <c r="T180" t="s">
        <v>1990</v>
      </c>
      <c r="U180" t="s">
        <v>1914</v>
      </c>
      <c r="V180" t="s">
        <v>1016</v>
      </c>
    </row>
    <row r="181" spans="1:22" x14ac:dyDescent="0.25">
      <c r="A181" s="31" t="str">
        <f t="shared" si="3"/>
        <v>2000.5.1</v>
      </c>
      <c r="B181" t="s">
        <v>980</v>
      </c>
      <c r="C181">
        <v>1</v>
      </c>
      <c r="D181" t="s">
        <v>478</v>
      </c>
      <c r="E181" t="s">
        <v>1017</v>
      </c>
      <c r="F181" t="s">
        <v>19</v>
      </c>
      <c r="G181" t="s">
        <v>19</v>
      </c>
      <c r="H181" t="s">
        <v>19</v>
      </c>
      <c r="I181" t="s">
        <v>19</v>
      </c>
      <c r="J181" t="s">
        <v>19</v>
      </c>
      <c r="K181" t="s">
        <v>19</v>
      </c>
      <c r="L181" t="s">
        <v>19</v>
      </c>
      <c r="M181" t="s">
        <v>19</v>
      </c>
      <c r="N181" t="s">
        <v>19</v>
      </c>
      <c r="O181" t="s">
        <v>391</v>
      </c>
      <c r="P181">
        <v>50</v>
      </c>
      <c r="Q181">
        <v>4</v>
      </c>
      <c r="R181" t="s">
        <v>476</v>
      </c>
      <c r="S181" t="s">
        <v>1018</v>
      </c>
      <c r="T181" t="s">
        <v>1990</v>
      </c>
      <c r="U181" t="s">
        <v>1914</v>
      </c>
      <c r="V181" t="s">
        <v>1016</v>
      </c>
    </row>
    <row r="182" spans="1:22" x14ac:dyDescent="0.25">
      <c r="A182" s="31" t="str">
        <f t="shared" si="3"/>
        <v>2000.5.2</v>
      </c>
      <c r="B182" t="s">
        <v>980</v>
      </c>
      <c r="C182">
        <v>1</v>
      </c>
      <c r="D182" t="s">
        <v>478</v>
      </c>
      <c r="E182" t="s">
        <v>1019</v>
      </c>
      <c r="F182" t="s">
        <v>19</v>
      </c>
      <c r="G182" t="s">
        <v>19</v>
      </c>
      <c r="H182" t="s">
        <v>19</v>
      </c>
      <c r="I182" t="s">
        <v>19</v>
      </c>
      <c r="J182" t="s">
        <v>19</v>
      </c>
      <c r="K182" t="s">
        <v>19</v>
      </c>
      <c r="L182" t="s">
        <v>19</v>
      </c>
      <c r="M182" t="s">
        <v>19</v>
      </c>
      <c r="N182" t="s">
        <v>19</v>
      </c>
      <c r="O182" t="s">
        <v>392</v>
      </c>
      <c r="P182">
        <v>50</v>
      </c>
      <c r="Q182">
        <v>4</v>
      </c>
      <c r="R182" t="s">
        <v>476</v>
      </c>
      <c r="S182" t="s">
        <v>1015</v>
      </c>
      <c r="T182" t="s">
        <v>1915</v>
      </c>
      <c r="U182" t="s">
        <v>1914</v>
      </c>
      <c r="V182" t="s">
        <v>1016</v>
      </c>
    </row>
    <row r="183" spans="1:22" x14ac:dyDescent="0.25">
      <c r="A183" s="31" t="str">
        <f t="shared" si="3"/>
        <v>2000.6</v>
      </c>
      <c r="B183" t="s">
        <v>980</v>
      </c>
      <c r="C183">
        <v>1</v>
      </c>
      <c r="D183" t="s">
        <v>471</v>
      </c>
      <c r="E183" t="s">
        <v>1020</v>
      </c>
      <c r="F183" t="s">
        <v>473</v>
      </c>
      <c r="G183" t="s">
        <v>1486</v>
      </c>
      <c r="H183" t="s">
        <v>1493</v>
      </c>
      <c r="I183" t="s">
        <v>1488</v>
      </c>
      <c r="J183" t="s">
        <v>19</v>
      </c>
      <c r="K183" t="s">
        <v>491</v>
      </c>
      <c r="L183" t="s">
        <v>19</v>
      </c>
      <c r="M183" t="s">
        <v>1458</v>
      </c>
      <c r="N183" t="s">
        <v>19</v>
      </c>
      <c r="O183" t="s">
        <v>1797</v>
      </c>
      <c r="P183">
        <v>10</v>
      </c>
      <c r="Q183">
        <v>2</v>
      </c>
      <c r="R183" t="s">
        <v>476</v>
      </c>
      <c r="S183" t="s">
        <v>1798</v>
      </c>
      <c r="T183" t="s">
        <v>1919</v>
      </c>
      <c r="U183" t="s">
        <v>1991</v>
      </c>
      <c r="V183" t="s">
        <v>1021</v>
      </c>
    </row>
    <row r="184" spans="1:22" x14ac:dyDescent="0.25">
      <c r="A184" s="31" t="str">
        <f t="shared" si="3"/>
        <v>2000.6.1</v>
      </c>
      <c r="B184" t="s">
        <v>980</v>
      </c>
      <c r="C184">
        <v>1</v>
      </c>
      <c r="D184" t="s">
        <v>1871</v>
      </c>
      <c r="E184" t="s">
        <v>1022</v>
      </c>
      <c r="F184" t="s">
        <v>19</v>
      </c>
      <c r="G184" t="s">
        <v>19</v>
      </c>
      <c r="H184" t="s">
        <v>19</v>
      </c>
      <c r="I184" t="s">
        <v>19</v>
      </c>
      <c r="J184" t="s">
        <v>19</v>
      </c>
      <c r="K184" t="s">
        <v>19</v>
      </c>
      <c r="L184" t="s">
        <v>19</v>
      </c>
      <c r="M184" t="s">
        <v>19</v>
      </c>
      <c r="N184" t="s">
        <v>19</v>
      </c>
      <c r="O184" t="s">
        <v>448</v>
      </c>
      <c r="P184">
        <v>0</v>
      </c>
      <c r="Q184">
        <v>2</v>
      </c>
      <c r="R184" t="s">
        <v>476</v>
      </c>
      <c r="S184" t="s">
        <v>1023</v>
      </c>
      <c r="T184" t="s">
        <v>1919</v>
      </c>
      <c r="U184" t="s">
        <v>1961</v>
      </c>
      <c r="V184" t="s">
        <v>1024</v>
      </c>
    </row>
    <row r="185" spans="1:22" x14ac:dyDescent="0.25">
      <c r="A185" s="31" t="str">
        <f t="shared" si="3"/>
        <v>2000.6.2</v>
      </c>
      <c r="B185" t="s">
        <v>980</v>
      </c>
      <c r="C185">
        <v>1</v>
      </c>
      <c r="D185" t="s">
        <v>1871</v>
      </c>
      <c r="E185" t="s">
        <v>1025</v>
      </c>
      <c r="F185" t="s">
        <v>19</v>
      </c>
      <c r="G185" t="s">
        <v>19</v>
      </c>
      <c r="H185" t="s">
        <v>19</v>
      </c>
      <c r="I185" t="s">
        <v>19</v>
      </c>
      <c r="J185" t="s">
        <v>19</v>
      </c>
      <c r="K185" t="s">
        <v>19</v>
      </c>
      <c r="L185" t="s">
        <v>19</v>
      </c>
      <c r="M185" t="s">
        <v>19</v>
      </c>
      <c r="N185" t="s">
        <v>19</v>
      </c>
      <c r="O185" t="s">
        <v>449</v>
      </c>
      <c r="P185">
        <v>0</v>
      </c>
      <c r="Q185">
        <v>2</v>
      </c>
      <c r="R185" t="s">
        <v>476</v>
      </c>
      <c r="S185" t="s">
        <v>1026</v>
      </c>
      <c r="T185" t="s">
        <v>1919</v>
      </c>
      <c r="U185" t="s">
        <v>1961</v>
      </c>
      <c r="V185" t="s">
        <v>1024</v>
      </c>
    </row>
    <row r="186" spans="1:22" x14ac:dyDescent="0.25">
      <c r="A186" s="31" t="str">
        <f t="shared" si="3"/>
        <v>2000.6.3</v>
      </c>
      <c r="B186" t="s">
        <v>980</v>
      </c>
      <c r="C186">
        <v>1</v>
      </c>
      <c r="D186" t="s">
        <v>478</v>
      </c>
      <c r="E186" t="s">
        <v>1027</v>
      </c>
      <c r="F186" t="s">
        <v>19</v>
      </c>
      <c r="G186" t="s">
        <v>19</v>
      </c>
      <c r="H186" t="s">
        <v>19</v>
      </c>
      <c r="I186" t="s">
        <v>19</v>
      </c>
      <c r="J186" t="s">
        <v>19</v>
      </c>
      <c r="K186" t="s">
        <v>19</v>
      </c>
      <c r="L186" t="s">
        <v>19</v>
      </c>
      <c r="M186" t="s">
        <v>19</v>
      </c>
      <c r="N186" t="s">
        <v>19</v>
      </c>
      <c r="O186" t="s">
        <v>1799</v>
      </c>
      <c r="P186">
        <v>50</v>
      </c>
      <c r="Q186">
        <v>2</v>
      </c>
      <c r="R186" t="s">
        <v>476</v>
      </c>
      <c r="S186" t="s">
        <v>1800</v>
      </c>
      <c r="T186" t="s">
        <v>1917</v>
      </c>
      <c r="U186" t="s">
        <v>1938</v>
      </c>
      <c r="V186" t="s">
        <v>980</v>
      </c>
    </row>
    <row r="187" spans="1:22" x14ac:dyDescent="0.25">
      <c r="A187" s="31" t="str">
        <f t="shared" si="3"/>
        <v>2000.6.4</v>
      </c>
      <c r="B187" t="s">
        <v>980</v>
      </c>
      <c r="C187">
        <v>1</v>
      </c>
      <c r="D187" t="s">
        <v>478</v>
      </c>
      <c r="E187" t="s">
        <v>1028</v>
      </c>
      <c r="F187" t="s">
        <v>19</v>
      </c>
      <c r="G187" t="s">
        <v>19</v>
      </c>
      <c r="H187" t="s">
        <v>19</v>
      </c>
      <c r="I187" t="s">
        <v>19</v>
      </c>
      <c r="J187" t="s">
        <v>19</v>
      </c>
      <c r="K187" t="s">
        <v>19</v>
      </c>
      <c r="L187" t="s">
        <v>19</v>
      </c>
      <c r="M187" t="s">
        <v>19</v>
      </c>
      <c r="N187" t="s">
        <v>19</v>
      </c>
      <c r="O187" t="s">
        <v>1801</v>
      </c>
      <c r="P187">
        <v>50</v>
      </c>
      <c r="Q187">
        <v>2</v>
      </c>
      <c r="R187" t="s">
        <v>476</v>
      </c>
      <c r="S187" t="s">
        <v>1800</v>
      </c>
      <c r="T187" t="s">
        <v>1918</v>
      </c>
      <c r="U187" t="s">
        <v>1991</v>
      </c>
      <c r="V187" t="s">
        <v>980</v>
      </c>
    </row>
    <row r="188" spans="1:22" x14ac:dyDescent="0.25">
      <c r="A188" s="31" t="str">
        <f t="shared" si="3"/>
        <v>1000.1</v>
      </c>
      <c r="B188" t="s">
        <v>1118</v>
      </c>
      <c r="C188">
        <v>1</v>
      </c>
      <c r="D188" t="s">
        <v>471</v>
      </c>
      <c r="E188" t="s">
        <v>1119</v>
      </c>
      <c r="F188" t="s">
        <v>490</v>
      </c>
      <c r="G188" t="s">
        <v>1495</v>
      </c>
      <c r="H188" t="s">
        <v>1496</v>
      </c>
      <c r="I188" t="s">
        <v>1497</v>
      </c>
      <c r="J188" t="s">
        <v>19</v>
      </c>
      <c r="K188" t="s">
        <v>474</v>
      </c>
      <c r="L188" t="s">
        <v>19</v>
      </c>
      <c r="M188" t="s">
        <v>706</v>
      </c>
      <c r="N188" t="s">
        <v>1861</v>
      </c>
      <c r="O188" t="s">
        <v>346</v>
      </c>
      <c r="P188">
        <v>20</v>
      </c>
      <c r="Q188">
        <v>56</v>
      </c>
      <c r="R188" t="s">
        <v>504</v>
      </c>
      <c r="S188" t="s">
        <v>1120</v>
      </c>
      <c r="T188" t="s">
        <v>1923</v>
      </c>
      <c r="U188" t="s">
        <v>1926</v>
      </c>
      <c r="V188" t="s">
        <v>1118</v>
      </c>
    </row>
    <row r="189" spans="1:22" x14ac:dyDescent="0.25">
      <c r="A189" s="31" t="str">
        <f t="shared" si="3"/>
        <v>1000.1.1</v>
      </c>
      <c r="B189" t="s">
        <v>1118</v>
      </c>
      <c r="C189">
        <v>1</v>
      </c>
      <c r="D189" t="s">
        <v>478</v>
      </c>
      <c r="E189" t="s">
        <v>1121</v>
      </c>
      <c r="F189" t="s">
        <v>19</v>
      </c>
      <c r="G189" t="s">
        <v>19</v>
      </c>
      <c r="H189" t="s">
        <v>19</v>
      </c>
      <c r="I189" t="s">
        <v>19</v>
      </c>
      <c r="J189" t="s">
        <v>19</v>
      </c>
      <c r="K189" t="s">
        <v>19</v>
      </c>
      <c r="L189" t="s">
        <v>19</v>
      </c>
      <c r="M189" t="s">
        <v>19</v>
      </c>
      <c r="N189" t="s">
        <v>19</v>
      </c>
      <c r="O189" t="s">
        <v>347</v>
      </c>
      <c r="P189">
        <v>20</v>
      </c>
      <c r="Q189">
        <v>1</v>
      </c>
      <c r="R189" t="s">
        <v>476</v>
      </c>
      <c r="S189" t="s">
        <v>1122</v>
      </c>
      <c r="T189" t="s">
        <v>1923</v>
      </c>
      <c r="U189" t="s">
        <v>1920</v>
      </c>
      <c r="V189" t="s">
        <v>1118</v>
      </c>
    </row>
    <row r="190" spans="1:22" x14ac:dyDescent="0.25">
      <c r="A190" s="31" t="str">
        <f t="shared" si="3"/>
        <v>1000.1.2</v>
      </c>
      <c r="B190" t="s">
        <v>1118</v>
      </c>
      <c r="C190">
        <v>1</v>
      </c>
      <c r="D190" t="s">
        <v>478</v>
      </c>
      <c r="E190" t="s">
        <v>1123</v>
      </c>
      <c r="F190" t="s">
        <v>19</v>
      </c>
      <c r="G190" t="s">
        <v>19</v>
      </c>
      <c r="H190" t="s">
        <v>19</v>
      </c>
      <c r="I190" t="s">
        <v>19</v>
      </c>
      <c r="J190" t="s">
        <v>19</v>
      </c>
      <c r="K190" t="s">
        <v>19</v>
      </c>
      <c r="L190" t="s">
        <v>19</v>
      </c>
      <c r="M190" t="s">
        <v>19</v>
      </c>
      <c r="N190" t="s">
        <v>19</v>
      </c>
      <c r="O190" t="s">
        <v>348</v>
      </c>
      <c r="P190">
        <v>80</v>
      </c>
      <c r="Q190">
        <v>100</v>
      </c>
      <c r="R190" t="s">
        <v>504</v>
      </c>
      <c r="S190" t="s">
        <v>1124</v>
      </c>
      <c r="T190" t="s">
        <v>1924</v>
      </c>
      <c r="U190" t="s">
        <v>1926</v>
      </c>
      <c r="V190" t="s">
        <v>1118</v>
      </c>
    </row>
    <row r="191" spans="1:22" x14ac:dyDescent="0.25">
      <c r="A191" s="31" t="str">
        <f t="shared" si="3"/>
        <v>1000.2</v>
      </c>
      <c r="B191" t="s">
        <v>1118</v>
      </c>
      <c r="C191">
        <v>1</v>
      </c>
      <c r="D191" t="s">
        <v>471</v>
      </c>
      <c r="E191" t="s">
        <v>1125</v>
      </c>
      <c r="F191" t="s">
        <v>490</v>
      </c>
      <c r="G191" t="s">
        <v>1489</v>
      </c>
      <c r="H191" t="s">
        <v>1490</v>
      </c>
      <c r="I191" t="s">
        <v>1491</v>
      </c>
      <c r="J191" t="s">
        <v>19</v>
      </c>
      <c r="K191" t="s">
        <v>491</v>
      </c>
      <c r="L191" t="s">
        <v>19</v>
      </c>
      <c r="M191" t="s">
        <v>625</v>
      </c>
      <c r="N191" t="s">
        <v>1862</v>
      </c>
      <c r="O191" t="s">
        <v>203</v>
      </c>
      <c r="P191">
        <v>20</v>
      </c>
      <c r="Q191">
        <v>4</v>
      </c>
      <c r="R191" t="s">
        <v>476</v>
      </c>
      <c r="S191" t="s">
        <v>1126</v>
      </c>
      <c r="T191" t="s">
        <v>1913</v>
      </c>
      <c r="U191" t="s">
        <v>1914</v>
      </c>
      <c r="V191" t="s">
        <v>1127</v>
      </c>
    </row>
    <row r="192" spans="1:22" x14ac:dyDescent="0.25">
      <c r="A192" s="31" t="str">
        <f t="shared" si="3"/>
        <v>1000.2.1</v>
      </c>
      <c r="B192" t="s">
        <v>1118</v>
      </c>
      <c r="C192">
        <v>1</v>
      </c>
      <c r="D192" t="s">
        <v>478</v>
      </c>
      <c r="E192" t="s">
        <v>1128</v>
      </c>
      <c r="F192" t="s">
        <v>19</v>
      </c>
      <c r="G192" t="s">
        <v>19</v>
      </c>
      <c r="H192" t="s">
        <v>19</v>
      </c>
      <c r="I192" t="s">
        <v>19</v>
      </c>
      <c r="J192" t="s">
        <v>19</v>
      </c>
      <c r="K192" t="s">
        <v>19</v>
      </c>
      <c r="L192" t="s">
        <v>19</v>
      </c>
      <c r="M192" t="s">
        <v>19</v>
      </c>
      <c r="N192" t="s">
        <v>19</v>
      </c>
      <c r="O192" t="s">
        <v>204</v>
      </c>
      <c r="P192">
        <v>50</v>
      </c>
      <c r="Q192">
        <v>4</v>
      </c>
      <c r="R192" t="s">
        <v>476</v>
      </c>
      <c r="S192" t="s">
        <v>1129</v>
      </c>
      <c r="T192" t="s">
        <v>1913</v>
      </c>
      <c r="U192" t="s">
        <v>1934</v>
      </c>
      <c r="V192" t="s">
        <v>1118</v>
      </c>
    </row>
    <row r="193" spans="1:22" x14ac:dyDescent="0.25">
      <c r="A193" s="31" t="str">
        <f t="shared" si="3"/>
        <v>1000.2.2</v>
      </c>
      <c r="B193" t="s">
        <v>1118</v>
      </c>
      <c r="C193">
        <v>1</v>
      </c>
      <c r="D193" t="s">
        <v>1871</v>
      </c>
      <c r="E193" t="s">
        <v>1130</v>
      </c>
      <c r="F193" t="s">
        <v>19</v>
      </c>
      <c r="G193" t="s">
        <v>19</v>
      </c>
      <c r="H193" t="s">
        <v>19</v>
      </c>
      <c r="I193" t="s">
        <v>19</v>
      </c>
      <c r="J193" t="s">
        <v>19</v>
      </c>
      <c r="K193" t="s">
        <v>19</v>
      </c>
      <c r="L193" t="s">
        <v>19</v>
      </c>
      <c r="M193" t="s">
        <v>19</v>
      </c>
      <c r="N193" t="s">
        <v>19</v>
      </c>
      <c r="O193" t="s">
        <v>1131</v>
      </c>
      <c r="P193">
        <v>0</v>
      </c>
      <c r="Q193">
        <v>4</v>
      </c>
      <c r="R193" t="s">
        <v>476</v>
      </c>
      <c r="S193" t="s">
        <v>1132</v>
      </c>
      <c r="T193" t="s">
        <v>1987</v>
      </c>
      <c r="U193" t="s">
        <v>1934</v>
      </c>
      <c r="V193" t="s">
        <v>1011</v>
      </c>
    </row>
    <row r="194" spans="1:22" x14ac:dyDescent="0.25">
      <c r="A194" s="31" t="str">
        <f t="shared" si="3"/>
        <v>1000.2.3</v>
      </c>
      <c r="B194" t="s">
        <v>1118</v>
      </c>
      <c r="C194">
        <v>1</v>
      </c>
      <c r="D194" t="s">
        <v>478</v>
      </c>
      <c r="E194" t="s">
        <v>1133</v>
      </c>
      <c r="F194" t="s">
        <v>19</v>
      </c>
      <c r="G194" t="s">
        <v>19</v>
      </c>
      <c r="H194" t="s">
        <v>19</v>
      </c>
      <c r="I194" t="s">
        <v>19</v>
      </c>
      <c r="J194" t="s">
        <v>19</v>
      </c>
      <c r="K194" t="s">
        <v>19</v>
      </c>
      <c r="L194" t="s">
        <v>19</v>
      </c>
      <c r="M194" t="s">
        <v>19</v>
      </c>
      <c r="N194" t="s">
        <v>19</v>
      </c>
      <c r="O194" t="s">
        <v>205</v>
      </c>
      <c r="P194">
        <v>30</v>
      </c>
      <c r="Q194">
        <v>4</v>
      </c>
      <c r="R194" t="s">
        <v>476</v>
      </c>
      <c r="S194" t="s">
        <v>1134</v>
      </c>
      <c r="T194" t="s">
        <v>1935</v>
      </c>
      <c r="U194" t="s">
        <v>1929</v>
      </c>
      <c r="V194" t="s">
        <v>1118</v>
      </c>
    </row>
    <row r="195" spans="1:22" x14ac:dyDescent="0.25">
      <c r="A195" s="31" t="str">
        <f t="shared" si="3"/>
        <v>1000.2.4</v>
      </c>
      <c r="B195" t="s">
        <v>1118</v>
      </c>
      <c r="C195">
        <v>1</v>
      </c>
      <c r="D195" t="s">
        <v>1871</v>
      </c>
      <c r="E195" t="s">
        <v>1135</v>
      </c>
      <c r="F195" t="s">
        <v>19</v>
      </c>
      <c r="G195" t="s">
        <v>19</v>
      </c>
      <c r="H195" t="s">
        <v>19</v>
      </c>
      <c r="I195" t="s">
        <v>19</v>
      </c>
      <c r="J195" t="s">
        <v>19</v>
      </c>
      <c r="K195" t="s">
        <v>19</v>
      </c>
      <c r="L195" t="s">
        <v>19</v>
      </c>
      <c r="M195" t="s">
        <v>19</v>
      </c>
      <c r="N195" t="s">
        <v>19</v>
      </c>
      <c r="O195" t="s">
        <v>206</v>
      </c>
      <c r="P195">
        <v>0</v>
      </c>
      <c r="Q195">
        <v>4</v>
      </c>
      <c r="R195" t="s">
        <v>476</v>
      </c>
      <c r="S195" t="s">
        <v>1136</v>
      </c>
      <c r="T195" t="s">
        <v>1988</v>
      </c>
      <c r="U195" t="s">
        <v>1944</v>
      </c>
      <c r="V195" t="s">
        <v>597</v>
      </c>
    </row>
    <row r="196" spans="1:22" x14ac:dyDescent="0.25">
      <c r="A196" s="31" t="str">
        <f t="shared" ref="A196:A259" si="4">+E196</f>
        <v>1000.2.5</v>
      </c>
      <c r="B196" t="s">
        <v>1118</v>
      </c>
      <c r="C196">
        <v>1</v>
      </c>
      <c r="D196" t="s">
        <v>478</v>
      </c>
      <c r="E196" t="s">
        <v>1137</v>
      </c>
      <c r="F196" t="s">
        <v>19</v>
      </c>
      <c r="G196" t="s">
        <v>19</v>
      </c>
      <c r="H196" t="s">
        <v>19</v>
      </c>
      <c r="I196" t="s">
        <v>19</v>
      </c>
      <c r="J196" t="s">
        <v>19</v>
      </c>
      <c r="K196" t="s">
        <v>19</v>
      </c>
      <c r="L196" t="s">
        <v>19</v>
      </c>
      <c r="M196" t="s">
        <v>19</v>
      </c>
      <c r="N196" t="s">
        <v>19</v>
      </c>
      <c r="O196" t="s">
        <v>207</v>
      </c>
      <c r="P196">
        <v>20</v>
      </c>
      <c r="Q196">
        <v>4</v>
      </c>
      <c r="R196" t="s">
        <v>476</v>
      </c>
      <c r="S196" t="s">
        <v>1138</v>
      </c>
      <c r="T196" t="s">
        <v>1945</v>
      </c>
      <c r="U196" t="s">
        <v>1914</v>
      </c>
      <c r="V196" t="s">
        <v>1118</v>
      </c>
    </row>
    <row r="197" spans="1:22" x14ac:dyDescent="0.25">
      <c r="A197" s="31" t="str">
        <f t="shared" si="4"/>
        <v>1000.3</v>
      </c>
      <c r="B197" t="s">
        <v>1118</v>
      </c>
      <c r="C197">
        <v>1</v>
      </c>
      <c r="D197" t="s">
        <v>471</v>
      </c>
      <c r="E197" t="s">
        <v>1139</v>
      </c>
      <c r="F197" t="s">
        <v>490</v>
      </c>
      <c r="G197" t="s">
        <v>1498</v>
      </c>
      <c r="H197" t="s">
        <v>1499</v>
      </c>
      <c r="I197" t="s">
        <v>1500</v>
      </c>
      <c r="J197" t="s">
        <v>19</v>
      </c>
      <c r="K197" t="s">
        <v>474</v>
      </c>
      <c r="L197" t="s">
        <v>19</v>
      </c>
      <c r="M197" t="s">
        <v>706</v>
      </c>
      <c r="N197" t="s">
        <v>1863</v>
      </c>
      <c r="O197" t="s">
        <v>349</v>
      </c>
      <c r="P197">
        <v>15</v>
      </c>
      <c r="Q197">
        <v>5</v>
      </c>
      <c r="R197" t="s">
        <v>476</v>
      </c>
      <c r="S197" t="s">
        <v>1140</v>
      </c>
      <c r="T197" t="s">
        <v>1913</v>
      </c>
      <c r="U197" t="s">
        <v>1926</v>
      </c>
      <c r="V197" t="s">
        <v>1118</v>
      </c>
    </row>
    <row r="198" spans="1:22" x14ac:dyDescent="0.25">
      <c r="A198" s="31" t="str">
        <f t="shared" si="4"/>
        <v>1000.3.1</v>
      </c>
      <c r="B198" t="s">
        <v>1118</v>
      </c>
      <c r="C198">
        <v>1</v>
      </c>
      <c r="D198" t="s">
        <v>478</v>
      </c>
      <c r="E198" t="s">
        <v>1141</v>
      </c>
      <c r="F198" t="s">
        <v>19</v>
      </c>
      <c r="G198" t="s">
        <v>19</v>
      </c>
      <c r="H198" t="s">
        <v>19</v>
      </c>
      <c r="I198" t="s">
        <v>19</v>
      </c>
      <c r="J198" t="s">
        <v>19</v>
      </c>
      <c r="K198" t="s">
        <v>19</v>
      </c>
      <c r="L198" t="s">
        <v>19</v>
      </c>
      <c r="M198" t="s">
        <v>19</v>
      </c>
      <c r="N198" t="s">
        <v>19</v>
      </c>
      <c r="O198" t="s">
        <v>350</v>
      </c>
      <c r="P198">
        <v>20</v>
      </c>
      <c r="Q198">
        <v>5</v>
      </c>
      <c r="R198" t="s">
        <v>476</v>
      </c>
      <c r="S198" t="s">
        <v>1142</v>
      </c>
      <c r="T198" t="s">
        <v>1913</v>
      </c>
      <c r="U198" t="s">
        <v>1920</v>
      </c>
      <c r="V198" t="s">
        <v>1118</v>
      </c>
    </row>
    <row r="199" spans="1:22" x14ac:dyDescent="0.25">
      <c r="A199" s="31" t="str">
        <f t="shared" si="4"/>
        <v>1000.3.2</v>
      </c>
      <c r="B199" t="s">
        <v>1118</v>
      </c>
      <c r="C199">
        <v>1</v>
      </c>
      <c r="D199" t="s">
        <v>478</v>
      </c>
      <c r="E199" t="s">
        <v>1143</v>
      </c>
      <c r="F199" t="s">
        <v>19</v>
      </c>
      <c r="G199" t="s">
        <v>19</v>
      </c>
      <c r="H199" t="s">
        <v>19</v>
      </c>
      <c r="I199" t="s">
        <v>19</v>
      </c>
      <c r="J199" t="s">
        <v>19</v>
      </c>
      <c r="K199" t="s">
        <v>19</v>
      </c>
      <c r="L199" t="s">
        <v>19</v>
      </c>
      <c r="M199" t="s">
        <v>19</v>
      </c>
      <c r="N199" t="s">
        <v>19</v>
      </c>
      <c r="O199" t="s">
        <v>351</v>
      </c>
      <c r="P199">
        <v>80</v>
      </c>
      <c r="Q199">
        <v>5</v>
      </c>
      <c r="R199" t="s">
        <v>476</v>
      </c>
      <c r="S199" t="s">
        <v>1144</v>
      </c>
      <c r="T199" t="s">
        <v>1924</v>
      </c>
      <c r="U199" t="s">
        <v>1926</v>
      </c>
      <c r="V199" t="s">
        <v>1118</v>
      </c>
    </row>
    <row r="200" spans="1:22" x14ac:dyDescent="0.25">
      <c r="A200" s="31" t="str">
        <f t="shared" si="4"/>
        <v>1000.4</v>
      </c>
      <c r="B200" t="s">
        <v>1118</v>
      </c>
      <c r="C200">
        <v>1</v>
      </c>
      <c r="D200" t="s">
        <v>471</v>
      </c>
      <c r="E200" t="s">
        <v>1145</v>
      </c>
      <c r="F200" t="s">
        <v>490</v>
      </c>
      <c r="G200" t="s">
        <v>1498</v>
      </c>
      <c r="H200" t="s">
        <v>1499</v>
      </c>
      <c r="I200" t="s">
        <v>1500</v>
      </c>
      <c r="J200" t="s">
        <v>19</v>
      </c>
      <c r="K200" t="s">
        <v>474</v>
      </c>
      <c r="L200" t="s">
        <v>19</v>
      </c>
      <c r="M200" t="s">
        <v>585</v>
      </c>
      <c r="N200" t="s">
        <v>1864</v>
      </c>
      <c r="O200" t="s">
        <v>170</v>
      </c>
      <c r="P200">
        <v>15</v>
      </c>
      <c r="Q200">
        <v>1</v>
      </c>
      <c r="R200" t="s">
        <v>476</v>
      </c>
      <c r="S200" t="s">
        <v>1146</v>
      </c>
      <c r="T200" t="s">
        <v>1913</v>
      </c>
      <c r="U200" t="s">
        <v>1942</v>
      </c>
      <c r="V200" t="s">
        <v>1118</v>
      </c>
    </row>
    <row r="201" spans="1:22" x14ac:dyDescent="0.25">
      <c r="A201" s="31" t="str">
        <f t="shared" si="4"/>
        <v>1000.4.1</v>
      </c>
      <c r="B201" t="s">
        <v>1118</v>
      </c>
      <c r="C201">
        <v>1</v>
      </c>
      <c r="D201" t="s">
        <v>478</v>
      </c>
      <c r="E201" t="s">
        <v>1147</v>
      </c>
      <c r="F201" t="s">
        <v>19</v>
      </c>
      <c r="G201" t="s">
        <v>19</v>
      </c>
      <c r="H201" t="s">
        <v>19</v>
      </c>
      <c r="I201" t="s">
        <v>19</v>
      </c>
      <c r="J201" t="s">
        <v>19</v>
      </c>
      <c r="K201" t="s">
        <v>19</v>
      </c>
      <c r="L201" t="s">
        <v>19</v>
      </c>
      <c r="M201" t="s">
        <v>19</v>
      </c>
      <c r="N201" t="s">
        <v>19</v>
      </c>
      <c r="O201" t="s">
        <v>171</v>
      </c>
      <c r="P201">
        <v>20</v>
      </c>
      <c r="Q201">
        <v>6</v>
      </c>
      <c r="R201" t="s">
        <v>476</v>
      </c>
      <c r="S201" t="s">
        <v>1148</v>
      </c>
      <c r="T201" t="s">
        <v>1913</v>
      </c>
      <c r="U201" t="s">
        <v>1914</v>
      </c>
      <c r="V201" t="s">
        <v>1118</v>
      </c>
    </row>
    <row r="202" spans="1:22" x14ac:dyDescent="0.25">
      <c r="A202" s="31" t="str">
        <f t="shared" si="4"/>
        <v>1000.4.2</v>
      </c>
      <c r="B202" t="s">
        <v>1118</v>
      </c>
      <c r="C202">
        <v>1</v>
      </c>
      <c r="D202" t="s">
        <v>478</v>
      </c>
      <c r="E202" t="s">
        <v>1149</v>
      </c>
      <c r="F202" t="s">
        <v>19</v>
      </c>
      <c r="G202" t="s">
        <v>19</v>
      </c>
      <c r="H202" t="s">
        <v>19</v>
      </c>
      <c r="I202" t="s">
        <v>19</v>
      </c>
      <c r="J202" t="s">
        <v>19</v>
      </c>
      <c r="K202" t="s">
        <v>19</v>
      </c>
      <c r="L202" t="s">
        <v>19</v>
      </c>
      <c r="M202" t="s">
        <v>19</v>
      </c>
      <c r="N202" t="s">
        <v>19</v>
      </c>
      <c r="O202" t="s">
        <v>172</v>
      </c>
      <c r="P202">
        <v>80</v>
      </c>
      <c r="Q202">
        <v>1</v>
      </c>
      <c r="R202" t="s">
        <v>476</v>
      </c>
      <c r="S202" t="s">
        <v>1146</v>
      </c>
      <c r="T202" t="s">
        <v>1935</v>
      </c>
      <c r="U202" t="s">
        <v>1942</v>
      </c>
      <c r="V202" t="s">
        <v>1118</v>
      </c>
    </row>
    <row r="203" spans="1:22" x14ac:dyDescent="0.25">
      <c r="A203" s="31" t="str">
        <f t="shared" si="4"/>
        <v>1000.5</v>
      </c>
      <c r="B203" t="s">
        <v>1118</v>
      </c>
      <c r="C203">
        <v>1</v>
      </c>
      <c r="D203" t="s">
        <v>471</v>
      </c>
      <c r="E203" t="s">
        <v>1150</v>
      </c>
      <c r="F203" t="s">
        <v>490</v>
      </c>
      <c r="G203" t="s">
        <v>1495</v>
      </c>
      <c r="H203" t="s">
        <v>1496</v>
      </c>
      <c r="I203" t="s">
        <v>1497</v>
      </c>
      <c r="J203" t="s">
        <v>1840</v>
      </c>
      <c r="K203" t="s">
        <v>474</v>
      </c>
      <c r="L203" t="s">
        <v>19</v>
      </c>
      <c r="M203" t="s">
        <v>625</v>
      </c>
      <c r="N203" t="s">
        <v>1865</v>
      </c>
      <c r="O203" t="s">
        <v>352</v>
      </c>
      <c r="P203">
        <v>15</v>
      </c>
      <c r="Q203">
        <v>1</v>
      </c>
      <c r="R203" t="s">
        <v>476</v>
      </c>
      <c r="S203" t="s">
        <v>1151</v>
      </c>
      <c r="T203" t="s">
        <v>1919</v>
      </c>
      <c r="U203" t="s">
        <v>1926</v>
      </c>
      <c r="V203" t="s">
        <v>1118</v>
      </c>
    </row>
    <row r="204" spans="1:22" x14ac:dyDescent="0.25">
      <c r="A204" s="31" t="str">
        <f t="shared" si="4"/>
        <v>1000.5.1</v>
      </c>
      <c r="B204" t="s">
        <v>1118</v>
      </c>
      <c r="C204">
        <v>1</v>
      </c>
      <c r="D204" t="s">
        <v>478</v>
      </c>
      <c r="E204" t="s">
        <v>1152</v>
      </c>
      <c r="F204" t="s">
        <v>19</v>
      </c>
      <c r="G204" t="s">
        <v>19</v>
      </c>
      <c r="H204" t="s">
        <v>19</v>
      </c>
      <c r="I204" t="s">
        <v>19</v>
      </c>
      <c r="J204" t="s">
        <v>19</v>
      </c>
      <c r="K204" t="s">
        <v>19</v>
      </c>
      <c r="L204" t="s">
        <v>19</v>
      </c>
      <c r="M204" t="s">
        <v>19</v>
      </c>
      <c r="N204" t="s">
        <v>19</v>
      </c>
      <c r="O204" t="s">
        <v>353</v>
      </c>
      <c r="P204">
        <v>20</v>
      </c>
      <c r="Q204">
        <v>1</v>
      </c>
      <c r="R204" t="s">
        <v>476</v>
      </c>
      <c r="S204" t="s">
        <v>1153</v>
      </c>
      <c r="T204" t="s">
        <v>1919</v>
      </c>
      <c r="U204" t="s">
        <v>1938</v>
      </c>
      <c r="V204" t="s">
        <v>1118</v>
      </c>
    </row>
    <row r="205" spans="1:22" x14ac:dyDescent="0.25">
      <c r="A205" s="31" t="str">
        <f t="shared" si="4"/>
        <v>1000.5.2</v>
      </c>
      <c r="B205" t="s">
        <v>1118</v>
      </c>
      <c r="C205">
        <v>1</v>
      </c>
      <c r="D205" t="s">
        <v>478</v>
      </c>
      <c r="E205" t="s">
        <v>1154</v>
      </c>
      <c r="F205" t="s">
        <v>19</v>
      </c>
      <c r="G205" t="s">
        <v>19</v>
      </c>
      <c r="H205" t="s">
        <v>19</v>
      </c>
      <c r="I205" t="s">
        <v>19</v>
      </c>
      <c r="J205" t="s">
        <v>19</v>
      </c>
      <c r="K205" t="s">
        <v>19</v>
      </c>
      <c r="L205" t="s">
        <v>19</v>
      </c>
      <c r="M205" t="s">
        <v>19</v>
      </c>
      <c r="N205" t="s">
        <v>19</v>
      </c>
      <c r="O205" t="s">
        <v>354</v>
      </c>
      <c r="P205">
        <v>80</v>
      </c>
      <c r="Q205">
        <v>1</v>
      </c>
      <c r="R205" t="s">
        <v>476</v>
      </c>
      <c r="S205" t="s">
        <v>1155</v>
      </c>
      <c r="T205" t="s">
        <v>1918</v>
      </c>
      <c r="U205" t="s">
        <v>1926</v>
      </c>
      <c r="V205" t="s">
        <v>1118</v>
      </c>
    </row>
    <row r="206" spans="1:22" x14ac:dyDescent="0.25">
      <c r="A206" s="31" t="str">
        <f t="shared" si="4"/>
        <v>1000.6</v>
      </c>
      <c r="B206" t="s">
        <v>1118</v>
      </c>
      <c r="C206">
        <v>1</v>
      </c>
      <c r="D206" t="s">
        <v>471</v>
      </c>
      <c r="E206" t="s">
        <v>1156</v>
      </c>
      <c r="F206" t="s">
        <v>490</v>
      </c>
      <c r="G206" t="s">
        <v>1501</v>
      </c>
      <c r="H206" t="s">
        <v>1502</v>
      </c>
      <c r="I206" t="s">
        <v>1503</v>
      </c>
      <c r="J206" t="s">
        <v>19</v>
      </c>
      <c r="K206" t="s">
        <v>474</v>
      </c>
      <c r="L206" t="s">
        <v>19</v>
      </c>
      <c r="M206" t="s">
        <v>585</v>
      </c>
      <c r="N206" t="s">
        <v>19</v>
      </c>
      <c r="O206" t="s">
        <v>173</v>
      </c>
      <c r="P206">
        <v>15</v>
      </c>
      <c r="Q206">
        <v>1</v>
      </c>
      <c r="R206" t="s">
        <v>476</v>
      </c>
      <c r="S206" t="s">
        <v>1157</v>
      </c>
      <c r="T206" t="s">
        <v>1919</v>
      </c>
      <c r="U206" t="s">
        <v>1926</v>
      </c>
      <c r="V206" t="s">
        <v>1118</v>
      </c>
    </row>
    <row r="207" spans="1:22" x14ac:dyDescent="0.25">
      <c r="A207" s="31" t="str">
        <f t="shared" si="4"/>
        <v>1000.6.1</v>
      </c>
      <c r="B207" t="s">
        <v>1118</v>
      </c>
      <c r="C207">
        <v>1</v>
      </c>
      <c r="D207" t="s">
        <v>478</v>
      </c>
      <c r="E207" t="s">
        <v>1158</v>
      </c>
      <c r="F207" t="s">
        <v>19</v>
      </c>
      <c r="G207" t="s">
        <v>19</v>
      </c>
      <c r="H207" t="s">
        <v>19</v>
      </c>
      <c r="I207" t="s">
        <v>19</v>
      </c>
      <c r="J207" t="s">
        <v>19</v>
      </c>
      <c r="K207" t="s">
        <v>19</v>
      </c>
      <c r="L207" t="s">
        <v>19</v>
      </c>
      <c r="M207" t="s">
        <v>19</v>
      </c>
      <c r="N207" t="s">
        <v>19</v>
      </c>
      <c r="O207" t="s">
        <v>174</v>
      </c>
      <c r="P207">
        <v>20</v>
      </c>
      <c r="Q207">
        <v>4</v>
      </c>
      <c r="R207" t="s">
        <v>476</v>
      </c>
      <c r="S207" t="s">
        <v>1159</v>
      </c>
      <c r="T207" t="s">
        <v>1919</v>
      </c>
      <c r="U207" t="s">
        <v>1938</v>
      </c>
      <c r="V207" t="s">
        <v>1118</v>
      </c>
    </row>
    <row r="208" spans="1:22" x14ac:dyDescent="0.25">
      <c r="A208" s="31" t="str">
        <f t="shared" si="4"/>
        <v>1000.6.2</v>
      </c>
      <c r="B208" t="s">
        <v>1118</v>
      </c>
      <c r="C208">
        <v>1</v>
      </c>
      <c r="D208" t="s">
        <v>478</v>
      </c>
      <c r="E208" t="s">
        <v>1160</v>
      </c>
      <c r="F208" t="s">
        <v>19</v>
      </c>
      <c r="G208" t="s">
        <v>19</v>
      </c>
      <c r="H208" t="s">
        <v>19</v>
      </c>
      <c r="I208" t="s">
        <v>19</v>
      </c>
      <c r="J208" t="s">
        <v>19</v>
      </c>
      <c r="K208" t="s">
        <v>19</v>
      </c>
      <c r="L208" t="s">
        <v>19</v>
      </c>
      <c r="M208" t="s">
        <v>19</v>
      </c>
      <c r="N208" t="s">
        <v>19</v>
      </c>
      <c r="O208" t="s">
        <v>175</v>
      </c>
      <c r="P208">
        <v>40</v>
      </c>
      <c r="Q208">
        <v>4</v>
      </c>
      <c r="R208" t="s">
        <v>476</v>
      </c>
      <c r="S208" t="s">
        <v>1161</v>
      </c>
      <c r="T208" t="s">
        <v>1918</v>
      </c>
      <c r="U208" t="s">
        <v>1971</v>
      </c>
      <c r="V208" t="s">
        <v>1118</v>
      </c>
    </row>
    <row r="209" spans="1:22" x14ac:dyDescent="0.25">
      <c r="A209" s="31" t="str">
        <f t="shared" si="4"/>
        <v>1000.6.3</v>
      </c>
      <c r="B209" t="s">
        <v>1118</v>
      </c>
      <c r="C209">
        <v>1</v>
      </c>
      <c r="D209" t="s">
        <v>478</v>
      </c>
      <c r="E209" t="s">
        <v>1162</v>
      </c>
      <c r="F209" t="s">
        <v>19</v>
      </c>
      <c r="G209" t="s">
        <v>19</v>
      </c>
      <c r="H209" t="s">
        <v>19</v>
      </c>
      <c r="I209" t="s">
        <v>19</v>
      </c>
      <c r="J209" t="s">
        <v>19</v>
      </c>
      <c r="K209" t="s">
        <v>19</v>
      </c>
      <c r="L209" t="s">
        <v>19</v>
      </c>
      <c r="M209" t="s">
        <v>19</v>
      </c>
      <c r="N209" t="s">
        <v>19</v>
      </c>
      <c r="O209" t="s">
        <v>176</v>
      </c>
      <c r="P209">
        <v>40</v>
      </c>
      <c r="Q209">
        <v>1</v>
      </c>
      <c r="R209" t="s">
        <v>476</v>
      </c>
      <c r="S209" t="s">
        <v>1163</v>
      </c>
      <c r="T209" t="s">
        <v>1971</v>
      </c>
      <c r="U209" t="s">
        <v>1926</v>
      </c>
      <c r="V209" t="s">
        <v>1118</v>
      </c>
    </row>
    <row r="210" spans="1:22" x14ac:dyDescent="0.25">
      <c r="A210" s="31" t="str">
        <f t="shared" si="4"/>
        <v>111.1</v>
      </c>
      <c r="B210" t="s">
        <v>470</v>
      </c>
      <c r="C210">
        <v>2</v>
      </c>
      <c r="D210" t="s">
        <v>471</v>
      </c>
      <c r="E210" t="s">
        <v>472</v>
      </c>
      <c r="F210" t="s">
        <v>473</v>
      </c>
      <c r="G210" t="s">
        <v>1486</v>
      </c>
      <c r="H210" t="s">
        <v>1487</v>
      </c>
      <c r="I210" t="s">
        <v>1488</v>
      </c>
      <c r="J210" t="s">
        <v>19</v>
      </c>
      <c r="K210" t="s">
        <v>474</v>
      </c>
      <c r="L210" t="s">
        <v>19</v>
      </c>
      <c r="M210" t="s">
        <v>475</v>
      </c>
      <c r="N210" t="s">
        <v>1558</v>
      </c>
      <c r="O210" t="s">
        <v>61</v>
      </c>
      <c r="P210">
        <v>20</v>
      </c>
      <c r="Q210">
        <v>1</v>
      </c>
      <c r="R210" t="s">
        <v>476</v>
      </c>
      <c r="S210" t="s">
        <v>477</v>
      </c>
      <c r="T210" t="s">
        <v>1948</v>
      </c>
      <c r="U210" t="s">
        <v>1921</v>
      </c>
      <c r="V210" t="s">
        <v>470</v>
      </c>
    </row>
    <row r="211" spans="1:22" x14ac:dyDescent="0.25">
      <c r="A211" s="31" t="str">
        <f t="shared" si="4"/>
        <v>111.1.1</v>
      </c>
      <c r="B211" t="s">
        <v>470</v>
      </c>
      <c r="C211">
        <v>2</v>
      </c>
      <c r="D211" t="s">
        <v>478</v>
      </c>
      <c r="E211" t="s">
        <v>479</v>
      </c>
      <c r="F211" t="s">
        <v>19</v>
      </c>
      <c r="G211" t="s">
        <v>19</v>
      </c>
      <c r="H211" t="s">
        <v>19</v>
      </c>
      <c r="I211" t="s">
        <v>19</v>
      </c>
      <c r="J211" t="s">
        <v>19</v>
      </c>
      <c r="K211" t="s">
        <v>19</v>
      </c>
      <c r="L211" t="s">
        <v>19</v>
      </c>
      <c r="M211" t="s">
        <v>19</v>
      </c>
      <c r="N211" t="s">
        <v>19</v>
      </c>
      <c r="O211" t="s">
        <v>62</v>
      </c>
      <c r="P211">
        <v>50</v>
      </c>
      <c r="Q211">
        <v>1</v>
      </c>
      <c r="R211" t="s">
        <v>476</v>
      </c>
      <c r="S211" t="s">
        <v>480</v>
      </c>
      <c r="T211" t="s">
        <v>1948</v>
      </c>
      <c r="U211" t="s">
        <v>1921</v>
      </c>
      <c r="V211" t="s">
        <v>470</v>
      </c>
    </row>
    <row r="212" spans="1:22" x14ac:dyDescent="0.25">
      <c r="A212" s="31" t="str">
        <f t="shared" si="4"/>
        <v>111.1.2</v>
      </c>
      <c r="B212" t="s">
        <v>470</v>
      </c>
      <c r="C212">
        <v>2</v>
      </c>
      <c r="D212" t="s">
        <v>478</v>
      </c>
      <c r="E212" t="s">
        <v>481</v>
      </c>
      <c r="F212" t="s">
        <v>19</v>
      </c>
      <c r="G212" t="s">
        <v>19</v>
      </c>
      <c r="H212" t="s">
        <v>19</v>
      </c>
      <c r="I212" t="s">
        <v>19</v>
      </c>
      <c r="J212" t="s">
        <v>19</v>
      </c>
      <c r="K212" t="s">
        <v>19</v>
      </c>
      <c r="L212" t="s">
        <v>19</v>
      </c>
      <c r="M212" t="s">
        <v>19</v>
      </c>
      <c r="N212" t="s">
        <v>19</v>
      </c>
      <c r="O212" t="s">
        <v>63</v>
      </c>
      <c r="P212">
        <v>50</v>
      </c>
      <c r="Q212">
        <v>1</v>
      </c>
      <c r="R212" t="s">
        <v>476</v>
      </c>
      <c r="S212" t="s">
        <v>482</v>
      </c>
      <c r="T212" t="s">
        <v>1948</v>
      </c>
      <c r="U212" t="s">
        <v>1921</v>
      </c>
      <c r="V212" t="s">
        <v>470</v>
      </c>
    </row>
    <row r="213" spans="1:22" x14ac:dyDescent="0.25">
      <c r="A213" s="31" t="str">
        <f t="shared" si="4"/>
        <v>111.2</v>
      </c>
      <c r="B213" t="s">
        <v>470</v>
      </c>
      <c r="C213">
        <v>2</v>
      </c>
      <c r="D213" t="s">
        <v>471</v>
      </c>
      <c r="E213" t="s">
        <v>483</v>
      </c>
      <c r="F213" t="s">
        <v>473</v>
      </c>
      <c r="G213" t="s">
        <v>1486</v>
      </c>
      <c r="H213" t="s">
        <v>1487</v>
      </c>
      <c r="I213" t="s">
        <v>1488</v>
      </c>
      <c r="J213" t="s">
        <v>19</v>
      </c>
      <c r="K213" t="s">
        <v>474</v>
      </c>
      <c r="L213" t="s">
        <v>19</v>
      </c>
      <c r="M213" t="s">
        <v>475</v>
      </c>
      <c r="N213" t="s">
        <v>1558</v>
      </c>
      <c r="O213" t="s">
        <v>64</v>
      </c>
      <c r="P213">
        <v>20</v>
      </c>
      <c r="Q213">
        <v>1</v>
      </c>
      <c r="R213" t="s">
        <v>476</v>
      </c>
      <c r="S213" t="s">
        <v>484</v>
      </c>
      <c r="T213" t="s">
        <v>1948</v>
      </c>
      <c r="U213" t="s">
        <v>1921</v>
      </c>
      <c r="V213" t="s">
        <v>470</v>
      </c>
    </row>
    <row r="214" spans="1:22" x14ac:dyDescent="0.25">
      <c r="A214" s="31" t="str">
        <f t="shared" si="4"/>
        <v>111.2.1</v>
      </c>
      <c r="B214" t="s">
        <v>470</v>
      </c>
      <c r="C214">
        <v>2</v>
      </c>
      <c r="D214" t="s">
        <v>478</v>
      </c>
      <c r="E214" t="s">
        <v>485</v>
      </c>
      <c r="F214" t="s">
        <v>19</v>
      </c>
      <c r="G214" t="s">
        <v>19</v>
      </c>
      <c r="H214" t="s">
        <v>19</v>
      </c>
      <c r="I214" t="s">
        <v>19</v>
      </c>
      <c r="J214" t="s">
        <v>19</v>
      </c>
      <c r="K214" t="s">
        <v>19</v>
      </c>
      <c r="L214" t="s">
        <v>19</v>
      </c>
      <c r="M214" t="s">
        <v>19</v>
      </c>
      <c r="N214" t="s">
        <v>19</v>
      </c>
      <c r="O214" t="s">
        <v>65</v>
      </c>
      <c r="P214">
        <v>50</v>
      </c>
      <c r="Q214">
        <v>1</v>
      </c>
      <c r="R214" t="s">
        <v>476</v>
      </c>
      <c r="S214" t="s">
        <v>486</v>
      </c>
      <c r="T214" t="s">
        <v>1948</v>
      </c>
      <c r="U214" t="s">
        <v>1921</v>
      </c>
      <c r="V214" t="s">
        <v>470</v>
      </c>
    </row>
    <row r="215" spans="1:22" x14ac:dyDescent="0.25">
      <c r="A215" s="31" t="str">
        <f t="shared" si="4"/>
        <v>111.2.2</v>
      </c>
      <c r="B215" t="s">
        <v>470</v>
      </c>
      <c r="C215">
        <v>2</v>
      </c>
      <c r="D215" t="s">
        <v>478</v>
      </c>
      <c r="E215" t="s">
        <v>487</v>
      </c>
      <c r="F215" t="s">
        <v>19</v>
      </c>
      <c r="G215" t="s">
        <v>19</v>
      </c>
      <c r="H215" t="s">
        <v>19</v>
      </c>
      <c r="I215" t="s">
        <v>19</v>
      </c>
      <c r="J215" t="s">
        <v>19</v>
      </c>
      <c r="K215" t="s">
        <v>19</v>
      </c>
      <c r="L215" t="s">
        <v>19</v>
      </c>
      <c r="M215" t="s">
        <v>19</v>
      </c>
      <c r="N215" t="s">
        <v>19</v>
      </c>
      <c r="O215" t="s">
        <v>66</v>
      </c>
      <c r="P215">
        <v>50</v>
      </c>
      <c r="Q215">
        <v>1</v>
      </c>
      <c r="R215" t="s">
        <v>476</v>
      </c>
      <c r="S215" t="s">
        <v>488</v>
      </c>
      <c r="T215" t="s">
        <v>1948</v>
      </c>
      <c r="U215" t="s">
        <v>1921</v>
      </c>
      <c r="V215" t="s">
        <v>470</v>
      </c>
    </row>
    <row r="216" spans="1:22" x14ac:dyDescent="0.25">
      <c r="A216" s="31" t="str">
        <f t="shared" si="4"/>
        <v>111.3</v>
      </c>
      <c r="B216" t="s">
        <v>470</v>
      </c>
      <c r="C216">
        <v>2</v>
      </c>
      <c r="D216" t="s">
        <v>471</v>
      </c>
      <c r="E216" t="s">
        <v>489</v>
      </c>
      <c r="F216" t="s">
        <v>490</v>
      </c>
      <c r="G216" t="s">
        <v>1489</v>
      </c>
      <c r="H216" t="s">
        <v>1490</v>
      </c>
      <c r="I216" t="s">
        <v>1491</v>
      </c>
      <c r="J216" t="s">
        <v>19</v>
      </c>
      <c r="K216" t="s">
        <v>491</v>
      </c>
      <c r="L216" t="s">
        <v>22</v>
      </c>
      <c r="M216" t="s">
        <v>475</v>
      </c>
      <c r="N216" t="s">
        <v>19</v>
      </c>
      <c r="O216" t="s">
        <v>67</v>
      </c>
      <c r="P216">
        <v>60</v>
      </c>
      <c r="Q216">
        <v>1</v>
      </c>
      <c r="R216" t="s">
        <v>476</v>
      </c>
      <c r="S216" t="s">
        <v>492</v>
      </c>
      <c r="T216" t="s">
        <v>1930</v>
      </c>
      <c r="U216" t="s">
        <v>1942</v>
      </c>
      <c r="V216" t="s">
        <v>493</v>
      </c>
    </row>
    <row r="217" spans="1:22" x14ac:dyDescent="0.25">
      <c r="A217" s="31" t="str">
        <f t="shared" si="4"/>
        <v>111.3.1</v>
      </c>
      <c r="B217" t="s">
        <v>470</v>
      </c>
      <c r="C217">
        <v>2</v>
      </c>
      <c r="D217" t="s">
        <v>478</v>
      </c>
      <c r="E217" t="s">
        <v>494</v>
      </c>
      <c r="F217" t="s">
        <v>19</v>
      </c>
      <c r="G217" t="s">
        <v>19</v>
      </c>
      <c r="H217" t="s">
        <v>19</v>
      </c>
      <c r="I217" t="s">
        <v>19</v>
      </c>
      <c r="J217" t="s">
        <v>19</v>
      </c>
      <c r="K217" t="s">
        <v>19</v>
      </c>
      <c r="L217" t="s">
        <v>19</v>
      </c>
      <c r="M217" t="s">
        <v>19</v>
      </c>
      <c r="N217" t="s">
        <v>19</v>
      </c>
      <c r="O217" t="s">
        <v>68</v>
      </c>
      <c r="P217">
        <v>50</v>
      </c>
      <c r="Q217">
        <v>2</v>
      </c>
      <c r="R217" t="s">
        <v>476</v>
      </c>
      <c r="S217" t="s">
        <v>495</v>
      </c>
      <c r="T217" t="s">
        <v>1930</v>
      </c>
      <c r="U217" t="s">
        <v>1920</v>
      </c>
      <c r="V217" t="s">
        <v>496</v>
      </c>
    </row>
    <row r="218" spans="1:22" x14ac:dyDescent="0.25">
      <c r="A218" s="31" t="str">
        <f t="shared" si="4"/>
        <v>111.3.2</v>
      </c>
      <c r="B218" t="s">
        <v>470</v>
      </c>
      <c r="C218">
        <v>2</v>
      </c>
      <c r="D218" t="s">
        <v>478</v>
      </c>
      <c r="E218" t="s">
        <v>497</v>
      </c>
      <c r="F218" t="s">
        <v>19</v>
      </c>
      <c r="G218" t="s">
        <v>19</v>
      </c>
      <c r="H218" t="s">
        <v>19</v>
      </c>
      <c r="I218" t="s">
        <v>19</v>
      </c>
      <c r="J218" t="s">
        <v>19</v>
      </c>
      <c r="K218" t="s">
        <v>19</v>
      </c>
      <c r="L218" t="s">
        <v>19</v>
      </c>
      <c r="M218" t="s">
        <v>19</v>
      </c>
      <c r="N218" t="s">
        <v>19</v>
      </c>
      <c r="O218" t="s">
        <v>1771</v>
      </c>
      <c r="P218">
        <v>25</v>
      </c>
      <c r="Q218">
        <v>2</v>
      </c>
      <c r="R218" t="s">
        <v>476</v>
      </c>
      <c r="S218" t="s">
        <v>498</v>
      </c>
      <c r="T218" t="s">
        <v>1913</v>
      </c>
      <c r="U218" t="s">
        <v>1942</v>
      </c>
      <c r="V218" t="s">
        <v>493</v>
      </c>
    </row>
    <row r="219" spans="1:22" x14ac:dyDescent="0.25">
      <c r="A219" s="31" t="str">
        <f t="shared" si="4"/>
        <v>111.3.3</v>
      </c>
      <c r="B219" t="s">
        <v>470</v>
      </c>
      <c r="C219">
        <v>2</v>
      </c>
      <c r="D219" t="s">
        <v>478</v>
      </c>
      <c r="E219" t="s">
        <v>499</v>
      </c>
      <c r="F219" t="s">
        <v>19</v>
      </c>
      <c r="G219" t="s">
        <v>19</v>
      </c>
      <c r="H219" t="s">
        <v>19</v>
      </c>
      <c r="I219" t="s">
        <v>19</v>
      </c>
      <c r="J219" t="s">
        <v>19</v>
      </c>
      <c r="K219" t="s">
        <v>19</v>
      </c>
      <c r="L219" t="s">
        <v>19</v>
      </c>
      <c r="M219" t="s">
        <v>19</v>
      </c>
      <c r="N219" t="s">
        <v>19</v>
      </c>
      <c r="O219" t="s">
        <v>69</v>
      </c>
      <c r="P219">
        <v>25</v>
      </c>
      <c r="Q219">
        <v>2</v>
      </c>
      <c r="R219" t="s">
        <v>476</v>
      </c>
      <c r="S219" t="s">
        <v>500</v>
      </c>
      <c r="T219" t="s">
        <v>1917</v>
      </c>
      <c r="U219" t="s">
        <v>1942</v>
      </c>
      <c r="V219" t="s">
        <v>470</v>
      </c>
    </row>
    <row r="220" spans="1:22" x14ac:dyDescent="0.25">
      <c r="A220" s="31" t="str">
        <f t="shared" si="4"/>
        <v>7100.1</v>
      </c>
      <c r="B220" t="s">
        <v>885</v>
      </c>
      <c r="C220">
        <v>2</v>
      </c>
      <c r="D220" t="s">
        <v>471</v>
      </c>
      <c r="E220" t="s">
        <v>886</v>
      </c>
      <c r="F220" t="s">
        <v>473</v>
      </c>
      <c r="G220" t="s">
        <v>1495</v>
      </c>
      <c r="H220" t="s">
        <v>1490</v>
      </c>
      <c r="I220" t="s">
        <v>1497</v>
      </c>
      <c r="J220" t="s">
        <v>1866</v>
      </c>
      <c r="K220" t="s">
        <v>491</v>
      </c>
      <c r="L220" t="s">
        <v>23</v>
      </c>
      <c r="M220" t="s">
        <v>706</v>
      </c>
      <c r="N220" t="s">
        <v>19</v>
      </c>
      <c r="O220" t="s">
        <v>370</v>
      </c>
      <c r="P220">
        <v>50</v>
      </c>
      <c r="Q220">
        <v>6</v>
      </c>
      <c r="R220" t="s">
        <v>476</v>
      </c>
      <c r="S220" t="s">
        <v>887</v>
      </c>
      <c r="T220" t="s">
        <v>1994</v>
      </c>
      <c r="U220" t="s">
        <v>1947</v>
      </c>
      <c r="V220" t="s">
        <v>888</v>
      </c>
    </row>
    <row r="221" spans="1:22" x14ac:dyDescent="0.25">
      <c r="A221" s="31" t="str">
        <f t="shared" si="4"/>
        <v>7100.1.1</v>
      </c>
      <c r="B221" t="s">
        <v>885</v>
      </c>
      <c r="C221">
        <v>2</v>
      </c>
      <c r="D221" t="s">
        <v>478</v>
      </c>
      <c r="E221" t="s">
        <v>889</v>
      </c>
      <c r="F221" t="s">
        <v>19</v>
      </c>
      <c r="G221" t="s">
        <v>19</v>
      </c>
      <c r="H221" t="s">
        <v>19</v>
      </c>
      <c r="I221" t="s">
        <v>19</v>
      </c>
      <c r="J221" t="s">
        <v>19</v>
      </c>
      <c r="K221" t="s">
        <v>19</v>
      </c>
      <c r="L221" t="s">
        <v>19</v>
      </c>
      <c r="M221" t="s">
        <v>19</v>
      </c>
      <c r="N221" t="s">
        <v>19</v>
      </c>
      <c r="O221" t="s">
        <v>371</v>
      </c>
      <c r="P221">
        <v>10</v>
      </c>
      <c r="Q221">
        <v>1</v>
      </c>
      <c r="R221" t="s">
        <v>476</v>
      </c>
      <c r="S221" t="s">
        <v>890</v>
      </c>
      <c r="T221" t="s">
        <v>1994</v>
      </c>
      <c r="U221" t="s">
        <v>1995</v>
      </c>
      <c r="V221" t="s">
        <v>885</v>
      </c>
    </row>
    <row r="222" spans="1:22" x14ac:dyDescent="0.25">
      <c r="A222" s="31" t="str">
        <f t="shared" si="4"/>
        <v>7100.1.2</v>
      </c>
      <c r="B222" t="s">
        <v>885</v>
      </c>
      <c r="C222">
        <v>2</v>
      </c>
      <c r="D222" t="s">
        <v>478</v>
      </c>
      <c r="E222" t="s">
        <v>891</v>
      </c>
      <c r="F222" t="s">
        <v>19</v>
      </c>
      <c r="G222" t="s">
        <v>19</v>
      </c>
      <c r="H222" t="s">
        <v>19</v>
      </c>
      <c r="I222" t="s">
        <v>19</v>
      </c>
      <c r="J222" t="s">
        <v>19</v>
      </c>
      <c r="K222" t="s">
        <v>19</v>
      </c>
      <c r="L222" t="s">
        <v>19</v>
      </c>
      <c r="M222" t="s">
        <v>19</v>
      </c>
      <c r="N222" t="s">
        <v>19</v>
      </c>
      <c r="O222" t="s">
        <v>372</v>
      </c>
      <c r="P222">
        <v>60</v>
      </c>
      <c r="Q222">
        <v>6</v>
      </c>
      <c r="R222" t="s">
        <v>476</v>
      </c>
      <c r="S222" t="s">
        <v>887</v>
      </c>
      <c r="T222" t="s">
        <v>1996</v>
      </c>
      <c r="U222" t="s">
        <v>1914</v>
      </c>
      <c r="V222" t="s">
        <v>888</v>
      </c>
    </row>
    <row r="223" spans="1:22" x14ac:dyDescent="0.25">
      <c r="A223" s="31" t="str">
        <f t="shared" si="4"/>
        <v>7100.1.3</v>
      </c>
      <c r="B223" t="s">
        <v>885</v>
      </c>
      <c r="C223">
        <v>2</v>
      </c>
      <c r="D223" t="s">
        <v>478</v>
      </c>
      <c r="E223" t="s">
        <v>892</v>
      </c>
      <c r="F223" t="s">
        <v>19</v>
      </c>
      <c r="G223" t="s">
        <v>19</v>
      </c>
      <c r="H223" t="s">
        <v>19</v>
      </c>
      <c r="I223" t="s">
        <v>19</v>
      </c>
      <c r="J223" t="s">
        <v>19</v>
      </c>
      <c r="K223" t="s">
        <v>19</v>
      </c>
      <c r="L223" t="s">
        <v>19</v>
      </c>
      <c r="M223" t="s">
        <v>19</v>
      </c>
      <c r="N223" t="s">
        <v>19</v>
      </c>
      <c r="O223" t="s">
        <v>373</v>
      </c>
      <c r="P223">
        <v>30</v>
      </c>
      <c r="Q223">
        <v>6</v>
      </c>
      <c r="R223" t="s">
        <v>476</v>
      </c>
      <c r="S223" t="s">
        <v>893</v>
      </c>
      <c r="T223" t="s">
        <v>1996</v>
      </c>
      <c r="U223" t="s">
        <v>1947</v>
      </c>
      <c r="V223" t="s">
        <v>885</v>
      </c>
    </row>
    <row r="224" spans="1:22" x14ac:dyDescent="0.25">
      <c r="A224" s="31" t="str">
        <f t="shared" si="4"/>
        <v>7100.2</v>
      </c>
      <c r="B224" t="s">
        <v>885</v>
      </c>
      <c r="C224">
        <v>2</v>
      </c>
      <c r="D224" t="s">
        <v>471</v>
      </c>
      <c r="E224" t="s">
        <v>894</v>
      </c>
      <c r="F224" t="s">
        <v>490</v>
      </c>
      <c r="G224" t="s">
        <v>1501</v>
      </c>
      <c r="H224" t="s">
        <v>1502</v>
      </c>
      <c r="I224" t="s">
        <v>1503</v>
      </c>
      <c r="J224" t="s">
        <v>19</v>
      </c>
      <c r="K224" t="s">
        <v>474</v>
      </c>
      <c r="L224" t="s">
        <v>23</v>
      </c>
      <c r="M224" t="s">
        <v>585</v>
      </c>
      <c r="N224" t="s">
        <v>19</v>
      </c>
      <c r="O224" t="s">
        <v>180</v>
      </c>
      <c r="P224">
        <v>50</v>
      </c>
      <c r="Q224">
        <v>1</v>
      </c>
      <c r="R224" t="s">
        <v>476</v>
      </c>
      <c r="S224" t="s">
        <v>895</v>
      </c>
      <c r="T224" t="s">
        <v>1913</v>
      </c>
      <c r="U224" t="s">
        <v>1927</v>
      </c>
      <c r="V224" t="s">
        <v>885</v>
      </c>
    </row>
    <row r="225" spans="1:22" x14ac:dyDescent="0.25">
      <c r="A225" s="31" t="str">
        <f t="shared" si="4"/>
        <v>7100.2.1</v>
      </c>
      <c r="B225" t="s">
        <v>885</v>
      </c>
      <c r="C225">
        <v>2</v>
      </c>
      <c r="D225" t="s">
        <v>478</v>
      </c>
      <c r="E225" t="s">
        <v>896</v>
      </c>
      <c r="F225" t="s">
        <v>19</v>
      </c>
      <c r="G225" t="s">
        <v>19</v>
      </c>
      <c r="H225" t="s">
        <v>19</v>
      </c>
      <c r="I225" t="s">
        <v>19</v>
      </c>
      <c r="J225" t="s">
        <v>19</v>
      </c>
      <c r="K225" t="s">
        <v>19</v>
      </c>
      <c r="L225" t="s">
        <v>19</v>
      </c>
      <c r="M225" t="s">
        <v>19</v>
      </c>
      <c r="N225" t="s">
        <v>19</v>
      </c>
      <c r="O225" t="s">
        <v>181</v>
      </c>
      <c r="P225">
        <v>20</v>
      </c>
      <c r="Q225">
        <v>1</v>
      </c>
      <c r="R225" t="s">
        <v>476</v>
      </c>
      <c r="S225" t="s">
        <v>897</v>
      </c>
      <c r="T225" t="s">
        <v>1913</v>
      </c>
      <c r="U225" t="s">
        <v>1977</v>
      </c>
      <c r="V225" t="s">
        <v>885</v>
      </c>
    </row>
    <row r="226" spans="1:22" x14ac:dyDescent="0.25">
      <c r="A226" s="31" t="str">
        <f t="shared" si="4"/>
        <v>7100.2.2</v>
      </c>
      <c r="B226" t="s">
        <v>885</v>
      </c>
      <c r="C226">
        <v>2</v>
      </c>
      <c r="D226" t="s">
        <v>478</v>
      </c>
      <c r="E226" t="s">
        <v>898</v>
      </c>
      <c r="F226" t="s">
        <v>19</v>
      </c>
      <c r="G226" t="s">
        <v>19</v>
      </c>
      <c r="H226" t="s">
        <v>19</v>
      </c>
      <c r="I226" t="s">
        <v>19</v>
      </c>
      <c r="J226" t="s">
        <v>19</v>
      </c>
      <c r="K226" t="s">
        <v>19</v>
      </c>
      <c r="L226" t="s">
        <v>19</v>
      </c>
      <c r="M226" t="s">
        <v>19</v>
      </c>
      <c r="N226" t="s">
        <v>19</v>
      </c>
      <c r="O226" t="s">
        <v>182</v>
      </c>
      <c r="P226">
        <v>30</v>
      </c>
      <c r="Q226">
        <v>1</v>
      </c>
      <c r="R226" t="s">
        <v>476</v>
      </c>
      <c r="S226" t="s">
        <v>897</v>
      </c>
      <c r="T226" t="s">
        <v>1997</v>
      </c>
      <c r="U226" t="s">
        <v>1998</v>
      </c>
      <c r="V226" t="s">
        <v>885</v>
      </c>
    </row>
    <row r="227" spans="1:22" x14ac:dyDescent="0.25">
      <c r="A227" s="31" t="str">
        <f t="shared" si="4"/>
        <v>7100.2.3</v>
      </c>
      <c r="B227" t="s">
        <v>885</v>
      </c>
      <c r="C227">
        <v>2</v>
      </c>
      <c r="D227" t="s">
        <v>478</v>
      </c>
      <c r="E227" t="s">
        <v>899</v>
      </c>
      <c r="F227" t="s">
        <v>19</v>
      </c>
      <c r="G227" t="s">
        <v>19</v>
      </c>
      <c r="H227" t="s">
        <v>19</v>
      </c>
      <c r="I227" t="s">
        <v>19</v>
      </c>
      <c r="J227" t="s">
        <v>19</v>
      </c>
      <c r="K227" t="s">
        <v>19</v>
      </c>
      <c r="L227" t="s">
        <v>19</v>
      </c>
      <c r="M227" t="s">
        <v>19</v>
      </c>
      <c r="N227" t="s">
        <v>19</v>
      </c>
      <c r="O227" t="s">
        <v>183</v>
      </c>
      <c r="P227">
        <v>20</v>
      </c>
      <c r="Q227">
        <v>1</v>
      </c>
      <c r="R227" t="s">
        <v>476</v>
      </c>
      <c r="S227" t="s">
        <v>897</v>
      </c>
      <c r="T227" t="s">
        <v>1917</v>
      </c>
      <c r="U227" t="s">
        <v>1955</v>
      </c>
      <c r="V227" t="s">
        <v>885</v>
      </c>
    </row>
    <row r="228" spans="1:22" x14ac:dyDescent="0.25">
      <c r="A228" s="31" t="str">
        <f t="shared" si="4"/>
        <v>7100.2.4</v>
      </c>
      <c r="B228" t="s">
        <v>885</v>
      </c>
      <c r="C228">
        <v>2</v>
      </c>
      <c r="D228" t="s">
        <v>478</v>
      </c>
      <c r="E228" t="s">
        <v>900</v>
      </c>
      <c r="F228" t="s">
        <v>19</v>
      </c>
      <c r="G228" t="s">
        <v>19</v>
      </c>
      <c r="H228" t="s">
        <v>19</v>
      </c>
      <c r="I228" t="s">
        <v>19</v>
      </c>
      <c r="J228" t="s">
        <v>19</v>
      </c>
      <c r="K228" t="s">
        <v>19</v>
      </c>
      <c r="L228" t="s">
        <v>19</v>
      </c>
      <c r="M228" t="s">
        <v>19</v>
      </c>
      <c r="N228" t="s">
        <v>19</v>
      </c>
      <c r="O228" t="s">
        <v>184</v>
      </c>
      <c r="P228">
        <v>10</v>
      </c>
      <c r="Q228">
        <v>1</v>
      </c>
      <c r="R228" t="s">
        <v>476</v>
      </c>
      <c r="S228" t="s">
        <v>901</v>
      </c>
      <c r="T228" t="s">
        <v>1999</v>
      </c>
      <c r="U228" t="s">
        <v>1929</v>
      </c>
      <c r="V228" t="s">
        <v>885</v>
      </c>
    </row>
    <row r="229" spans="1:22" x14ac:dyDescent="0.25">
      <c r="A229" s="31" t="str">
        <f t="shared" si="4"/>
        <v>7100.2.5</v>
      </c>
      <c r="B229" t="s">
        <v>885</v>
      </c>
      <c r="C229">
        <v>2</v>
      </c>
      <c r="D229" t="s">
        <v>478</v>
      </c>
      <c r="E229" t="s">
        <v>902</v>
      </c>
      <c r="F229" t="s">
        <v>19</v>
      </c>
      <c r="G229" t="s">
        <v>19</v>
      </c>
      <c r="H229" t="s">
        <v>19</v>
      </c>
      <c r="I229" t="s">
        <v>19</v>
      </c>
      <c r="J229" t="s">
        <v>19</v>
      </c>
      <c r="K229" t="s">
        <v>19</v>
      </c>
      <c r="L229" t="s">
        <v>19</v>
      </c>
      <c r="M229" t="s">
        <v>19</v>
      </c>
      <c r="N229" t="s">
        <v>19</v>
      </c>
      <c r="O229" t="s">
        <v>185</v>
      </c>
      <c r="P229">
        <v>20</v>
      </c>
      <c r="Q229">
        <v>1</v>
      </c>
      <c r="R229" t="s">
        <v>476</v>
      </c>
      <c r="S229" t="s">
        <v>895</v>
      </c>
      <c r="T229" t="s">
        <v>1988</v>
      </c>
      <c r="U229" t="s">
        <v>1927</v>
      </c>
      <c r="V229" t="s">
        <v>885</v>
      </c>
    </row>
    <row r="230" spans="1:22" x14ac:dyDescent="0.25">
      <c r="A230" s="31" t="str">
        <f t="shared" si="4"/>
        <v>50.1</v>
      </c>
      <c r="B230" t="s">
        <v>501</v>
      </c>
      <c r="C230">
        <v>4</v>
      </c>
      <c r="D230" t="s">
        <v>471</v>
      </c>
      <c r="E230" t="s">
        <v>502</v>
      </c>
      <c r="F230" t="s">
        <v>473</v>
      </c>
      <c r="G230" t="s">
        <v>1486</v>
      </c>
      <c r="H230" t="s">
        <v>1487</v>
      </c>
      <c r="I230" t="s">
        <v>1488</v>
      </c>
      <c r="J230" t="s">
        <v>19</v>
      </c>
      <c r="K230" t="s">
        <v>474</v>
      </c>
      <c r="L230" t="s">
        <v>19</v>
      </c>
      <c r="M230" t="s">
        <v>503</v>
      </c>
      <c r="N230" t="s">
        <v>19</v>
      </c>
      <c r="O230" t="s">
        <v>147</v>
      </c>
      <c r="P230">
        <v>50</v>
      </c>
      <c r="Q230">
        <v>100</v>
      </c>
      <c r="R230" t="s">
        <v>504</v>
      </c>
      <c r="S230" t="s">
        <v>505</v>
      </c>
      <c r="T230" t="s">
        <v>1930</v>
      </c>
      <c r="U230" t="s">
        <v>1931</v>
      </c>
      <c r="V230" t="s">
        <v>501</v>
      </c>
    </row>
    <row r="231" spans="1:22" x14ac:dyDescent="0.25">
      <c r="A231" s="31" t="str">
        <f t="shared" si="4"/>
        <v>50.1.1</v>
      </c>
      <c r="B231" t="s">
        <v>501</v>
      </c>
      <c r="C231">
        <v>4</v>
      </c>
      <c r="D231" t="s">
        <v>478</v>
      </c>
      <c r="E231" t="s">
        <v>506</v>
      </c>
      <c r="F231" t="s">
        <v>19</v>
      </c>
      <c r="G231" t="s">
        <v>19</v>
      </c>
      <c r="H231" t="s">
        <v>19</v>
      </c>
      <c r="I231" t="s">
        <v>19</v>
      </c>
      <c r="J231" t="s">
        <v>19</v>
      </c>
      <c r="K231" t="s">
        <v>19</v>
      </c>
      <c r="L231" t="s">
        <v>19</v>
      </c>
      <c r="M231" t="s">
        <v>19</v>
      </c>
      <c r="N231" t="s">
        <v>19</v>
      </c>
      <c r="O231" t="s">
        <v>148</v>
      </c>
      <c r="P231">
        <v>80</v>
      </c>
      <c r="Q231">
        <v>100</v>
      </c>
      <c r="R231" t="s">
        <v>504</v>
      </c>
      <c r="S231" t="s">
        <v>505</v>
      </c>
      <c r="T231" t="s">
        <v>1930</v>
      </c>
      <c r="U231" t="s">
        <v>1931</v>
      </c>
      <c r="V231" t="s">
        <v>501</v>
      </c>
    </row>
    <row r="232" spans="1:22" x14ac:dyDescent="0.25">
      <c r="A232" s="31" t="str">
        <f t="shared" si="4"/>
        <v>50.1.2</v>
      </c>
      <c r="B232" t="s">
        <v>501</v>
      </c>
      <c r="C232">
        <v>4</v>
      </c>
      <c r="D232" t="s">
        <v>478</v>
      </c>
      <c r="E232" t="s">
        <v>507</v>
      </c>
      <c r="F232" t="s">
        <v>19</v>
      </c>
      <c r="G232" t="s">
        <v>19</v>
      </c>
      <c r="H232" t="s">
        <v>19</v>
      </c>
      <c r="I232" t="s">
        <v>19</v>
      </c>
      <c r="J232" t="s">
        <v>19</v>
      </c>
      <c r="K232" t="s">
        <v>19</v>
      </c>
      <c r="L232" t="s">
        <v>19</v>
      </c>
      <c r="M232" t="s">
        <v>19</v>
      </c>
      <c r="N232" t="s">
        <v>19</v>
      </c>
      <c r="O232" t="s">
        <v>149</v>
      </c>
      <c r="P232">
        <v>20</v>
      </c>
      <c r="Q232">
        <v>2</v>
      </c>
      <c r="R232" t="s">
        <v>476</v>
      </c>
      <c r="S232" t="s">
        <v>508</v>
      </c>
      <c r="T232" t="s">
        <v>1917</v>
      </c>
      <c r="U232" t="s">
        <v>1931</v>
      </c>
      <c r="V232" t="s">
        <v>501</v>
      </c>
    </row>
    <row r="233" spans="1:22" x14ac:dyDescent="0.25">
      <c r="A233" s="31" t="str">
        <f t="shared" si="4"/>
        <v>50.2</v>
      </c>
      <c r="B233" t="s">
        <v>501</v>
      </c>
      <c r="C233">
        <v>4</v>
      </c>
      <c r="D233" t="s">
        <v>471</v>
      </c>
      <c r="E233" t="s">
        <v>509</v>
      </c>
      <c r="F233" t="s">
        <v>473</v>
      </c>
      <c r="G233" t="s">
        <v>1486</v>
      </c>
      <c r="H233" t="s">
        <v>1487</v>
      </c>
      <c r="I233" t="s">
        <v>1488</v>
      </c>
      <c r="J233" t="s">
        <v>1836</v>
      </c>
      <c r="K233" t="s">
        <v>474</v>
      </c>
      <c r="L233" t="s">
        <v>19</v>
      </c>
      <c r="M233" t="s">
        <v>503</v>
      </c>
      <c r="N233" t="s">
        <v>19</v>
      </c>
      <c r="O233" t="s">
        <v>1833</v>
      </c>
      <c r="P233">
        <v>25</v>
      </c>
      <c r="Q233">
        <v>1</v>
      </c>
      <c r="R233" t="s">
        <v>476</v>
      </c>
      <c r="S233" t="s">
        <v>1834</v>
      </c>
      <c r="T233" t="s">
        <v>1915</v>
      </c>
      <c r="U233" t="s">
        <v>1934</v>
      </c>
      <c r="V233" t="s">
        <v>501</v>
      </c>
    </row>
    <row r="234" spans="1:22" x14ac:dyDescent="0.25">
      <c r="A234" s="31" t="str">
        <f t="shared" si="4"/>
        <v>50.2.1</v>
      </c>
      <c r="B234" t="s">
        <v>501</v>
      </c>
      <c r="C234">
        <v>4</v>
      </c>
      <c r="D234" t="s">
        <v>478</v>
      </c>
      <c r="E234" t="s">
        <v>511</v>
      </c>
      <c r="F234" t="s">
        <v>19</v>
      </c>
      <c r="G234" t="s">
        <v>19</v>
      </c>
      <c r="H234" t="s">
        <v>19</v>
      </c>
      <c r="I234" t="s">
        <v>19</v>
      </c>
      <c r="J234" t="s">
        <v>19</v>
      </c>
      <c r="K234" t="s">
        <v>19</v>
      </c>
      <c r="L234" t="s">
        <v>19</v>
      </c>
      <c r="M234" t="s">
        <v>19</v>
      </c>
      <c r="N234" t="s">
        <v>19</v>
      </c>
      <c r="O234" t="s">
        <v>110</v>
      </c>
      <c r="P234">
        <v>80</v>
      </c>
      <c r="Q234">
        <v>1</v>
      </c>
      <c r="R234" t="s">
        <v>476</v>
      </c>
      <c r="S234" t="s">
        <v>1824</v>
      </c>
      <c r="T234" t="s">
        <v>1915</v>
      </c>
      <c r="U234" t="s">
        <v>1934</v>
      </c>
      <c r="V234" t="s">
        <v>501</v>
      </c>
    </row>
    <row r="235" spans="1:22" x14ac:dyDescent="0.25">
      <c r="A235" s="31" t="str">
        <f t="shared" si="4"/>
        <v>50.2.2</v>
      </c>
      <c r="B235" t="s">
        <v>501</v>
      </c>
      <c r="C235">
        <v>4</v>
      </c>
      <c r="D235" t="s">
        <v>478</v>
      </c>
      <c r="E235" t="s">
        <v>512</v>
      </c>
      <c r="F235" t="s">
        <v>19</v>
      </c>
      <c r="G235" t="s">
        <v>19</v>
      </c>
      <c r="H235" t="s">
        <v>19</v>
      </c>
      <c r="I235" t="s">
        <v>19</v>
      </c>
      <c r="J235" t="s">
        <v>19</v>
      </c>
      <c r="K235" t="s">
        <v>19</v>
      </c>
      <c r="L235" t="s">
        <v>19</v>
      </c>
      <c r="M235" t="s">
        <v>19</v>
      </c>
      <c r="N235" t="s">
        <v>19</v>
      </c>
      <c r="O235" t="s">
        <v>111</v>
      </c>
      <c r="P235">
        <v>20</v>
      </c>
      <c r="Q235">
        <v>1</v>
      </c>
      <c r="R235" t="s">
        <v>476</v>
      </c>
      <c r="S235" t="s">
        <v>1835</v>
      </c>
      <c r="T235" t="s">
        <v>1915</v>
      </c>
      <c r="U235" t="s">
        <v>1934</v>
      </c>
      <c r="V235" t="s">
        <v>501</v>
      </c>
    </row>
    <row r="236" spans="1:22" x14ac:dyDescent="0.25">
      <c r="A236" s="31" t="str">
        <f t="shared" si="4"/>
        <v>50.3</v>
      </c>
      <c r="B236" t="s">
        <v>501</v>
      </c>
      <c r="C236">
        <v>4</v>
      </c>
      <c r="D236" t="s">
        <v>471</v>
      </c>
      <c r="E236" t="s">
        <v>513</v>
      </c>
      <c r="F236" t="s">
        <v>473</v>
      </c>
      <c r="G236" t="s">
        <v>1486</v>
      </c>
      <c r="H236" t="s">
        <v>1487</v>
      </c>
      <c r="I236" t="s">
        <v>1488</v>
      </c>
      <c r="J236" t="s">
        <v>19</v>
      </c>
      <c r="K236" t="s">
        <v>474</v>
      </c>
      <c r="L236" t="s">
        <v>19</v>
      </c>
      <c r="M236" t="s">
        <v>503</v>
      </c>
      <c r="N236" t="s">
        <v>19</v>
      </c>
      <c r="O236" t="s">
        <v>112</v>
      </c>
      <c r="P236">
        <v>25</v>
      </c>
      <c r="Q236">
        <v>1</v>
      </c>
      <c r="R236" t="s">
        <v>476</v>
      </c>
      <c r="S236" t="s">
        <v>514</v>
      </c>
      <c r="T236" t="s">
        <v>2000</v>
      </c>
      <c r="U236" t="s">
        <v>2001</v>
      </c>
      <c r="V236" t="s">
        <v>501</v>
      </c>
    </row>
    <row r="237" spans="1:22" x14ac:dyDescent="0.25">
      <c r="A237" s="31" t="str">
        <f t="shared" si="4"/>
        <v>50.3.1</v>
      </c>
      <c r="B237" t="s">
        <v>501</v>
      </c>
      <c r="C237">
        <v>4</v>
      </c>
      <c r="D237" t="s">
        <v>478</v>
      </c>
      <c r="E237" t="s">
        <v>515</v>
      </c>
      <c r="F237" t="s">
        <v>19</v>
      </c>
      <c r="G237" t="s">
        <v>19</v>
      </c>
      <c r="H237" t="s">
        <v>19</v>
      </c>
      <c r="I237" t="s">
        <v>19</v>
      </c>
      <c r="J237" t="s">
        <v>19</v>
      </c>
      <c r="K237" t="s">
        <v>19</v>
      </c>
      <c r="L237" t="s">
        <v>19</v>
      </c>
      <c r="M237" t="s">
        <v>19</v>
      </c>
      <c r="N237" t="s">
        <v>19</v>
      </c>
      <c r="O237" t="s">
        <v>113</v>
      </c>
      <c r="P237">
        <v>80</v>
      </c>
      <c r="Q237">
        <v>1</v>
      </c>
      <c r="R237" t="s">
        <v>476</v>
      </c>
      <c r="S237" t="s">
        <v>516</v>
      </c>
      <c r="T237" t="s">
        <v>2000</v>
      </c>
      <c r="U237" t="s">
        <v>2001</v>
      </c>
      <c r="V237" t="s">
        <v>501</v>
      </c>
    </row>
    <row r="238" spans="1:22" x14ac:dyDescent="0.25">
      <c r="A238" s="31" t="str">
        <f t="shared" si="4"/>
        <v>50.3.2</v>
      </c>
      <c r="B238" s="157" t="s">
        <v>501</v>
      </c>
      <c r="C238" s="157">
        <v>4</v>
      </c>
      <c r="D238" s="157" t="s">
        <v>1795</v>
      </c>
      <c r="E238" s="157" t="s">
        <v>517</v>
      </c>
      <c r="F238" s="157" t="s">
        <v>19</v>
      </c>
      <c r="G238" s="157" t="s">
        <v>19</v>
      </c>
      <c r="H238" s="157" t="s">
        <v>19</v>
      </c>
      <c r="I238" s="157" t="s">
        <v>19</v>
      </c>
      <c r="J238" s="157" t="s">
        <v>19</v>
      </c>
      <c r="K238" s="157" t="s">
        <v>19</v>
      </c>
      <c r="L238" s="157" t="s">
        <v>19</v>
      </c>
      <c r="M238" s="157" t="s">
        <v>19</v>
      </c>
      <c r="N238" s="157" t="s">
        <v>19</v>
      </c>
      <c r="O238" s="157" t="s">
        <v>114</v>
      </c>
      <c r="P238" s="157">
        <v>40</v>
      </c>
      <c r="Q238" s="157">
        <v>1</v>
      </c>
      <c r="R238" s="157" t="s">
        <v>476</v>
      </c>
      <c r="S238" s="157" t="s">
        <v>516</v>
      </c>
      <c r="T238" s="157" t="s">
        <v>2000</v>
      </c>
      <c r="U238" s="157" t="s">
        <v>1942</v>
      </c>
      <c r="V238" s="157" t="s">
        <v>501</v>
      </c>
    </row>
    <row r="239" spans="1:22" x14ac:dyDescent="0.25">
      <c r="A239" s="31" t="str">
        <f t="shared" si="4"/>
        <v>50.3.3</v>
      </c>
      <c r="B239" t="s">
        <v>501</v>
      </c>
      <c r="C239">
        <v>4</v>
      </c>
      <c r="D239" t="s">
        <v>478</v>
      </c>
      <c r="E239" t="s">
        <v>518</v>
      </c>
      <c r="F239" t="s">
        <v>19</v>
      </c>
      <c r="G239" t="s">
        <v>19</v>
      </c>
      <c r="H239" t="s">
        <v>19</v>
      </c>
      <c r="I239" t="s">
        <v>19</v>
      </c>
      <c r="J239" t="s">
        <v>19</v>
      </c>
      <c r="K239" t="s">
        <v>19</v>
      </c>
      <c r="L239" t="s">
        <v>19</v>
      </c>
      <c r="M239" t="s">
        <v>19</v>
      </c>
      <c r="N239" t="s">
        <v>19</v>
      </c>
      <c r="O239" t="s">
        <v>46</v>
      </c>
      <c r="P239">
        <v>20</v>
      </c>
      <c r="Q239">
        <v>1</v>
      </c>
      <c r="R239" t="s">
        <v>476</v>
      </c>
      <c r="S239" t="s">
        <v>514</v>
      </c>
      <c r="T239" t="s">
        <v>2000</v>
      </c>
      <c r="U239" t="s">
        <v>2001</v>
      </c>
      <c r="V239" t="s">
        <v>501</v>
      </c>
    </row>
    <row r="240" spans="1:22" x14ac:dyDescent="0.25">
      <c r="A240" s="31" t="str">
        <f t="shared" si="4"/>
        <v>6000.1</v>
      </c>
      <c r="B240" t="s">
        <v>1201</v>
      </c>
      <c r="C240">
        <v>2</v>
      </c>
      <c r="D240" t="s">
        <v>471</v>
      </c>
      <c r="E240" t="s">
        <v>1202</v>
      </c>
      <c r="F240" t="s">
        <v>490</v>
      </c>
      <c r="G240" t="s">
        <v>1495</v>
      </c>
      <c r="H240" t="s">
        <v>1496</v>
      </c>
      <c r="I240" t="s">
        <v>1497</v>
      </c>
      <c r="J240" t="s">
        <v>19</v>
      </c>
      <c r="K240" t="s">
        <v>474</v>
      </c>
      <c r="L240" t="s">
        <v>38</v>
      </c>
      <c r="M240" t="s">
        <v>1504</v>
      </c>
      <c r="N240" t="s">
        <v>1872</v>
      </c>
      <c r="O240" t="s">
        <v>1873</v>
      </c>
      <c r="P240">
        <v>14</v>
      </c>
      <c r="Q240">
        <v>4</v>
      </c>
      <c r="R240" t="s">
        <v>476</v>
      </c>
      <c r="S240" t="s">
        <v>1874</v>
      </c>
      <c r="T240" t="s">
        <v>1923</v>
      </c>
      <c r="U240" t="s">
        <v>1931</v>
      </c>
      <c r="V240" t="s">
        <v>1201</v>
      </c>
    </row>
    <row r="241" spans="1:22" x14ac:dyDescent="0.25">
      <c r="A241" s="31" t="str">
        <f t="shared" si="4"/>
        <v>6000.1.1</v>
      </c>
      <c r="B241" t="s">
        <v>1201</v>
      </c>
      <c r="C241">
        <v>2</v>
      </c>
      <c r="D241" t="s">
        <v>478</v>
      </c>
      <c r="E241" t="s">
        <v>1203</v>
      </c>
      <c r="F241" t="s">
        <v>19</v>
      </c>
      <c r="G241" t="s">
        <v>19</v>
      </c>
      <c r="H241" t="s">
        <v>19</v>
      </c>
      <c r="I241" t="s">
        <v>19</v>
      </c>
      <c r="J241" t="s">
        <v>19</v>
      </c>
      <c r="K241" t="s">
        <v>19</v>
      </c>
      <c r="L241" t="s">
        <v>19</v>
      </c>
      <c r="M241" t="s">
        <v>19</v>
      </c>
      <c r="N241" t="s">
        <v>19</v>
      </c>
      <c r="O241" t="s">
        <v>1875</v>
      </c>
      <c r="P241">
        <v>20</v>
      </c>
      <c r="Q241">
        <v>4</v>
      </c>
      <c r="R241" t="s">
        <v>476</v>
      </c>
      <c r="S241" t="s">
        <v>1876</v>
      </c>
      <c r="T241" t="s">
        <v>1923</v>
      </c>
      <c r="U241" t="s">
        <v>2002</v>
      </c>
      <c r="V241" t="s">
        <v>1201</v>
      </c>
    </row>
    <row r="242" spans="1:22" x14ac:dyDescent="0.25">
      <c r="A242" s="31" t="str">
        <f t="shared" si="4"/>
        <v>6000.1.2</v>
      </c>
      <c r="B242" t="s">
        <v>1201</v>
      </c>
      <c r="C242">
        <v>2</v>
      </c>
      <c r="D242" t="s">
        <v>478</v>
      </c>
      <c r="E242" t="s">
        <v>1204</v>
      </c>
      <c r="F242" t="s">
        <v>19</v>
      </c>
      <c r="G242" t="s">
        <v>19</v>
      </c>
      <c r="H242" t="s">
        <v>19</v>
      </c>
      <c r="I242" t="s">
        <v>19</v>
      </c>
      <c r="J242" t="s">
        <v>19</v>
      </c>
      <c r="K242" t="s">
        <v>19</v>
      </c>
      <c r="L242" t="s">
        <v>19</v>
      </c>
      <c r="M242" t="s">
        <v>19</v>
      </c>
      <c r="N242" t="s">
        <v>19</v>
      </c>
      <c r="O242" t="s">
        <v>189</v>
      </c>
      <c r="P242">
        <v>20</v>
      </c>
      <c r="Q242">
        <v>4</v>
      </c>
      <c r="R242" t="s">
        <v>476</v>
      </c>
      <c r="S242" t="s">
        <v>1877</v>
      </c>
      <c r="T242" t="s">
        <v>1923</v>
      </c>
      <c r="U242" t="s">
        <v>1931</v>
      </c>
      <c r="V242" t="s">
        <v>1201</v>
      </c>
    </row>
    <row r="243" spans="1:22" x14ac:dyDescent="0.25">
      <c r="A243" s="31" t="str">
        <f t="shared" si="4"/>
        <v>6000.1.3</v>
      </c>
      <c r="B243" t="s">
        <v>1201</v>
      </c>
      <c r="C243">
        <v>2</v>
      </c>
      <c r="D243" t="s">
        <v>478</v>
      </c>
      <c r="E243" t="s">
        <v>1205</v>
      </c>
      <c r="F243" t="s">
        <v>19</v>
      </c>
      <c r="G243" t="s">
        <v>19</v>
      </c>
      <c r="H243" t="s">
        <v>19</v>
      </c>
      <c r="I243" t="s">
        <v>19</v>
      </c>
      <c r="J243" t="s">
        <v>19</v>
      </c>
      <c r="K243" t="s">
        <v>19</v>
      </c>
      <c r="L243" t="s">
        <v>19</v>
      </c>
      <c r="M243" t="s">
        <v>19</v>
      </c>
      <c r="N243" t="s">
        <v>19</v>
      </c>
      <c r="O243" t="s">
        <v>1878</v>
      </c>
      <c r="P243">
        <v>30</v>
      </c>
      <c r="Q243">
        <v>100</v>
      </c>
      <c r="R243" t="s">
        <v>504</v>
      </c>
      <c r="S243" t="s">
        <v>1206</v>
      </c>
      <c r="T243" t="s">
        <v>1923</v>
      </c>
      <c r="U243" t="s">
        <v>1931</v>
      </c>
      <c r="V243" t="s">
        <v>1201</v>
      </c>
    </row>
    <row r="244" spans="1:22" x14ac:dyDescent="0.25">
      <c r="A244" s="31" t="str">
        <f t="shared" si="4"/>
        <v>6000.1.4</v>
      </c>
      <c r="B244" t="s">
        <v>1201</v>
      </c>
      <c r="C244">
        <v>2</v>
      </c>
      <c r="D244" t="s">
        <v>478</v>
      </c>
      <c r="E244" t="s">
        <v>1207</v>
      </c>
      <c r="F244" t="s">
        <v>19</v>
      </c>
      <c r="G244" t="s">
        <v>19</v>
      </c>
      <c r="H244" t="s">
        <v>19</v>
      </c>
      <c r="I244" t="s">
        <v>19</v>
      </c>
      <c r="J244" t="s">
        <v>19</v>
      </c>
      <c r="K244" t="s">
        <v>19</v>
      </c>
      <c r="L244" t="s">
        <v>19</v>
      </c>
      <c r="M244" t="s">
        <v>19</v>
      </c>
      <c r="N244" t="s">
        <v>19</v>
      </c>
      <c r="O244" t="s">
        <v>1879</v>
      </c>
      <c r="P244">
        <v>30</v>
      </c>
      <c r="Q244">
        <v>4</v>
      </c>
      <c r="R244" t="s">
        <v>476</v>
      </c>
      <c r="S244" t="s">
        <v>1874</v>
      </c>
      <c r="T244" t="s">
        <v>1923</v>
      </c>
      <c r="U244" t="s">
        <v>1931</v>
      </c>
      <c r="V244" t="s">
        <v>1201</v>
      </c>
    </row>
    <row r="245" spans="1:22" x14ac:dyDescent="0.25">
      <c r="A245" s="31" t="str">
        <f t="shared" si="4"/>
        <v>6000.2</v>
      </c>
      <c r="B245" t="s">
        <v>1201</v>
      </c>
      <c r="C245">
        <v>2</v>
      </c>
      <c r="D245" t="s">
        <v>471</v>
      </c>
      <c r="E245" t="s">
        <v>1208</v>
      </c>
      <c r="F245" t="s">
        <v>490</v>
      </c>
      <c r="G245" t="s">
        <v>1495</v>
      </c>
      <c r="H245" t="s">
        <v>1496</v>
      </c>
      <c r="I245" t="s">
        <v>1497</v>
      </c>
      <c r="J245" t="s">
        <v>19</v>
      </c>
      <c r="K245" t="s">
        <v>474</v>
      </c>
      <c r="L245" t="s">
        <v>38</v>
      </c>
      <c r="M245" t="s">
        <v>995</v>
      </c>
      <c r="N245" t="s">
        <v>1872</v>
      </c>
      <c r="O245" t="s">
        <v>1880</v>
      </c>
      <c r="P245">
        <v>14</v>
      </c>
      <c r="Q245">
        <v>6</v>
      </c>
      <c r="R245" t="s">
        <v>476</v>
      </c>
      <c r="S245" t="s">
        <v>1881</v>
      </c>
      <c r="T245" t="s">
        <v>1923</v>
      </c>
      <c r="U245" t="s">
        <v>1931</v>
      </c>
      <c r="V245" t="s">
        <v>1201</v>
      </c>
    </row>
    <row r="246" spans="1:22" x14ac:dyDescent="0.25">
      <c r="A246" s="31" t="str">
        <f t="shared" si="4"/>
        <v>6000.2.1</v>
      </c>
      <c r="B246" t="s">
        <v>1201</v>
      </c>
      <c r="C246">
        <v>2</v>
      </c>
      <c r="D246" t="s">
        <v>478</v>
      </c>
      <c r="E246" t="s">
        <v>1209</v>
      </c>
      <c r="F246" t="s">
        <v>19</v>
      </c>
      <c r="G246" t="s">
        <v>19</v>
      </c>
      <c r="H246" t="s">
        <v>19</v>
      </c>
      <c r="I246" t="s">
        <v>19</v>
      </c>
      <c r="J246" t="s">
        <v>19</v>
      </c>
      <c r="K246" t="s">
        <v>19</v>
      </c>
      <c r="L246" t="s">
        <v>19</v>
      </c>
      <c r="M246" t="s">
        <v>19</v>
      </c>
      <c r="N246" t="s">
        <v>19</v>
      </c>
      <c r="O246" t="s">
        <v>1875</v>
      </c>
      <c r="P246">
        <v>20</v>
      </c>
      <c r="Q246">
        <v>6</v>
      </c>
      <c r="R246" t="s">
        <v>476</v>
      </c>
      <c r="S246" t="s">
        <v>1882</v>
      </c>
      <c r="T246" t="s">
        <v>1923</v>
      </c>
      <c r="U246" t="s">
        <v>2002</v>
      </c>
      <c r="V246" t="s">
        <v>1201</v>
      </c>
    </row>
    <row r="247" spans="1:22" x14ac:dyDescent="0.25">
      <c r="A247" s="31" t="str">
        <f t="shared" si="4"/>
        <v>6000.2.2</v>
      </c>
      <c r="B247" t="s">
        <v>1201</v>
      </c>
      <c r="C247">
        <v>2</v>
      </c>
      <c r="D247" t="s">
        <v>478</v>
      </c>
      <c r="E247" t="s">
        <v>1210</v>
      </c>
      <c r="F247" t="s">
        <v>19</v>
      </c>
      <c r="G247" t="s">
        <v>19</v>
      </c>
      <c r="H247" t="s">
        <v>19</v>
      </c>
      <c r="I247" t="s">
        <v>19</v>
      </c>
      <c r="J247" t="s">
        <v>19</v>
      </c>
      <c r="K247" t="s">
        <v>19</v>
      </c>
      <c r="L247" t="s">
        <v>19</v>
      </c>
      <c r="M247" t="s">
        <v>19</v>
      </c>
      <c r="N247" t="s">
        <v>19</v>
      </c>
      <c r="O247" t="s">
        <v>189</v>
      </c>
      <c r="P247">
        <v>20</v>
      </c>
      <c r="Q247">
        <v>6</v>
      </c>
      <c r="R247" t="s">
        <v>476</v>
      </c>
      <c r="S247" t="s">
        <v>1883</v>
      </c>
      <c r="T247" t="s">
        <v>1923</v>
      </c>
      <c r="U247" t="s">
        <v>1931</v>
      </c>
      <c r="V247" t="s">
        <v>1201</v>
      </c>
    </row>
    <row r="248" spans="1:22" x14ac:dyDescent="0.25">
      <c r="A248" s="31" t="str">
        <f t="shared" si="4"/>
        <v>6000.2.3</v>
      </c>
      <c r="B248" t="s">
        <v>1201</v>
      </c>
      <c r="C248">
        <v>2</v>
      </c>
      <c r="D248" t="s">
        <v>478</v>
      </c>
      <c r="E248" t="s">
        <v>1211</v>
      </c>
      <c r="F248" t="s">
        <v>19</v>
      </c>
      <c r="G248" t="s">
        <v>19</v>
      </c>
      <c r="H248" t="s">
        <v>19</v>
      </c>
      <c r="I248" t="s">
        <v>19</v>
      </c>
      <c r="J248" t="s">
        <v>19</v>
      </c>
      <c r="K248" t="s">
        <v>19</v>
      </c>
      <c r="L248" t="s">
        <v>19</v>
      </c>
      <c r="M248" t="s">
        <v>19</v>
      </c>
      <c r="N248" t="s">
        <v>19</v>
      </c>
      <c r="O248" t="s">
        <v>1878</v>
      </c>
      <c r="P248">
        <v>30</v>
      </c>
      <c r="Q248">
        <v>100</v>
      </c>
      <c r="R248" t="s">
        <v>504</v>
      </c>
      <c r="S248" t="s">
        <v>1206</v>
      </c>
      <c r="T248" t="s">
        <v>1923</v>
      </c>
      <c r="U248" t="s">
        <v>1931</v>
      </c>
      <c r="V248" t="s">
        <v>1201</v>
      </c>
    </row>
    <row r="249" spans="1:22" x14ac:dyDescent="0.25">
      <c r="A249" s="31" t="str">
        <f t="shared" si="4"/>
        <v>6000.2.4</v>
      </c>
      <c r="B249" t="s">
        <v>1201</v>
      </c>
      <c r="C249">
        <v>2</v>
      </c>
      <c r="D249" t="s">
        <v>478</v>
      </c>
      <c r="E249" t="s">
        <v>1212</v>
      </c>
      <c r="F249" t="s">
        <v>19</v>
      </c>
      <c r="G249" t="s">
        <v>19</v>
      </c>
      <c r="H249" t="s">
        <v>19</v>
      </c>
      <c r="I249" t="s">
        <v>19</v>
      </c>
      <c r="J249" t="s">
        <v>19</v>
      </c>
      <c r="K249" t="s">
        <v>19</v>
      </c>
      <c r="L249" t="s">
        <v>19</v>
      </c>
      <c r="M249" t="s">
        <v>19</v>
      </c>
      <c r="N249" t="s">
        <v>19</v>
      </c>
      <c r="O249" t="s">
        <v>1879</v>
      </c>
      <c r="P249">
        <v>30</v>
      </c>
      <c r="Q249">
        <v>6</v>
      </c>
      <c r="R249" t="s">
        <v>476</v>
      </c>
      <c r="S249" t="s">
        <v>1881</v>
      </c>
      <c r="T249" t="s">
        <v>1923</v>
      </c>
      <c r="U249" t="s">
        <v>1931</v>
      </c>
      <c r="V249" t="s">
        <v>1201</v>
      </c>
    </row>
    <row r="250" spans="1:22" x14ac:dyDescent="0.25">
      <c r="A250" s="31" t="str">
        <f t="shared" si="4"/>
        <v>6000.3</v>
      </c>
      <c r="B250" t="s">
        <v>1201</v>
      </c>
      <c r="C250">
        <v>2</v>
      </c>
      <c r="D250" t="s">
        <v>471</v>
      </c>
      <c r="E250" t="s">
        <v>1213</v>
      </c>
      <c r="F250" t="s">
        <v>490</v>
      </c>
      <c r="G250" t="s">
        <v>1495</v>
      </c>
      <c r="H250" t="s">
        <v>1496</v>
      </c>
      <c r="I250" t="s">
        <v>1497</v>
      </c>
      <c r="J250" t="s">
        <v>19</v>
      </c>
      <c r="K250" t="s">
        <v>474</v>
      </c>
      <c r="L250" t="s">
        <v>38</v>
      </c>
      <c r="M250" t="s">
        <v>1504</v>
      </c>
      <c r="N250" t="s">
        <v>1872</v>
      </c>
      <c r="O250" t="s">
        <v>1884</v>
      </c>
      <c r="P250">
        <v>14</v>
      </c>
      <c r="Q250">
        <v>2</v>
      </c>
      <c r="R250" t="s">
        <v>476</v>
      </c>
      <c r="S250" t="s">
        <v>1885</v>
      </c>
      <c r="T250" t="s">
        <v>1923</v>
      </c>
      <c r="U250" t="s">
        <v>1931</v>
      </c>
      <c r="V250" t="s">
        <v>1201</v>
      </c>
    </row>
    <row r="251" spans="1:22" x14ac:dyDescent="0.25">
      <c r="A251" s="31" t="str">
        <f t="shared" si="4"/>
        <v>6000.3.1</v>
      </c>
      <c r="B251" t="s">
        <v>1201</v>
      </c>
      <c r="C251">
        <v>2</v>
      </c>
      <c r="D251" t="s">
        <v>478</v>
      </c>
      <c r="E251" t="s">
        <v>1214</v>
      </c>
      <c r="F251" t="s">
        <v>19</v>
      </c>
      <c r="G251" t="s">
        <v>19</v>
      </c>
      <c r="H251" t="s">
        <v>19</v>
      </c>
      <c r="I251" t="s">
        <v>19</v>
      </c>
      <c r="J251" t="s">
        <v>19</v>
      </c>
      <c r="K251" t="s">
        <v>19</v>
      </c>
      <c r="L251" t="s">
        <v>19</v>
      </c>
      <c r="M251" t="s">
        <v>19</v>
      </c>
      <c r="N251" t="s">
        <v>19</v>
      </c>
      <c r="O251" t="s">
        <v>1875</v>
      </c>
      <c r="P251">
        <v>20</v>
      </c>
      <c r="Q251">
        <v>2</v>
      </c>
      <c r="R251" t="s">
        <v>476</v>
      </c>
      <c r="S251" t="s">
        <v>1886</v>
      </c>
      <c r="T251" t="s">
        <v>1923</v>
      </c>
      <c r="U251" t="s">
        <v>2002</v>
      </c>
      <c r="V251" t="s">
        <v>1201</v>
      </c>
    </row>
    <row r="252" spans="1:22" x14ac:dyDescent="0.25">
      <c r="A252" s="31" t="str">
        <f t="shared" si="4"/>
        <v>6000.3.2</v>
      </c>
      <c r="B252" t="s">
        <v>1201</v>
      </c>
      <c r="C252">
        <v>2</v>
      </c>
      <c r="D252" t="s">
        <v>478</v>
      </c>
      <c r="E252" t="s">
        <v>1215</v>
      </c>
      <c r="F252" t="s">
        <v>19</v>
      </c>
      <c r="G252" t="s">
        <v>19</v>
      </c>
      <c r="H252" t="s">
        <v>19</v>
      </c>
      <c r="I252" t="s">
        <v>19</v>
      </c>
      <c r="J252" t="s">
        <v>19</v>
      </c>
      <c r="K252" t="s">
        <v>19</v>
      </c>
      <c r="L252" t="s">
        <v>19</v>
      </c>
      <c r="M252" t="s">
        <v>19</v>
      </c>
      <c r="N252" t="s">
        <v>19</v>
      </c>
      <c r="O252" t="s">
        <v>189</v>
      </c>
      <c r="P252">
        <v>20</v>
      </c>
      <c r="Q252">
        <v>2</v>
      </c>
      <c r="R252" t="s">
        <v>476</v>
      </c>
      <c r="S252" t="s">
        <v>1887</v>
      </c>
      <c r="T252" t="s">
        <v>1923</v>
      </c>
      <c r="U252" t="s">
        <v>1931</v>
      </c>
      <c r="V252" t="s">
        <v>1201</v>
      </c>
    </row>
    <row r="253" spans="1:22" x14ac:dyDescent="0.25">
      <c r="A253" s="31" t="str">
        <f t="shared" si="4"/>
        <v>6000.3.3</v>
      </c>
      <c r="B253" t="s">
        <v>1201</v>
      </c>
      <c r="C253">
        <v>2</v>
      </c>
      <c r="D253" t="s">
        <v>478</v>
      </c>
      <c r="E253" t="s">
        <v>1216</v>
      </c>
      <c r="F253" t="s">
        <v>19</v>
      </c>
      <c r="G253" t="s">
        <v>19</v>
      </c>
      <c r="H253" t="s">
        <v>19</v>
      </c>
      <c r="I253" t="s">
        <v>19</v>
      </c>
      <c r="J253" t="s">
        <v>19</v>
      </c>
      <c r="K253" t="s">
        <v>19</v>
      </c>
      <c r="L253" t="s">
        <v>19</v>
      </c>
      <c r="M253" t="s">
        <v>19</v>
      </c>
      <c r="N253" t="s">
        <v>19</v>
      </c>
      <c r="O253" t="s">
        <v>1878</v>
      </c>
      <c r="P253">
        <v>30</v>
      </c>
      <c r="Q253">
        <v>100</v>
      </c>
      <c r="R253" t="s">
        <v>504</v>
      </c>
      <c r="S253" t="s">
        <v>1206</v>
      </c>
      <c r="T253" t="s">
        <v>1923</v>
      </c>
      <c r="U253" t="s">
        <v>1931</v>
      </c>
      <c r="V253" t="s">
        <v>1201</v>
      </c>
    </row>
    <row r="254" spans="1:22" x14ac:dyDescent="0.25">
      <c r="A254" s="31" t="str">
        <f t="shared" si="4"/>
        <v>6000.3.4</v>
      </c>
      <c r="B254" t="s">
        <v>1201</v>
      </c>
      <c r="C254">
        <v>2</v>
      </c>
      <c r="D254" t="s">
        <v>478</v>
      </c>
      <c r="E254" t="s">
        <v>1217</v>
      </c>
      <c r="F254" t="s">
        <v>19</v>
      </c>
      <c r="G254" t="s">
        <v>19</v>
      </c>
      <c r="H254" t="s">
        <v>19</v>
      </c>
      <c r="I254" t="s">
        <v>19</v>
      </c>
      <c r="J254" t="s">
        <v>19</v>
      </c>
      <c r="K254" t="s">
        <v>19</v>
      </c>
      <c r="L254" t="s">
        <v>19</v>
      </c>
      <c r="M254" t="s">
        <v>19</v>
      </c>
      <c r="N254" t="s">
        <v>19</v>
      </c>
      <c r="O254" t="s">
        <v>1879</v>
      </c>
      <c r="P254">
        <v>30</v>
      </c>
      <c r="Q254">
        <v>2</v>
      </c>
      <c r="R254" t="s">
        <v>476</v>
      </c>
      <c r="S254" t="s">
        <v>1885</v>
      </c>
      <c r="T254" t="s">
        <v>1923</v>
      </c>
      <c r="U254" t="s">
        <v>1931</v>
      </c>
      <c r="V254" t="s">
        <v>1201</v>
      </c>
    </row>
    <row r="255" spans="1:22" x14ac:dyDescent="0.25">
      <c r="A255" s="31" t="str">
        <f t="shared" si="4"/>
        <v>6000.4</v>
      </c>
      <c r="B255" t="s">
        <v>1201</v>
      </c>
      <c r="C255">
        <v>2</v>
      </c>
      <c r="D255" t="s">
        <v>471</v>
      </c>
      <c r="E255" t="s">
        <v>1218</v>
      </c>
      <c r="F255" t="s">
        <v>473</v>
      </c>
      <c r="G255" t="s">
        <v>1495</v>
      </c>
      <c r="H255" t="s">
        <v>1496</v>
      </c>
      <c r="I255" t="s">
        <v>1497</v>
      </c>
      <c r="J255" t="s">
        <v>19</v>
      </c>
      <c r="K255" t="s">
        <v>474</v>
      </c>
      <c r="L255" t="s">
        <v>38</v>
      </c>
      <c r="M255" t="s">
        <v>995</v>
      </c>
      <c r="N255" t="s">
        <v>1872</v>
      </c>
      <c r="O255" t="s">
        <v>1888</v>
      </c>
      <c r="P255">
        <v>14</v>
      </c>
      <c r="Q255">
        <v>1</v>
      </c>
      <c r="R255" t="s">
        <v>476</v>
      </c>
      <c r="S255" t="s">
        <v>1226</v>
      </c>
      <c r="T255" t="s">
        <v>1913</v>
      </c>
      <c r="U255" t="s">
        <v>2003</v>
      </c>
      <c r="V255" t="s">
        <v>1201</v>
      </c>
    </row>
    <row r="256" spans="1:22" x14ac:dyDescent="0.25">
      <c r="A256" s="31" t="str">
        <f t="shared" si="4"/>
        <v>6000.4.1</v>
      </c>
      <c r="B256" t="s">
        <v>1201</v>
      </c>
      <c r="C256">
        <v>2</v>
      </c>
      <c r="D256" t="s">
        <v>478</v>
      </c>
      <c r="E256" t="s">
        <v>1219</v>
      </c>
      <c r="F256" t="s">
        <v>19</v>
      </c>
      <c r="G256" t="s">
        <v>19</v>
      </c>
      <c r="H256" t="s">
        <v>19</v>
      </c>
      <c r="I256" t="s">
        <v>19</v>
      </c>
      <c r="J256" t="s">
        <v>19</v>
      </c>
      <c r="K256" t="s">
        <v>19</v>
      </c>
      <c r="L256" t="s">
        <v>19</v>
      </c>
      <c r="M256" t="s">
        <v>19</v>
      </c>
      <c r="N256" t="s">
        <v>19</v>
      </c>
      <c r="O256" t="s">
        <v>450</v>
      </c>
      <c r="P256">
        <v>20</v>
      </c>
      <c r="Q256">
        <v>1</v>
      </c>
      <c r="R256" t="s">
        <v>476</v>
      </c>
      <c r="S256" t="s">
        <v>1220</v>
      </c>
      <c r="T256" t="s">
        <v>1913</v>
      </c>
      <c r="U256" t="s">
        <v>1952</v>
      </c>
      <c r="V256" t="s">
        <v>1201</v>
      </c>
    </row>
    <row r="257" spans="1:22" x14ac:dyDescent="0.25">
      <c r="A257" s="31" t="str">
        <f t="shared" si="4"/>
        <v>6000.4.2</v>
      </c>
      <c r="B257" t="s">
        <v>1201</v>
      </c>
      <c r="C257">
        <v>2</v>
      </c>
      <c r="D257" t="s">
        <v>478</v>
      </c>
      <c r="E257" t="s">
        <v>1221</v>
      </c>
      <c r="F257" t="s">
        <v>19</v>
      </c>
      <c r="G257" t="s">
        <v>19</v>
      </c>
      <c r="H257" t="s">
        <v>19</v>
      </c>
      <c r="I257" t="s">
        <v>19</v>
      </c>
      <c r="J257" t="s">
        <v>19</v>
      </c>
      <c r="K257" t="s">
        <v>19</v>
      </c>
      <c r="L257" t="s">
        <v>19</v>
      </c>
      <c r="M257" t="s">
        <v>19</v>
      </c>
      <c r="N257" t="s">
        <v>19</v>
      </c>
      <c r="O257" t="s">
        <v>451</v>
      </c>
      <c r="P257">
        <v>20</v>
      </c>
      <c r="Q257">
        <v>1</v>
      </c>
      <c r="R257" t="s">
        <v>476</v>
      </c>
      <c r="S257" t="s">
        <v>1222</v>
      </c>
      <c r="T257" t="s">
        <v>1977</v>
      </c>
      <c r="U257" t="s">
        <v>2004</v>
      </c>
      <c r="V257" t="s">
        <v>1201</v>
      </c>
    </row>
    <row r="258" spans="1:22" x14ac:dyDescent="0.25">
      <c r="A258" s="31" t="str">
        <f t="shared" si="4"/>
        <v>6000.4.3</v>
      </c>
      <c r="B258" t="s">
        <v>1201</v>
      </c>
      <c r="C258">
        <v>2</v>
      </c>
      <c r="D258" t="s">
        <v>478</v>
      </c>
      <c r="E258" t="s">
        <v>1223</v>
      </c>
      <c r="F258" t="s">
        <v>19</v>
      </c>
      <c r="G258" t="s">
        <v>19</v>
      </c>
      <c r="H258" t="s">
        <v>19</v>
      </c>
      <c r="I258" t="s">
        <v>19</v>
      </c>
      <c r="J258" t="s">
        <v>19</v>
      </c>
      <c r="K258" t="s">
        <v>19</v>
      </c>
      <c r="L258" t="s">
        <v>19</v>
      </c>
      <c r="M258" t="s">
        <v>19</v>
      </c>
      <c r="N258" t="s">
        <v>19</v>
      </c>
      <c r="O258" t="s">
        <v>56</v>
      </c>
      <c r="P258">
        <v>20</v>
      </c>
      <c r="Q258">
        <v>1</v>
      </c>
      <c r="R258" t="s">
        <v>476</v>
      </c>
      <c r="S258" t="s">
        <v>1224</v>
      </c>
      <c r="T258" t="s">
        <v>1979</v>
      </c>
      <c r="U258" t="s">
        <v>1933</v>
      </c>
      <c r="V258" t="s">
        <v>1201</v>
      </c>
    </row>
    <row r="259" spans="1:22" x14ac:dyDescent="0.25">
      <c r="A259" s="31" t="str">
        <f t="shared" si="4"/>
        <v>6000.4.4</v>
      </c>
      <c r="B259" t="s">
        <v>1201</v>
      </c>
      <c r="C259">
        <v>2</v>
      </c>
      <c r="D259" t="s">
        <v>478</v>
      </c>
      <c r="E259" t="s">
        <v>1225</v>
      </c>
      <c r="F259" t="s">
        <v>19</v>
      </c>
      <c r="G259" t="s">
        <v>19</v>
      </c>
      <c r="H259" t="s">
        <v>19</v>
      </c>
      <c r="I259" t="s">
        <v>19</v>
      </c>
      <c r="J259" t="s">
        <v>19</v>
      </c>
      <c r="K259" t="s">
        <v>19</v>
      </c>
      <c r="L259" t="s">
        <v>19</v>
      </c>
      <c r="M259" t="s">
        <v>19</v>
      </c>
      <c r="N259" t="s">
        <v>19</v>
      </c>
      <c r="O259" t="s">
        <v>452</v>
      </c>
      <c r="P259">
        <v>20</v>
      </c>
      <c r="Q259">
        <v>1</v>
      </c>
      <c r="R259" t="s">
        <v>476</v>
      </c>
      <c r="S259" t="s">
        <v>1226</v>
      </c>
      <c r="T259" t="s">
        <v>1989</v>
      </c>
      <c r="U259" t="s">
        <v>2005</v>
      </c>
      <c r="V259" t="s">
        <v>1201</v>
      </c>
    </row>
    <row r="260" spans="1:22" x14ac:dyDescent="0.25">
      <c r="A260" s="31" t="str">
        <f t="shared" ref="A260:A323" si="5">+E260</f>
        <v>6000.4.5</v>
      </c>
      <c r="B260" t="s">
        <v>1201</v>
      </c>
      <c r="C260">
        <v>2</v>
      </c>
      <c r="D260" t="s">
        <v>478</v>
      </c>
      <c r="E260" t="s">
        <v>1227</v>
      </c>
      <c r="F260" t="s">
        <v>19</v>
      </c>
      <c r="G260" t="s">
        <v>19</v>
      </c>
      <c r="H260" t="s">
        <v>19</v>
      </c>
      <c r="I260" t="s">
        <v>19</v>
      </c>
      <c r="J260" t="s">
        <v>19</v>
      </c>
      <c r="K260" t="s">
        <v>19</v>
      </c>
      <c r="L260" t="s">
        <v>19</v>
      </c>
      <c r="M260" t="s">
        <v>19</v>
      </c>
      <c r="N260" t="s">
        <v>19</v>
      </c>
      <c r="O260" t="s">
        <v>453</v>
      </c>
      <c r="P260">
        <v>20</v>
      </c>
      <c r="Q260">
        <v>1</v>
      </c>
      <c r="R260" t="s">
        <v>476</v>
      </c>
      <c r="S260" t="s">
        <v>1226</v>
      </c>
      <c r="T260" t="s">
        <v>1962</v>
      </c>
      <c r="U260" t="s">
        <v>2003</v>
      </c>
      <c r="V260" t="s">
        <v>1201</v>
      </c>
    </row>
    <row r="261" spans="1:22" x14ac:dyDescent="0.25">
      <c r="A261" s="31" t="str">
        <f t="shared" si="5"/>
        <v>6000.5</v>
      </c>
      <c r="B261" t="s">
        <v>1201</v>
      </c>
      <c r="C261">
        <v>2</v>
      </c>
      <c r="D261" t="s">
        <v>471</v>
      </c>
      <c r="E261" t="s">
        <v>1228</v>
      </c>
      <c r="F261" t="s">
        <v>473</v>
      </c>
      <c r="G261" t="s">
        <v>1495</v>
      </c>
      <c r="H261" t="s">
        <v>1496</v>
      </c>
      <c r="I261" t="s">
        <v>1497</v>
      </c>
      <c r="J261" t="s">
        <v>19</v>
      </c>
      <c r="K261" t="s">
        <v>474</v>
      </c>
      <c r="L261" t="s">
        <v>38</v>
      </c>
      <c r="M261" t="s">
        <v>995</v>
      </c>
      <c r="N261" t="s">
        <v>1872</v>
      </c>
      <c r="O261" t="s">
        <v>1889</v>
      </c>
      <c r="P261">
        <v>14</v>
      </c>
      <c r="Q261">
        <v>1</v>
      </c>
      <c r="R261" t="s">
        <v>476</v>
      </c>
      <c r="S261" t="s">
        <v>1222</v>
      </c>
      <c r="T261" t="s">
        <v>2000</v>
      </c>
      <c r="U261" t="s">
        <v>1944</v>
      </c>
      <c r="V261" t="s">
        <v>1201</v>
      </c>
    </row>
    <row r="262" spans="1:22" x14ac:dyDescent="0.25">
      <c r="A262" s="31" t="str">
        <f t="shared" si="5"/>
        <v>6000.5.1</v>
      </c>
      <c r="B262" t="s">
        <v>1201</v>
      </c>
      <c r="C262">
        <v>2</v>
      </c>
      <c r="D262" t="s">
        <v>478</v>
      </c>
      <c r="E262" t="s">
        <v>1229</v>
      </c>
      <c r="F262" t="s">
        <v>19</v>
      </c>
      <c r="G262" t="s">
        <v>19</v>
      </c>
      <c r="H262" t="s">
        <v>19</v>
      </c>
      <c r="I262" t="s">
        <v>19</v>
      </c>
      <c r="J262" t="s">
        <v>19</v>
      </c>
      <c r="K262" t="s">
        <v>19</v>
      </c>
      <c r="L262" t="s">
        <v>19</v>
      </c>
      <c r="M262" t="s">
        <v>19</v>
      </c>
      <c r="N262" t="s">
        <v>19</v>
      </c>
      <c r="O262" t="s">
        <v>454</v>
      </c>
      <c r="P262">
        <v>10</v>
      </c>
      <c r="Q262">
        <v>1</v>
      </c>
      <c r="R262" t="s">
        <v>476</v>
      </c>
      <c r="S262" t="s">
        <v>1230</v>
      </c>
      <c r="T262" t="s">
        <v>2000</v>
      </c>
      <c r="U262" t="s">
        <v>2006</v>
      </c>
      <c r="V262" t="s">
        <v>1201</v>
      </c>
    </row>
    <row r="263" spans="1:22" x14ac:dyDescent="0.25">
      <c r="A263" s="31" t="str">
        <f t="shared" si="5"/>
        <v>6000.5.2</v>
      </c>
      <c r="B263" t="s">
        <v>1201</v>
      </c>
      <c r="C263">
        <v>2</v>
      </c>
      <c r="D263" t="s">
        <v>478</v>
      </c>
      <c r="E263" t="s">
        <v>1231</v>
      </c>
      <c r="F263" t="s">
        <v>19</v>
      </c>
      <c r="G263" t="s">
        <v>19</v>
      </c>
      <c r="H263" t="s">
        <v>19</v>
      </c>
      <c r="I263" t="s">
        <v>19</v>
      </c>
      <c r="J263" t="s">
        <v>19</v>
      </c>
      <c r="K263" t="s">
        <v>19</v>
      </c>
      <c r="L263" t="s">
        <v>19</v>
      </c>
      <c r="M263" t="s">
        <v>19</v>
      </c>
      <c r="N263" t="s">
        <v>19</v>
      </c>
      <c r="O263" t="s">
        <v>455</v>
      </c>
      <c r="P263">
        <v>10</v>
      </c>
      <c r="Q263">
        <v>1</v>
      </c>
      <c r="R263" t="s">
        <v>476</v>
      </c>
      <c r="S263" t="s">
        <v>1232</v>
      </c>
      <c r="T263" t="s">
        <v>2007</v>
      </c>
      <c r="U263" t="s">
        <v>1987</v>
      </c>
      <c r="V263" t="s">
        <v>1201</v>
      </c>
    </row>
    <row r="264" spans="1:22" x14ac:dyDescent="0.25">
      <c r="A264" s="31" t="str">
        <f t="shared" si="5"/>
        <v>6000.5.3</v>
      </c>
      <c r="B264" t="s">
        <v>1201</v>
      </c>
      <c r="C264">
        <v>2</v>
      </c>
      <c r="D264" t="s">
        <v>478</v>
      </c>
      <c r="E264" t="s">
        <v>1233</v>
      </c>
      <c r="F264" t="s">
        <v>19</v>
      </c>
      <c r="G264" t="s">
        <v>19</v>
      </c>
      <c r="H264" t="s">
        <v>19</v>
      </c>
      <c r="I264" t="s">
        <v>19</v>
      </c>
      <c r="J264" t="s">
        <v>19</v>
      </c>
      <c r="K264" t="s">
        <v>19</v>
      </c>
      <c r="L264" t="s">
        <v>19</v>
      </c>
      <c r="M264" t="s">
        <v>19</v>
      </c>
      <c r="N264" t="s">
        <v>19</v>
      </c>
      <c r="O264" t="s">
        <v>456</v>
      </c>
      <c r="P264">
        <v>10</v>
      </c>
      <c r="Q264">
        <v>1</v>
      </c>
      <c r="R264" t="s">
        <v>476</v>
      </c>
      <c r="S264" t="s">
        <v>1226</v>
      </c>
      <c r="T264" t="s">
        <v>2008</v>
      </c>
      <c r="U264" t="s">
        <v>1959</v>
      </c>
      <c r="V264" t="s">
        <v>1201</v>
      </c>
    </row>
    <row r="265" spans="1:22" x14ac:dyDescent="0.25">
      <c r="A265" s="31" t="str">
        <f t="shared" si="5"/>
        <v>6000.5.4</v>
      </c>
      <c r="B265" t="s">
        <v>1201</v>
      </c>
      <c r="C265">
        <v>2</v>
      </c>
      <c r="D265" t="s">
        <v>478</v>
      </c>
      <c r="E265" t="s">
        <v>1234</v>
      </c>
      <c r="F265" t="s">
        <v>19</v>
      </c>
      <c r="G265" t="s">
        <v>19</v>
      </c>
      <c r="H265" t="s">
        <v>19</v>
      </c>
      <c r="I265" t="s">
        <v>19</v>
      </c>
      <c r="J265" t="s">
        <v>19</v>
      </c>
      <c r="K265" t="s">
        <v>19</v>
      </c>
      <c r="L265" t="s">
        <v>19</v>
      </c>
      <c r="M265" t="s">
        <v>19</v>
      </c>
      <c r="N265" t="s">
        <v>19</v>
      </c>
      <c r="O265" t="s">
        <v>450</v>
      </c>
      <c r="P265">
        <v>10</v>
      </c>
      <c r="Q265">
        <v>1</v>
      </c>
      <c r="R265" t="s">
        <v>476</v>
      </c>
      <c r="S265" t="s">
        <v>1220</v>
      </c>
      <c r="T265" t="s">
        <v>2009</v>
      </c>
      <c r="U265" t="s">
        <v>1991</v>
      </c>
      <c r="V265" t="s">
        <v>1201</v>
      </c>
    </row>
    <row r="266" spans="1:22" x14ac:dyDescent="0.25">
      <c r="A266" s="31" t="str">
        <f t="shared" si="5"/>
        <v>6000.5.5</v>
      </c>
      <c r="B266" t="s">
        <v>1201</v>
      </c>
      <c r="C266">
        <v>2</v>
      </c>
      <c r="D266" t="s">
        <v>478</v>
      </c>
      <c r="E266" t="s">
        <v>1235</v>
      </c>
      <c r="F266" t="s">
        <v>19</v>
      </c>
      <c r="G266" t="s">
        <v>19</v>
      </c>
      <c r="H266" t="s">
        <v>19</v>
      </c>
      <c r="I266" t="s">
        <v>19</v>
      </c>
      <c r="J266" t="s">
        <v>19</v>
      </c>
      <c r="K266" t="s">
        <v>19</v>
      </c>
      <c r="L266" t="s">
        <v>19</v>
      </c>
      <c r="M266" t="s">
        <v>19</v>
      </c>
      <c r="N266" t="s">
        <v>19</v>
      </c>
      <c r="O266" t="s">
        <v>451</v>
      </c>
      <c r="P266">
        <v>10</v>
      </c>
      <c r="Q266">
        <v>1</v>
      </c>
      <c r="R266" t="s">
        <v>476</v>
      </c>
      <c r="S266" t="s">
        <v>1222</v>
      </c>
      <c r="T266" t="s">
        <v>2010</v>
      </c>
      <c r="U266" t="s">
        <v>1973</v>
      </c>
      <c r="V266" t="s">
        <v>1201</v>
      </c>
    </row>
    <row r="267" spans="1:22" x14ac:dyDescent="0.25">
      <c r="A267" s="31" t="str">
        <f t="shared" si="5"/>
        <v>6000.5.6</v>
      </c>
      <c r="B267" t="s">
        <v>1201</v>
      </c>
      <c r="C267">
        <v>2</v>
      </c>
      <c r="D267" t="s">
        <v>478</v>
      </c>
      <c r="E267" t="s">
        <v>1236</v>
      </c>
      <c r="F267" t="s">
        <v>19</v>
      </c>
      <c r="G267" t="s">
        <v>19</v>
      </c>
      <c r="H267" t="s">
        <v>19</v>
      </c>
      <c r="I267" t="s">
        <v>19</v>
      </c>
      <c r="J267" t="s">
        <v>19</v>
      </c>
      <c r="K267" t="s">
        <v>19</v>
      </c>
      <c r="L267" t="s">
        <v>19</v>
      </c>
      <c r="M267" t="s">
        <v>19</v>
      </c>
      <c r="N267" t="s">
        <v>19</v>
      </c>
      <c r="O267" t="s">
        <v>56</v>
      </c>
      <c r="P267">
        <v>25</v>
      </c>
      <c r="Q267">
        <v>1</v>
      </c>
      <c r="R267" t="s">
        <v>476</v>
      </c>
      <c r="S267" t="s">
        <v>1224</v>
      </c>
      <c r="T267" t="s">
        <v>1988</v>
      </c>
      <c r="U267" t="s">
        <v>2011</v>
      </c>
      <c r="V267" t="s">
        <v>1201</v>
      </c>
    </row>
    <row r="268" spans="1:22" x14ac:dyDescent="0.25">
      <c r="A268" s="31" t="str">
        <f t="shared" si="5"/>
        <v>6000.5.7</v>
      </c>
      <c r="B268" t="s">
        <v>1201</v>
      </c>
      <c r="C268">
        <v>2</v>
      </c>
      <c r="D268" t="s">
        <v>478</v>
      </c>
      <c r="E268" t="s">
        <v>1237</v>
      </c>
      <c r="F268" t="s">
        <v>19</v>
      </c>
      <c r="G268" t="s">
        <v>19</v>
      </c>
      <c r="H268" t="s">
        <v>19</v>
      </c>
      <c r="I268" t="s">
        <v>19</v>
      </c>
      <c r="J268" t="s">
        <v>19</v>
      </c>
      <c r="K268" t="s">
        <v>19</v>
      </c>
      <c r="L268" t="s">
        <v>19</v>
      </c>
      <c r="M268" t="s">
        <v>19</v>
      </c>
      <c r="N268" t="s">
        <v>19</v>
      </c>
      <c r="O268" t="s">
        <v>452</v>
      </c>
      <c r="P268">
        <v>25</v>
      </c>
      <c r="Q268">
        <v>1</v>
      </c>
      <c r="R268" t="s">
        <v>476</v>
      </c>
      <c r="S268" t="s">
        <v>1222</v>
      </c>
      <c r="T268" t="s">
        <v>2012</v>
      </c>
      <c r="U268" t="s">
        <v>1944</v>
      </c>
      <c r="V268" t="s">
        <v>1201</v>
      </c>
    </row>
    <row r="269" spans="1:22" x14ac:dyDescent="0.25">
      <c r="A269" s="31" t="str">
        <f t="shared" si="5"/>
        <v>6000.6</v>
      </c>
      <c r="B269" t="s">
        <v>1201</v>
      </c>
      <c r="C269">
        <v>2</v>
      </c>
      <c r="D269" t="s">
        <v>471</v>
      </c>
      <c r="E269" t="s">
        <v>1238</v>
      </c>
      <c r="F269" t="s">
        <v>473</v>
      </c>
      <c r="G269" t="s">
        <v>1495</v>
      </c>
      <c r="H269" t="s">
        <v>1496</v>
      </c>
      <c r="I269" t="s">
        <v>1497</v>
      </c>
      <c r="J269" t="s">
        <v>19</v>
      </c>
      <c r="K269" t="s">
        <v>474</v>
      </c>
      <c r="L269" t="s">
        <v>38</v>
      </c>
      <c r="M269" t="s">
        <v>995</v>
      </c>
      <c r="N269" t="s">
        <v>1872</v>
      </c>
      <c r="O269" t="s">
        <v>1890</v>
      </c>
      <c r="P269">
        <v>14</v>
      </c>
      <c r="Q269">
        <v>1</v>
      </c>
      <c r="R269" t="s">
        <v>476</v>
      </c>
      <c r="S269" t="s">
        <v>1244</v>
      </c>
      <c r="T269" t="s">
        <v>1918</v>
      </c>
      <c r="U269" t="s">
        <v>1926</v>
      </c>
      <c r="V269" t="s">
        <v>1201</v>
      </c>
    </row>
    <row r="270" spans="1:22" x14ac:dyDescent="0.25">
      <c r="A270" s="31" t="str">
        <f t="shared" si="5"/>
        <v>6000.6.1</v>
      </c>
      <c r="B270" t="s">
        <v>1201</v>
      </c>
      <c r="C270">
        <v>2</v>
      </c>
      <c r="D270" t="s">
        <v>478</v>
      </c>
      <c r="E270" t="s">
        <v>1239</v>
      </c>
      <c r="F270" t="s">
        <v>19</v>
      </c>
      <c r="G270" t="s">
        <v>19</v>
      </c>
      <c r="H270" t="s">
        <v>19</v>
      </c>
      <c r="I270" t="s">
        <v>19</v>
      </c>
      <c r="J270" t="s">
        <v>19</v>
      </c>
      <c r="K270" t="s">
        <v>19</v>
      </c>
      <c r="L270" t="s">
        <v>19</v>
      </c>
      <c r="M270" t="s">
        <v>19</v>
      </c>
      <c r="N270" t="s">
        <v>19</v>
      </c>
      <c r="O270" t="s">
        <v>457</v>
      </c>
      <c r="P270">
        <v>20</v>
      </c>
      <c r="Q270">
        <v>1</v>
      </c>
      <c r="R270" t="s">
        <v>476</v>
      </c>
      <c r="S270" t="s">
        <v>1240</v>
      </c>
      <c r="T270" t="s">
        <v>1918</v>
      </c>
      <c r="U270" t="s">
        <v>1932</v>
      </c>
      <c r="V270" t="s">
        <v>1201</v>
      </c>
    </row>
    <row r="271" spans="1:22" x14ac:dyDescent="0.25">
      <c r="A271" s="31" t="str">
        <f t="shared" si="5"/>
        <v>6000.6.2</v>
      </c>
      <c r="B271" t="s">
        <v>1201</v>
      </c>
      <c r="C271">
        <v>2</v>
      </c>
      <c r="D271" t="s">
        <v>478</v>
      </c>
      <c r="E271" t="s">
        <v>1241</v>
      </c>
      <c r="F271" t="s">
        <v>19</v>
      </c>
      <c r="G271" t="s">
        <v>19</v>
      </c>
      <c r="H271" t="s">
        <v>19</v>
      </c>
      <c r="I271" t="s">
        <v>19</v>
      </c>
      <c r="J271" t="s">
        <v>19</v>
      </c>
      <c r="K271" t="s">
        <v>19</v>
      </c>
      <c r="L271" t="s">
        <v>19</v>
      </c>
      <c r="M271" t="s">
        <v>19</v>
      </c>
      <c r="N271" t="s">
        <v>19</v>
      </c>
      <c r="O271" t="s">
        <v>458</v>
      </c>
      <c r="P271">
        <v>30</v>
      </c>
      <c r="Q271">
        <v>1</v>
      </c>
      <c r="R271" t="s">
        <v>476</v>
      </c>
      <c r="S271" t="s">
        <v>1242</v>
      </c>
      <c r="T271" t="s">
        <v>1945</v>
      </c>
      <c r="U271" t="s">
        <v>2013</v>
      </c>
      <c r="V271" t="s">
        <v>1201</v>
      </c>
    </row>
    <row r="272" spans="1:22" x14ac:dyDescent="0.25">
      <c r="A272" s="31" t="str">
        <f t="shared" si="5"/>
        <v>6000.6.3</v>
      </c>
      <c r="B272" t="s">
        <v>1201</v>
      </c>
      <c r="C272">
        <v>2</v>
      </c>
      <c r="D272" t="s">
        <v>478</v>
      </c>
      <c r="E272" t="s">
        <v>1243</v>
      </c>
      <c r="F272" t="s">
        <v>19</v>
      </c>
      <c r="G272" t="s">
        <v>19</v>
      </c>
      <c r="H272" t="s">
        <v>19</v>
      </c>
      <c r="I272" t="s">
        <v>19</v>
      </c>
      <c r="J272" t="s">
        <v>19</v>
      </c>
      <c r="K272" t="s">
        <v>19</v>
      </c>
      <c r="L272" t="s">
        <v>19</v>
      </c>
      <c r="M272" t="s">
        <v>19</v>
      </c>
      <c r="N272" t="s">
        <v>19</v>
      </c>
      <c r="O272" t="s">
        <v>459</v>
      </c>
      <c r="P272">
        <v>50</v>
      </c>
      <c r="Q272">
        <v>1</v>
      </c>
      <c r="R272" t="s">
        <v>476</v>
      </c>
      <c r="S272" t="s">
        <v>1244</v>
      </c>
      <c r="T272" t="s">
        <v>2014</v>
      </c>
      <c r="U272" t="s">
        <v>1926</v>
      </c>
      <c r="V272" t="s">
        <v>1201</v>
      </c>
    </row>
    <row r="273" spans="1:22" x14ac:dyDescent="0.25">
      <c r="A273" s="31" t="str">
        <f t="shared" si="5"/>
        <v>6000.7</v>
      </c>
      <c r="B273" t="s">
        <v>1201</v>
      </c>
      <c r="C273">
        <v>2</v>
      </c>
      <c r="D273" t="s">
        <v>471</v>
      </c>
      <c r="E273" t="s">
        <v>1245</v>
      </c>
      <c r="F273" t="s">
        <v>473</v>
      </c>
      <c r="G273" t="s">
        <v>1495</v>
      </c>
      <c r="H273" t="s">
        <v>1496</v>
      </c>
      <c r="I273" t="s">
        <v>1497</v>
      </c>
      <c r="J273" t="s">
        <v>19</v>
      </c>
      <c r="K273" t="s">
        <v>474</v>
      </c>
      <c r="L273" t="s">
        <v>38</v>
      </c>
      <c r="M273" t="s">
        <v>995</v>
      </c>
      <c r="N273" t="s">
        <v>1872</v>
      </c>
      <c r="O273" t="s">
        <v>1891</v>
      </c>
      <c r="P273">
        <v>16</v>
      </c>
      <c r="Q273">
        <v>1</v>
      </c>
      <c r="R273" t="s">
        <v>476</v>
      </c>
      <c r="S273" t="s">
        <v>1254</v>
      </c>
      <c r="T273" t="s">
        <v>2015</v>
      </c>
      <c r="U273" t="s">
        <v>2016</v>
      </c>
      <c r="V273" t="s">
        <v>1201</v>
      </c>
    </row>
    <row r="274" spans="1:22" x14ac:dyDescent="0.25">
      <c r="A274" s="31" t="str">
        <f t="shared" si="5"/>
        <v>6000.7.1</v>
      </c>
      <c r="B274" t="s">
        <v>1201</v>
      </c>
      <c r="C274">
        <v>2</v>
      </c>
      <c r="D274" t="s">
        <v>478</v>
      </c>
      <c r="E274" t="s">
        <v>1246</v>
      </c>
      <c r="F274" t="s">
        <v>19</v>
      </c>
      <c r="G274" t="s">
        <v>19</v>
      </c>
      <c r="H274" t="s">
        <v>19</v>
      </c>
      <c r="I274" t="s">
        <v>19</v>
      </c>
      <c r="J274" t="s">
        <v>19</v>
      </c>
      <c r="K274" t="s">
        <v>19</v>
      </c>
      <c r="L274" t="s">
        <v>19</v>
      </c>
      <c r="M274" t="s">
        <v>19</v>
      </c>
      <c r="N274" t="s">
        <v>19</v>
      </c>
      <c r="O274" t="s">
        <v>460</v>
      </c>
      <c r="P274">
        <v>20</v>
      </c>
      <c r="Q274">
        <v>1</v>
      </c>
      <c r="R274" t="s">
        <v>476</v>
      </c>
      <c r="S274" t="s">
        <v>1247</v>
      </c>
      <c r="T274" t="s">
        <v>2015</v>
      </c>
      <c r="U274" t="s">
        <v>2017</v>
      </c>
      <c r="V274" t="s">
        <v>1201</v>
      </c>
    </row>
    <row r="275" spans="1:22" x14ac:dyDescent="0.25">
      <c r="A275" s="31" t="str">
        <f t="shared" si="5"/>
        <v>6000.7.2</v>
      </c>
      <c r="B275" t="s">
        <v>1201</v>
      </c>
      <c r="C275">
        <v>2</v>
      </c>
      <c r="D275" t="s">
        <v>478</v>
      </c>
      <c r="E275" t="s">
        <v>1248</v>
      </c>
      <c r="F275" t="s">
        <v>19</v>
      </c>
      <c r="G275" t="s">
        <v>19</v>
      </c>
      <c r="H275" t="s">
        <v>19</v>
      </c>
      <c r="I275" t="s">
        <v>19</v>
      </c>
      <c r="J275" t="s">
        <v>19</v>
      </c>
      <c r="K275" t="s">
        <v>19</v>
      </c>
      <c r="L275" t="s">
        <v>19</v>
      </c>
      <c r="M275" t="s">
        <v>19</v>
      </c>
      <c r="N275" t="s">
        <v>19</v>
      </c>
      <c r="O275" t="s">
        <v>461</v>
      </c>
      <c r="P275">
        <v>20</v>
      </c>
      <c r="Q275">
        <v>1</v>
      </c>
      <c r="R275" t="s">
        <v>476</v>
      </c>
      <c r="S275" t="s">
        <v>1249</v>
      </c>
      <c r="T275" t="s">
        <v>1988</v>
      </c>
      <c r="U275" t="s">
        <v>2018</v>
      </c>
      <c r="V275" t="s">
        <v>1201</v>
      </c>
    </row>
    <row r="276" spans="1:22" x14ac:dyDescent="0.25">
      <c r="A276" s="31" t="str">
        <f t="shared" si="5"/>
        <v>6000.7.3</v>
      </c>
      <c r="B276" t="s">
        <v>1201</v>
      </c>
      <c r="C276">
        <v>2</v>
      </c>
      <c r="D276" t="s">
        <v>478</v>
      </c>
      <c r="E276" t="s">
        <v>1250</v>
      </c>
      <c r="F276" t="s">
        <v>19</v>
      </c>
      <c r="G276" t="s">
        <v>19</v>
      </c>
      <c r="H276" t="s">
        <v>19</v>
      </c>
      <c r="I276" t="s">
        <v>19</v>
      </c>
      <c r="J276" t="s">
        <v>19</v>
      </c>
      <c r="K276" t="s">
        <v>19</v>
      </c>
      <c r="L276" t="s">
        <v>19</v>
      </c>
      <c r="M276" t="s">
        <v>19</v>
      </c>
      <c r="N276" t="s">
        <v>19</v>
      </c>
      <c r="O276" t="s">
        <v>462</v>
      </c>
      <c r="P276">
        <v>30</v>
      </c>
      <c r="Q276">
        <v>1</v>
      </c>
      <c r="R276" t="s">
        <v>476</v>
      </c>
      <c r="S276" t="s">
        <v>1251</v>
      </c>
      <c r="T276" t="s">
        <v>2019</v>
      </c>
      <c r="U276" t="s">
        <v>2011</v>
      </c>
      <c r="V276" t="s">
        <v>1201</v>
      </c>
    </row>
    <row r="277" spans="1:22" x14ac:dyDescent="0.25">
      <c r="A277" s="31" t="str">
        <f t="shared" si="5"/>
        <v>6000.7.4</v>
      </c>
      <c r="B277" t="s">
        <v>1201</v>
      </c>
      <c r="C277">
        <v>2</v>
      </c>
      <c r="D277" t="s">
        <v>478</v>
      </c>
      <c r="E277" t="s">
        <v>1252</v>
      </c>
      <c r="F277" t="s">
        <v>19</v>
      </c>
      <c r="G277" t="s">
        <v>19</v>
      </c>
      <c r="H277" t="s">
        <v>19</v>
      </c>
      <c r="I277" t="s">
        <v>19</v>
      </c>
      <c r="J277" t="s">
        <v>19</v>
      </c>
      <c r="K277" t="s">
        <v>19</v>
      </c>
      <c r="L277" t="s">
        <v>19</v>
      </c>
      <c r="M277" t="s">
        <v>19</v>
      </c>
      <c r="N277" t="s">
        <v>19</v>
      </c>
      <c r="O277" t="s">
        <v>1253</v>
      </c>
      <c r="P277">
        <v>30</v>
      </c>
      <c r="Q277">
        <v>1</v>
      </c>
      <c r="R277" t="s">
        <v>476</v>
      </c>
      <c r="S277" t="s">
        <v>1254</v>
      </c>
      <c r="T277" t="s">
        <v>2020</v>
      </c>
      <c r="U277" t="s">
        <v>2016</v>
      </c>
      <c r="V277" t="s">
        <v>1201</v>
      </c>
    </row>
    <row r="278" spans="1:22" x14ac:dyDescent="0.25">
      <c r="A278" s="31" t="str">
        <f t="shared" si="5"/>
        <v>142.1</v>
      </c>
      <c r="B278" t="s">
        <v>582</v>
      </c>
      <c r="C278">
        <v>1</v>
      </c>
      <c r="D278" t="s">
        <v>471</v>
      </c>
      <c r="E278" t="s">
        <v>583</v>
      </c>
      <c r="F278" t="s">
        <v>490</v>
      </c>
      <c r="G278" t="s">
        <v>1486</v>
      </c>
      <c r="H278" t="s">
        <v>1487</v>
      </c>
      <c r="I278" t="s">
        <v>1488</v>
      </c>
      <c r="J278" t="s">
        <v>1836</v>
      </c>
      <c r="K278" t="s">
        <v>474</v>
      </c>
      <c r="L278" t="s">
        <v>20</v>
      </c>
      <c r="M278" t="s">
        <v>585</v>
      </c>
      <c r="N278" t="s">
        <v>19</v>
      </c>
      <c r="O278" t="s">
        <v>165</v>
      </c>
      <c r="P278">
        <v>100</v>
      </c>
      <c r="Q278">
        <v>100</v>
      </c>
      <c r="R278" t="s">
        <v>504</v>
      </c>
      <c r="S278" t="s">
        <v>586</v>
      </c>
      <c r="T278" t="s">
        <v>1930</v>
      </c>
      <c r="U278" t="s">
        <v>1922</v>
      </c>
      <c r="V278" t="s">
        <v>582</v>
      </c>
    </row>
    <row r="279" spans="1:22" x14ac:dyDescent="0.25">
      <c r="A279" s="31" t="str">
        <f t="shared" si="5"/>
        <v>142.1.1</v>
      </c>
      <c r="B279" t="s">
        <v>582</v>
      </c>
      <c r="C279">
        <v>1</v>
      </c>
      <c r="D279" t="s">
        <v>478</v>
      </c>
      <c r="E279" t="s">
        <v>587</v>
      </c>
      <c r="F279" t="s">
        <v>19</v>
      </c>
      <c r="G279" t="s">
        <v>19</v>
      </c>
      <c r="H279" t="s">
        <v>19</v>
      </c>
      <c r="I279" t="s">
        <v>19</v>
      </c>
      <c r="J279" t="s">
        <v>19</v>
      </c>
      <c r="K279" t="s">
        <v>19</v>
      </c>
      <c r="L279" t="s">
        <v>19</v>
      </c>
      <c r="M279" t="s">
        <v>19</v>
      </c>
      <c r="N279" t="s">
        <v>19</v>
      </c>
      <c r="O279" t="s">
        <v>166</v>
      </c>
      <c r="P279">
        <v>25</v>
      </c>
      <c r="Q279">
        <v>100</v>
      </c>
      <c r="R279" t="s">
        <v>504</v>
      </c>
      <c r="S279" t="s">
        <v>588</v>
      </c>
      <c r="T279" t="s">
        <v>1930</v>
      </c>
      <c r="U279" t="s">
        <v>1922</v>
      </c>
      <c r="V279" t="s">
        <v>582</v>
      </c>
    </row>
    <row r="280" spans="1:22" x14ac:dyDescent="0.25">
      <c r="A280" s="31" t="str">
        <f t="shared" si="5"/>
        <v>142.1.2</v>
      </c>
      <c r="B280" t="s">
        <v>582</v>
      </c>
      <c r="C280">
        <v>1</v>
      </c>
      <c r="D280" t="s">
        <v>478</v>
      </c>
      <c r="E280" t="s">
        <v>589</v>
      </c>
      <c r="F280" t="s">
        <v>19</v>
      </c>
      <c r="G280" t="s">
        <v>19</v>
      </c>
      <c r="H280" t="s">
        <v>19</v>
      </c>
      <c r="I280" t="s">
        <v>19</v>
      </c>
      <c r="J280" t="s">
        <v>19</v>
      </c>
      <c r="K280" t="s">
        <v>19</v>
      </c>
      <c r="L280" t="s">
        <v>19</v>
      </c>
      <c r="M280" t="s">
        <v>19</v>
      </c>
      <c r="N280" t="s">
        <v>19</v>
      </c>
      <c r="O280" t="s">
        <v>1892</v>
      </c>
      <c r="P280">
        <v>25</v>
      </c>
      <c r="Q280">
        <v>100</v>
      </c>
      <c r="R280" t="s">
        <v>504</v>
      </c>
      <c r="S280" t="s">
        <v>590</v>
      </c>
      <c r="T280" t="s">
        <v>1930</v>
      </c>
      <c r="U280" t="s">
        <v>1922</v>
      </c>
      <c r="V280" t="s">
        <v>582</v>
      </c>
    </row>
    <row r="281" spans="1:22" x14ac:dyDescent="0.25">
      <c r="A281" s="31" t="str">
        <f t="shared" si="5"/>
        <v>142.1.3</v>
      </c>
      <c r="B281" t="s">
        <v>582</v>
      </c>
      <c r="C281">
        <v>1</v>
      </c>
      <c r="D281" t="s">
        <v>478</v>
      </c>
      <c r="E281" t="s">
        <v>591</v>
      </c>
      <c r="F281" t="s">
        <v>19</v>
      </c>
      <c r="G281" t="s">
        <v>19</v>
      </c>
      <c r="H281" t="s">
        <v>19</v>
      </c>
      <c r="I281" t="s">
        <v>19</v>
      </c>
      <c r="J281" t="s">
        <v>19</v>
      </c>
      <c r="K281" t="s">
        <v>19</v>
      </c>
      <c r="L281" t="s">
        <v>19</v>
      </c>
      <c r="M281" t="s">
        <v>19</v>
      </c>
      <c r="N281" t="s">
        <v>19</v>
      </c>
      <c r="O281" t="s">
        <v>167</v>
      </c>
      <c r="P281">
        <v>10</v>
      </c>
      <c r="Q281">
        <v>1</v>
      </c>
      <c r="R281" t="s">
        <v>476</v>
      </c>
      <c r="S281" t="s">
        <v>592</v>
      </c>
      <c r="T281" t="s">
        <v>1967</v>
      </c>
      <c r="U281" t="s">
        <v>1918</v>
      </c>
      <c r="V281" t="s">
        <v>582</v>
      </c>
    </row>
    <row r="282" spans="1:22" x14ac:dyDescent="0.25">
      <c r="A282" s="31" t="str">
        <f t="shared" si="5"/>
        <v>142.1.4</v>
      </c>
      <c r="B282" t="s">
        <v>582</v>
      </c>
      <c r="C282">
        <v>1</v>
      </c>
      <c r="D282" t="s">
        <v>478</v>
      </c>
      <c r="E282" t="s">
        <v>593</v>
      </c>
      <c r="F282" t="s">
        <v>19</v>
      </c>
      <c r="G282" t="s">
        <v>19</v>
      </c>
      <c r="H282" t="s">
        <v>19</v>
      </c>
      <c r="I282" t="s">
        <v>19</v>
      </c>
      <c r="J282" t="s">
        <v>19</v>
      </c>
      <c r="K282" t="s">
        <v>19</v>
      </c>
      <c r="L282" t="s">
        <v>19</v>
      </c>
      <c r="M282" t="s">
        <v>19</v>
      </c>
      <c r="N282" t="s">
        <v>19</v>
      </c>
      <c r="O282" t="s">
        <v>168</v>
      </c>
      <c r="P282">
        <v>20</v>
      </c>
      <c r="Q282">
        <v>1</v>
      </c>
      <c r="R282" t="s">
        <v>476</v>
      </c>
      <c r="S282" t="s">
        <v>594</v>
      </c>
      <c r="T282" t="s">
        <v>1933</v>
      </c>
      <c r="U282" t="s">
        <v>1938</v>
      </c>
      <c r="V282" t="s">
        <v>582</v>
      </c>
    </row>
    <row r="283" spans="1:22" x14ac:dyDescent="0.25">
      <c r="A283" s="31" t="str">
        <f t="shared" si="5"/>
        <v>142.1.5</v>
      </c>
      <c r="B283" t="s">
        <v>582</v>
      </c>
      <c r="C283">
        <v>1</v>
      </c>
      <c r="D283" t="s">
        <v>478</v>
      </c>
      <c r="E283" t="s">
        <v>595</v>
      </c>
      <c r="F283" t="s">
        <v>19</v>
      </c>
      <c r="G283" t="s">
        <v>19</v>
      </c>
      <c r="H283" t="s">
        <v>19</v>
      </c>
      <c r="I283" t="s">
        <v>19</v>
      </c>
      <c r="J283" t="s">
        <v>19</v>
      </c>
      <c r="K283" t="s">
        <v>19</v>
      </c>
      <c r="L283" t="s">
        <v>19</v>
      </c>
      <c r="M283" t="s">
        <v>19</v>
      </c>
      <c r="N283" t="s">
        <v>19</v>
      </c>
      <c r="O283" t="s">
        <v>169</v>
      </c>
      <c r="P283">
        <v>20</v>
      </c>
      <c r="Q283">
        <v>1</v>
      </c>
      <c r="R283" t="s">
        <v>476</v>
      </c>
      <c r="S283" t="s">
        <v>596</v>
      </c>
      <c r="T283" t="s">
        <v>1928</v>
      </c>
      <c r="U283" t="s">
        <v>1922</v>
      </c>
      <c r="V283" t="s">
        <v>582</v>
      </c>
    </row>
    <row r="284" spans="1:22" x14ac:dyDescent="0.25">
      <c r="A284" s="31" t="str">
        <f t="shared" si="5"/>
        <v>30.1</v>
      </c>
      <c r="B284" t="s">
        <v>1069</v>
      </c>
      <c r="C284">
        <v>4</v>
      </c>
      <c r="D284" t="s">
        <v>471</v>
      </c>
      <c r="E284" t="s">
        <v>1070</v>
      </c>
      <c r="F284" t="s">
        <v>490</v>
      </c>
      <c r="G284" t="s">
        <v>1501</v>
      </c>
      <c r="H284" t="s">
        <v>1502</v>
      </c>
      <c r="I284" t="s">
        <v>1503</v>
      </c>
      <c r="J284" t="s">
        <v>19</v>
      </c>
      <c r="K284" t="s">
        <v>474</v>
      </c>
      <c r="L284" t="s">
        <v>20</v>
      </c>
      <c r="M284" t="s">
        <v>510</v>
      </c>
      <c r="N284" t="s">
        <v>19</v>
      </c>
      <c r="O284" t="s">
        <v>105</v>
      </c>
      <c r="P284">
        <v>20</v>
      </c>
      <c r="Q284">
        <v>1</v>
      </c>
      <c r="R284" t="s">
        <v>476</v>
      </c>
      <c r="S284" t="s">
        <v>1071</v>
      </c>
      <c r="T284" t="s">
        <v>1952</v>
      </c>
      <c r="U284" t="s">
        <v>1946</v>
      </c>
      <c r="V284" t="s">
        <v>1069</v>
      </c>
    </row>
    <row r="285" spans="1:22" x14ac:dyDescent="0.25">
      <c r="A285" s="31" t="str">
        <f t="shared" si="5"/>
        <v>30.1.1</v>
      </c>
      <c r="B285" t="s">
        <v>1069</v>
      </c>
      <c r="C285">
        <v>4</v>
      </c>
      <c r="D285" t="s">
        <v>478</v>
      </c>
      <c r="E285" t="s">
        <v>1072</v>
      </c>
      <c r="F285" t="s">
        <v>19</v>
      </c>
      <c r="G285" t="s">
        <v>19</v>
      </c>
      <c r="H285" t="s">
        <v>19</v>
      </c>
      <c r="I285" t="s">
        <v>19</v>
      </c>
      <c r="J285" t="s">
        <v>19</v>
      </c>
      <c r="K285" t="s">
        <v>19</v>
      </c>
      <c r="L285" t="s">
        <v>19</v>
      </c>
      <c r="M285" t="s">
        <v>19</v>
      </c>
      <c r="N285" t="s">
        <v>19</v>
      </c>
      <c r="O285" t="s">
        <v>106</v>
      </c>
      <c r="P285">
        <v>20</v>
      </c>
      <c r="Q285">
        <v>1</v>
      </c>
      <c r="R285" t="s">
        <v>476</v>
      </c>
      <c r="S285" t="s">
        <v>1073</v>
      </c>
      <c r="T285" t="s">
        <v>1952</v>
      </c>
      <c r="U285" t="s">
        <v>1964</v>
      </c>
      <c r="V285" t="s">
        <v>1069</v>
      </c>
    </row>
    <row r="286" spans="1:22" x14ac:dyDescent="0.25">
      <c r="A286" s="31" t="str">
        <f t="shared" si="5"/>
        <v>30.1.2</v>
      </c>
      <c r="B286" t="s">
        <v>1069</v>
      </c>
      <c r="C286">
        <v>4</v>
      </c>
      <c r="D286" t="s">
        <v>478</v>
      </c>
      <c r="E286" t="s">
        <v>1074</v>
      </c>
      <c r="F286" t="s">
        <v>19</v>
      </c>
      <c r="G286" t="s">
        <v>19</v>
      </c>
      <c r="H286" t="s">
        <v>19</v>
      </c>
      <c r="I286" t="s">
        <v>19</v>
      </c>
      <c r="J286" t="s">
        <v>19</v>
      </c>
      <c r="K286" t="s">
        <v>19</v>
      </c>
      <c r="L286" t="s">
        <v>19</v>
      </c>
      <c r="M286" t="s">
        <v>19</v>
      </c>
      <c r="N286" t="s">
        <v>19</v>
      </c>
      <c r="O286" t="s">
        <v>107</v>
      </c>
      <c r="P286">
        <v>20</v>
      </c>
      <c r="Q286">
        <v>1</v>
      </c>
      <c r="R286" t="s">
        <v>476</v>
      </c>
      <c r="S286" t="s">
        <v>1075</v>
      </c>
      <c r="T286" t="s">
        <v>2021</v>
      </c>
      <c r="U286" t="s">
        <v>1933</v>
      </c>
      <c r="V286" t="s">
        <v>1069</v>
      </c>
    </row>
    <row r="287" spans="1:22" x14ac:dyDescent="0.25">
      <c r="A287" s="31" t="str">
        <f t="shared" si="5"/>
        <v>30.1.3</v>
      </c>
      <c r="B287" t="s">
        <v>1069</v>
      </c>
      <c r="C287">
        <v>4</v>
      </c>
      <c r="D287" t="s">
        <v>478</v>
      </c>
      <c r="E287" t="s">
        <v>1076</v>
      </c>
      <c r="F287" t="s">
        <v>19</v>
      </c>
      <c r="G287" t="s">
        <v>19</v>
      </c>
      <c r="H287" t="s">
        <v>19</v>
      </c>
      <c r="I287" t="s">
        <v>19</v>
      </c>
      <c r="J287" t="s">
        <v>19</v>
      </c>
      <c r="K287" t="s">
        <v>19</v>
      </c>
      <c r="L287" t="s">
        <v>19</v>
      </c>
      <c r="M287" t="s">
        <v>19</v>
      </c>
      <c r="N287" t="s">
        <v>19</v>
      </c>
      <c r="O287" t="s">
        <v>108</v>
      </c>
      <c r="P287">
        <v>20</v>
      </c>
      <c r="Q287">
        <v>1</v>
      </c>
      <c r="R287" t="s">
        <v>476</v>
      </c>
      <c r="S287" t="s">
        <v>1077</v>
      </c>
      <c r="T287" t="s">
        <v>1989</v>
      </c>
      <c r="U287" t="s">
        <v>2017</v>
      </c>
      <c r="V287" t="s">
        <v>1069</v>
      </c>
    </row>
    <row r="288" spans="1:22" x14ac:dyDescent="0.25">
      <c r="A288" s="31" t="str">
        <f t="shared" si="5"/>
        <v>30.1.4</v>
      </c>
      <c r="B288" t="s">
        <v>1069</v>
      </c>
      <c r="C288">
        <v>4</v>
      </c>
      <c r="D288" t="s">
        <v>478</v>
      </c>
      <c r="E288" t="s">
        <v>1078</v>
      </c>
      <c r="F288" t="s">
        <v>19</v>
      </c>
      <c r="G288" t="s">
        <v>19</v>
      </c>
      <c r="H288" t="s">
        <v>19</v>
      </c>
      <c r="I288" t="s">
        <v>19</v>
      </c>
      <c r="J288" t="s">
        <v>19</v>
      </c>
      <c r="K288" t="s">
        <v>19</v>
      </c>
      <c r="L288" t="s">
        <v>19</v>
      </c>
      <c r="M288" t="s">
        <v>19</v>
      </c>
      <c r="N288" t="s">
        <v>19</v>
      </c>
      <c r="O288" t="s">
        <v>109</v>
      </c>
      <c r="P288">
        <v>40</v>
      </c>
      <c r="Q288">
        <v>2</v>
      </c>
      <c r="R288" t="s">
        <v>476</v>
      </c>
      <c r="S288" t="s">
        <v>1079</v>
      </c>
      <c r="T288" t="s">
        <v>1966</v>
      </c>
      <c r="U288" t="s">
        <v>1946</v>
      </c>
      <c r="V288" t="s">
        <v>1069</v>
      </c>
    </row>
    <row r="289" spans="1:22" x14ac:dyDescent="0.25">
      <c r="A289" s="31" t="str">
        <f t="shared" si="5"/>
        <v>30.2</v>
      </c>
      <c r="B289" t="s">
        <v>1069</v>
      </c>
      <c r="C289">
        <v>4</v>
      </c>
      <c r="D289" t="s">
        <v>471</v>
      </c>
      <c r="E289" t="s">
        <v>1080</v>
      </c>
      <c r="F289" t="s">
        <v>490</v>
      </c>
      <c r="G289" t="s">
        <v>1486</v>
      </c>
      <c r="H289" t="s">
        <v>1487</v>
      </c>
      <c r="I289" t="s">
        <v>1488</v>
      </c>
      <c r="J289" t="s">
        <v>1836</v>
      </c>
      <c r="K289" t="s">
        <v>474</v>
      </c>
      <c r="L289" t="s">
        <v>38</v>
      </c>
      <c r="M289" t="s">
        <v>585</v>
      </c>
      <c r="N289" t="s">
        <v>19</v>
      </c>
      <c r="O289" t="s">
        <v>157</v>
      </c>
      <c r="P289">
        <v>20</v>
      </c>
      <c r="Q289">
        <v>100</v>
      </c>
      <c r="R289" t="s">
        <v>504</v>
      </c>
      <c r="S289" t="s">
        <v>1081</v>
      </c>
      <c r="T289" t="s">
        <v>1969</v>
      </c>
      <c r="U289" t="s">
        <v>1942</v>
      </c>
      <c r="V289" t="s">
        <v>1069</v>
      </c>
    </row>
    <row r="290" spans="1:22" x14ac:dyDescent="0.25">
      <c r="A290" s="31" t="str">
        <f t="shared" si="5"/>
        <v>30.2.1</v>
      </c>
      <c r="B290" t="s">
        <v>1069</v>
      </c>
      <c r="C290">
        <v>4</v>
      </c>
      <c r="D290" t="s">
        <v>478</v>
      </c>
      <c r="E290" t="s">
        <v>1082</v>
      </c>
      <c r="F290" t="s">
        <v>19</v>
      </c>
      <c r="G290" t="s">
        <v>19</v>
      </c>
      <c r="H290" t="s">
        <v>19</v>
      </c>
      <c r="I290" t="s">
        <v>19</v>
      </c>
      <c r="J290" t="s">
        <v>19</v>
      </c>
      <c r="K290" t="s">
        <v>19</v>
      </c>
      <c r="L290" t="s">
        <v>19</v>
      </c>
      <c r="M290" t="s">
        <v>19</v>
      </c>
      <c r="N290" t="s">
        <v>19</v>
      </c>
      <c r="O290" t="s">
        <v>158</v>
      </c>
      <c r="P290">
        <v>15</v>
      </c>
      <c r="Q290">
        <v>2</v>
      </c>
      <c r="R290" t="s">
        <v>476</v>
      </c>
      <c r="S290" t="s">
        <v>1083</v>
      </c>
      <c r="T290" t="s">
        <v>1969</v>
      </c>
      <c r="U290" t="s">
        <v>2022</v>
      </c>
      <c r="V290" t="s">
        <v>1069</v>
      </c>
    </row>
    <row r="291" spans="1:22" x14ac:dyDescent="0.25">
      <c r="A291" s="31" t="str">
        <f t="shared" si="5"/>
        <v>30.2.2</v>
      </c>
      <c r="B291" t="s">
        <v>1069</v>
      </c>
      <c r="C291">
        <v>4</v>
      </c>
      <c r="D291" t="s">
        <v>478</v>
      </c>
      <c r="E291" t="s">
        <v>1084</v>
      </c>
      <c r="F291" t="s">
        <v>19</v>
      </c>
      <c r="G291" t="s">
        <v>19</v>
      </c>
      <c r="H291" t="s">
        <v>19</v>
      </c>
      <c r="I291" t="s">
        <v>19</v>
      </c>
      <c r="J291" t="s">
        <v>19</v>
      </c>
      <c r="K291" t="s">
        <v>19</v>
      </c>
      <c r="L291" t="s">
        <v>19</v>
      </c>
      <c r="M291" t="s">
        <v>19</v>
      </c>
      <c r="N291" t="s">
        <v>19</v>
      </c>
      <c r="O291" t="s">
        <v>159</v>
      </c>
      <c r="P291">
        <v>30</v>
      </c>
      <c r="Q291">
        <v>1</v>
      </c>
      <c r="R291" t="s">
        <v>476</v>
      </c>
      <c r="S291" t="s">
        <v>1085</v>
      </c>
      <c r="T291" t="s">
        <v>2015</v>
      </c>
      <c r="U291" t="s">
        <v>1916</v>
      </c>
      <c r="V291" t="s">
        <v>1069</v>
      </c>
    </row>
    <row r="292" spans="1:22" x14ac:dyDescent="0.25">
      <c r="A292" s="31" t="str">
        <f t="shared" si="5"/>
        <v>30.2.3</v>
      </c>
      <c r="B292" t="s">
        <v>1069</v>
      </c>
      <c r="C292">
        <v>4</v>
      </c>
      <c r="D292" t="s">
        <v>478</v>
      </c>
      <c r="E292" t="s">
        <v>1086</v>
      </c>
      <c r="F292" t="s">
        <v>19</v>
      </c>
      <c r="G292" t="s">
        <v>19</v>
      </c>
      <c r="H292" t="s">
        <v>19</v>
      </c>
      <c r="I292" t="s">
        <v>19</v>
      </c>
      <c r="J292" t="s">
        <v>19</v>
      </c>
      <c r="K292" t="s">
        <v>19</v>
      </c>
      <c r="L292" t="s">
        <v>19</v>
      </c>
      <c r="M292" t="s">
        <v>19</v>
      </c>
      <c r="N292" t="s">
        <v>19</v>
      </c>
      <c r="O292" t="s">
        <v>95</v>
      </c>
      <c r="P292">
        <v>50</v>
      </c>
      <c r="Q292">
        <v>100</v>
      </c>
      <c r="R292" t="s">
        <v>504</v>
      </c>
      <c r="S292" t="s">
        <v>844</v>
      </c>
      <c r="T292" t="s">
        <v>1975</v>
      </c>
      <c r="U292" t="s">
        <v>1914</v>
      </c>
      <c r="V292" t="s">
        <v>1069</v>
      </c>
    </row>
    <row r="293" spans="1:22" x14ac:dyDescent="0.25">
      <c r="A293" s="31" t="str">
        <f t="shared" si="5"/>
        <v>30.2.4</v>
      </c>
      <c r="B293" t="s">
        <v>1069</v>
      </c>
      <c r="C293">
        <v>4</v>
      </c>
      <c r="D293" t="s">
        <v>478</v>
      </c>
      <c r="E293" t="s">
        <v>1087</v>
      </c>
      <c r="F293" t="s">
        <v>19</v>
      </c>
      <c r="G293" t="s">
        <v>19</v>
      </c>
      <c r="H293" t="s">
        <v>19</v>
      </c>
      <c r="I293" t="s">
        <v>19</v>
      </c>
      <c r="J293" t="s">
        <v>19</v>
      </c>
      <c r="K293" t="s">
        <v>19</v>
      </c>
      <c r="L293" t="s">
        <v>19</v>
      </c>
      <c r="M293" t="s">
        <v>19</v>
      </c>
      <c r="N293" t="s">
        <v>19</v>
      </c>
      <c r="O293" t="s">
        <v>160</v>
      </c>
      <c r="P293">
        <v>5</v>
      </c>
      <c r="Q293">
        <v>2</v>
      </c>
      <c r="R293" t="s">
        <v>476</v>
      </c>
      <c r="S293" t="s">
        <v>1088</v>
      </c>
      <c r="T293" t="s">
        <v>1943</v>
      </c>
      <c r="U293" t="s">
        <v>1942</v>
      </c>
      <c r="V293" t="s">
        <v>1069</v>
      </c>
    </row>
    <row r="294" spans="1:22" x14ac:dyDescent="0.25">
      <c r="A294" s="31" t="str">
        <f t="shared" si="5"/>
        <v>30.3</v>
      </c>
      <c r="B294" s="157" t="s">
        <v>1069</v>
      </c>
      <c r="C294" s="157">
        <v>4</v>
      </c>
      <c r="D294" s="157" t="s">
        <v>1825</v>
      </c>
      <c r="E294" s="157" t="s">
        <v>1089</v>
      </c>
      <c r="F294" s="157" t="s">
        <v>490</v>
      </c>
      <c r="G294" s="157" t="s">
        <v>1486</v>
      </c>
      <c r="H294" s="157" t="s">
        <v>1487</v>
      </c>
      <c r="I294" s="157" t="s">
        <v>1488</v>
      </c>
      <c r="J294" s="157" t="s">
        <v>19</v>
      </c>
      <c r="K294" s="157" t="s">
        <v>474</v>
      </c>
      <c r="L294" s="157" t="s">
        <v>20</v>
      </c>
      <c r="M294" s="157" t="s">
        <v>1090</v>
      </c>
      <c r="N294" s="157" t="s">
        <v>19</v>
      </c>
      <c r="O294" s="157" t="s">
        <v>93</v>
      </c>
      <c r="P294" s="157">
        <v>0</v>
      </c>
      <c r="Q294" s="157">
        <v>1</v>
      </c>
      <c r="R294" s="157" t="s">
        <v>476</v>
      </c>
      <c r="S294" s="157" t="s">
        <v>1091</v>
      </c>
      <c r="T294" s="157" t="s">
        <v>2023</v>
      </c>
      <c r="U294" s="157" t="s">
        <v>1942</v>
      </c>
      <c r="V294" s="157" t="s">
        <v>1069</v>
      </c>
    </row>
    <row r="295" spans="1:22" x14ac:dyDescent="0.25">
      <c r="A295" s="31" t="str">
        <f t="shared" si="5"/>
        <v>30.3.1</v>
      </c>
      <c r="B295" s="157" t="s">
        <v>1069</v>
      </c>
      <c r="C295" s="157">
        <v>4</v>
      </c>
      <c r="D295" s="157" t="s">
        <v>1795</v>
      </c>
      <c r="E295" s="157" t="s">
        <v>1092</v>
      </c>
      <c r="F295" s="157" t="s">
        <v>19</v>
      </c>
      <c r="G295" s="157" t="s">
        <v>19</v>
      </c>
      <c r="H295" s="157" t="s">
        <v>19</v>
      </c>
      <c r="I295" s="157" t="s">
        <v>19</v>
      </c>
      <c r="J295" s="157" t="s">
        <v>19</v>
      </c>
      <c r="K295" s="157" t="s">
        <v>19</v>
      </c>
      <c r="L295" s="157" t="s">
        <v>19</v>
      </c>
      <c r="M295" s="157" t="s">
        <v>19</v>
      </c>
      <c r="N295" s="157" t="s">
        <v>19</v>
      </c>
      <c r="O295" s="157" t="s">
        <v>94</v>
      </c>
      <c r="P295" s="157">
        <v>20</v>
      </c>
      <c r="Q295" s="157">
        <v>1</v>
      </c>
      <c r="R295" s="157" t="s">
        <v>476</v>
      </c>
      <c r="S295" s="157" t="s">
        <v>1093</v>
      </c>
      <c r="T295" s="157" t="s">
        <v>2023</v>
      </c>
      <c r="U295" s="157" t="s">
        <v>1961</v>
      </c>
      <c r="V295" s="157" t="s">
        <v>1069</v>
      </c>
    </row>
    <row r="296" spans="1:22" x14ac:dyDescent="0.25">
      <c r="A296" s="31" t="str">
        <f t="shared" si="5"/>
        <v>30.3.2</v>
      </c>
      <c r="B296" s="157" t="s">
        <v>1069</v>
      </c>
      <c r="C296" s="157">
        <v>4</v>
      </c>
      <c r="D296" s="157" t="s">
        <v>1795</v>
      </c>
      <c r="E296" s="157" t="s">
        <v>1094</v>
      </c>
      <c r="F296" s="157" t="s">
        <v>19</v>
      </c>
      <c r="G296" s="157" t="s">
        <v>19</v>
      </c>
      <c r="H296" s="157" t="s">
        <v>19</v>
      </c>
      <c r="I296" s="157" t="s">
        <v>19</v>
      </c>
      <c r="J296" s="157" t="s">
        <v>19</v>
      </c>
      <c r="K296" s="157" t="s">
        <v>19</v>
      </c>
      <c r="L296" s="157" t="s">
        <v>19</v>
      </c>
      <c r="M296" s="157" t="s">
        <v>19</v>
      </c>
      <c r="N296" s="157" t="s">
        <v>19</v>
      </c>
      <c r="O296" s="157" t="s">
        <v>95</v>
      </c>
      <c r="P296" s="157">
        <v>80</v>
      </c>
      <c r="Q296" s="157">
        <v>100</v>
      </c>
      <c r="R296" s="157" t="s">
        <v>504</v>
      </c>
      <c r="S296" s="157" t="s">
        <v>844</v>
      </c>
      <c r="T296" s="157" t="s">
        <v>2024</v>
      </c>
      <c r="U296" s="157" t="s">
        <v>1942</v>
      </c>
      <c r="V296" s="157" t="s">
        <v>1069</v>
      </c>
    </row>
    <row r="297" spans="1:22" x14ac:dyDescent="0.25">
      <c r="A297" s="31" t="str">
        <f t="shared" si="5"/>
        <v>30.4</v>
      </c>
      <c r="B297" t="s">
        <v>1069</v>
      </c>
      <c r="C297">
        <v>4</v>
      </c>
      <c r="D297" t="s">
        <v>471</v>
      </c>
      <c r="E297" t="s">
        <v>1095</v>
      </c>
      <c r="F297" t="s">
        <v>490</v>
      </c>
      <c r="G297" t="s">
        <v>1486</v>
      </c>
      <c r="H297" t="s">
        <v>1487</v>
      </c>
      <c r="I297" t="s">
        <v>1488</v>
      </c>
      <c r="J297" t="s">
        <v>1836</v>
      </c>
      <c r="K297" t="s">
        <v>491</v>
      </c>
      <c r="L297" t="s">
        <v>38</v>
      </c>
      <c r="M297" t="s">
        <v>1090</v>
      </c>
      <c r="N297" t="s">
        <v>19</v>
      </c>
      <c r="O297" t="s">
        <v>96</v>
      </c>
      <c r="P297">
        <v>20</v>
      </c>
      <c r="Q297">
        <v>1</v>
      </c>
      <c r="R297" t="s">
        <v>476</v>
      </c>
      <c r="S297" t="s">
        <v>1096</v>
      </c>
      <c r="T297" t="s">
        <v>1989</v>
      </c>
      <c r="U297" t="s">
        <v>2025</v>
      </c>
      <c r="V297" t="s">
        <v>1097</v>
      </c>
    </row>
    <row r="298" spans="1:22" x14ac:dyDescent="0.25">
      <c r="A298" s="31" t="str">
        <f t="shared" si="5"/>
        <v>30.4.1</v>
      </c>
      <c r="B298" t="s">
        <v>1069</v>
      </c>
      <c r="C298">
        <v>4</v>
      </c>
      <c r="D298" t="s">
        <v>478</v>
      </c>
      <c r="E298" t="s">
        <v>1098</v>
      </c>
      <c r="F298" t="s">
        <v>19</v>
      </c>
      <c r="G298" t="s">
        <v>19</v>
      </c>
      <c r="H298" t="s">
        <v>19</v>
      </c>
      <c r="I298" t="s">
        <v>19</v>
      </c>
      <c r="J298" t="s">
        <v>19</v>
      </c>
      <c r="K298" t="s">
        <v>19</v>
      </c>
      <c r="L298" t="s">
        <v>19</v>
      </c>
      <c r="M298" t="s">
        <v>19</v>
      </c>
      <c r="N298" t="s">
        <v>19</v>
      </c>
      <c r="O298" t="s">
        <v>97</v>
      </c>
      <c r="P298">
        <v>10</v>
      </c>
      <c r="Q298">
        <v>1</v>
      </c>
      <c r="R298" t="s">
        <v>476</v>
      </c>
      <c r="S298" t="s">
        <v>1099</v>
      </c>
      <c r="T298" t="s">
        <v>1989</v>
      </c>
      <c r="U298" t="s">
        <v>2026</v>
      </c>
      <c r="V298" t="s">
        <v>1069</v>
      </c>
    </row>
    <row r="299" spans="1:22" x14ac:dyDescent="0.25">
      <c r="A299" s="31" t="str">
        <f t="shared" si="5"/>
        <v>30.4.2</v>
      </c>
      <c r="B299" t="s">
        <v>1069</v>
      </c>
      <c r="C299">
        <v>4</v>
      </c>
      <c r="D299" t="s">
        <v>478</v>
      </c>
      <c r="E299" t="s">
        <v>1100</v>
      </c>
      <c r="F299" t="s">
        <v>19</v>
      </c>
      <c r="G299" t="s">
        <v>19</v>
      </c>
      <c r="H299" t="s">
        <v>19</v>
      </c>
      <c r="I299" t="s">
        <v>19</v>
      </c>
      <c r="J299" t="s">
        <v>19</v>
      </c>
      <c r="K299" t="s">
        <v>19</v>
      </c>
      <c r="L299" t="s">
        <v>19</v>
      </c>
      <c r="M299" t="s">
        <v>19</v>
      </c>
      <c r="N299" t="s">
        <v>19</v>
      </c>
      <c r="O299" t="s">
        <v>1827</v>
      </c>
      <c r="P299">
        <v>8</v>
      </c>
      <c r="Q299">
        <v>100</v>
      </c>
      <c r="R299" t="s">
        <v>504</v>
      </c>
      <c r="S299" t="s">
        <v>1101</v>
      </c>
      <c r="T299" t="s">
        <v>2027</v>
      </c>
      <c r="U299" t="s">
        <v>1973</v>
      </c>
      <c r="V299" t="s">
        <v>1097</v>
      </c>
    </row>
    <row r="300" spans="1:22" x14ac:dyDescent="0.25">
      <c r="A300" s="31" t="str">
        <f t="shared" si="5"/>
        <v>30.4.3</v>
      </c>
      <c r="B300" t="s">
        <v>1069</v>
      </c>
      <c r="C300">
        <v>4</v>
      </c>
      <c r="D300" t="s">
        <v>478</v>
      </c>
      <c r="E300" t="s">
        <v>1102</v>
      </c>
      <c r="F300" t="s">
        <v>19</v>
      </c>
      <c r="G300" t="s">
        <v>19</v>
      </c>
      <c r="H300" t="s">
        <v>19</v>
      </c>
      <c r="I300" t="s">
        <v>19</v>
      </c>
      <c r="J300" t="s">
        <v>19</v>
      </c>
      <c r="K300" t="s">
        <v>19</v>
      </c>
      <c r="L300" t="s">
        <v>19</v>
      </c>
      <c r="M300" t="s">
        <v>19</v>
      </c>
      <c r="N300" t="s">
        <v>19</v>
      </c>
      <c r="O300" t="s">
        <v>1828</v>
      </c>
      <c r="P300">
        <v>22</v>
      </c>
      <c r="Q300">
        <v>100</v>
      </c>
      <c r="R300" t="s">
        <v>504</v>
      </c>
      <c r="S300" t="s">
        <v>1101</v>
      </c>
      <c r="T300" t="s">
        <v>1970</v>
      </c>
      <c r="U300" t="s">
        <v>2018</v>
      </c>
      <c r="V300" t="s">
        <v>1097</v>
      </c>
    </row>
    <row r="301" spans="1:22" x14ac:dyDescent="0.25">
      <c r="A301" s="31" t="str">
        <f t="shared" si="5"/>
        <v>30.4.4</v>
      </c>
      <c r="B301" t="s">
        <v>1069</v>
      </c>
      <c r="C301">
        <v>4</v>
      </c>
      <c r="D301" t="s">
        <v>478</v>
      </c>
      <c r="E301" t="s">
        <v>1104</v>
      </c>
      <c r="F301" t="s">
        <v>19</v>
      </c>
      <c r="G301" t="s">
        <v>19</v>
      </c>
      <c r="H301" t="s">
        <v>19</v>
      </c>
      <c r="I301" t="s">
        <v>19</v>
      </c>
      <c r="J301" t="s">
        <v>19</v>
      </c>
      <c r="K301" t="s">
        <v>19</v>
      </c>
      <c r="L301" t="s">
        <v>19</v>
      </c>
      <c r="M301" t="s">
        <v>19</v>
      </c>
      <c r="N301" t="s">
        <v>19</v>
      </c>
      <c r="O301" t="s">
        <v>98</v>
      </c>
      <c r="P301">
        <v>50</v>
      </c>
      <c r="Q301">
        <v>1</v>
      </c>
      <c r="R301" t="s">
        <v>476</v>
      </c>
      <c r="S301" t="s">
        <v>1103</v>
      </c>
      <c r="T301" t="s">
        <v>2028</v>
      </c>
      <c r="U301" t="s">
        <v>2029</v>
      </c>
      <c r="V301" t="s">
        <v>1097</v>
      </c>
    </row>
    <row r="302" spans="1:22" x14ac:dyDescent="0.25">
      <c r="A302" s="31" t="str">
        <f t="shared" si="5"/>
        <v>30.4.5</v>
      </c>
      <c r="B302" t="s">
        <v>1069</v>
      </c>
      <c r="C302">
        <v>4</v>
      </c>
      <c r="D302" t="s">
        <v>478</v>
      </c>
      <c r="E302" t="s">
        <v>1829</v>
      </c>
      <c r="F302" t="s">
        <v>19</v>
      </c>
      <c r="G302" t="s">
        <v>19</v>
      </c>
      <c r="H302" t="s">
        <v>19</v>
      </c>
      <c r="I302" t="s">
        <v>19</v>
      </c>
      <c r="J302" t="s">
        <v>19</v>
      </c>
      <c r="K302" t="s">
        <v>19</v>
      </c>
      <c r="L302" t="s">
        <v>19</v>
      </c>
      <c r="M302" t="s">
        <v>19</v>
      </c>
      <c r="N302" t="s">
        <v>19</v>
      </c>
      <c r="O302" t="s">
        <v>99</v>
      </c>
      <c r="P302">
        <v>10</v>
      </c>
      <c r="Q302">
        <v>1</v>
      </c>
      <c r="R302" t="s">
        <v>476</v>
      </c>
      <c r="S302" t="s">
        <v>1105</v>
      </c>
      <c r="T302" t="s">
        <v>1984</v>
      </c>
      <c r="U302" t="s">
        <v>2025</v>
      </c>
      <c r="V302" t="s">
        <v>1097</v>
      </c>
    </row>
    <row r="303" spans="1:22" x14ac:dyDescent="0.25">
      <c r="A303" s="31" t="str">
        <f t="shared" si="5"/>
        <v>30.5</v>
      </c>
      <c r="B303" t="s">
        <v>1069</v>
      </c>
      <c r="C303">
        <v>4</v>
      </c>
      <c r="D303" t="s">
        <v>471</v>
      </c>
      <c r="E303" t="s">
        <v>1106</v>
      </c>
      <c r="F303" t="s">
        <v>473</v>
      </c>
      <c r="G303" t="s">
        <v>1486</v>
      </c>
      <c r="H303" t="s">
        <v>1487</v>
      </c>
      <c r="I303" t="s">
        <v>1488</v>
      </c>
      <c r="J303" t="s">
        <v>19</v>
      </c>
      <c r="K303" t="s">
        <v>474</v>
      </c>
      <c r="L303" t="s">
        <v>19</v>
      </c>
      <c r="M303" t="s">
        <v>1107</v>
      </c>
      <c r="N303" t="s">
        <v>19</v>
      </c>
      <c r="O303" t="s">
        <v>279</v>
      </c>
      <c r="P303">
        <v>20</v>
      </c>
      <c r="Q303">
        <v>100</v>
      </c>
      <c r="R303" t="s">
        <v>504</v>
      </c>
      <c r="S303" t="s">
        <v>1108</v>
      </c>
      <c r="T303" t="s">
        <v>1948</v>
      </c>
      <c r="U303" t="s">
        <v>1922</v>
      </c>
      <c r="V303" t="s">
        <v>1069</v>
      </c>
    </row>
    <row r="304" spans="1:22" x14ac:dyDescent="0.25">
      <c r="A304" s="31" t="str">
        <f t="shared" si="5"/>
        <v>30.5.1</v>
      </c>
      <c r="B304" t="s">
        <v>1069</v>
      </c>
      <c r="C304">
        <v>4</v>
      </c>
      <c r="D304" t="s">
        <v>478</v>
      </c>
      <c r="E304" t="s">
        <v>1109</v>
      </c>
      <c r="F304" t="s">
        <v>19</v>
      </c>
      <c r="G304" t="s">
        <v>19</v>
      </c>
      <c r="H304" t="s">
        <v>19</v>
      </c>
      <c r="I304" t="s">
        <v>19</v>
      </c>
      <c r="J304" t="s">
        <v>19</v>
      </c>
      <c r="K304" t="s">
        <v>19</v>
      </c>
      <c r="L304" t="s">
        <v>19</v>
      </c>
      <c r="M304" t="s">
        <v>19</v>
      </c>
      <c r="N304" t="s">
        <v>19</v>
      </c>
      <c r="O304" t="s">
        <v>280</v>
      </c>
      <c r="P304">
        <v>20</v>
      </c>
      <c r="Q304">
        <v>1</v>
      </c>
      <c r="R304" t="s">
        <v>476</v>
      </c>
      <c r="S304" t="s">
        <v>1110</v>
      </c>
      <c r="T304" t="s">
        <v>1948</v>
      </c>
      <c r="U304" t="s">
        <v>1992</v>
      </c>
      <c r="V304" t="s">
        <v>1069</v>
      </c>
    </row>
    <row r="305" spans="1:22" x14ac:dyDescent="0.25">
      <c r="A305" s="31" t="str">
        <f t="shared" si="5"/>
        <v>30.5.2</v>
      </c>
      <c r="B305" t="s">
        <v>1069</v>
      </c>
      <c r="C305">
        <v>4</v>
      </c>
      <c r="D305" t="s">
        <v>478</v>
      </c>
      <c r="E305" t="s">
        <v>1111</v>
      </c>
      <c r="F305" t="s">
        <v>19</v>
      </c>
      <c r="G305" t="s">
        <v>19</v>
      </c>
      <c r="H305" t="s">
        <v>19</v>
      </c>
      <c r="I305" t="s">
        <v>19</v>
      </c>
      <c r="J305" t="s">
        <v>19</v>
      </c>
      <c r="K305" t="s">
        <v>19</v>
      </c>
      <c r="L305" t="s">
        <v>19</v>
      </c>
      <c r="M305" t="s">
        <v>19</v>
      </c>
      <c r="N305" t="s">
        <v>19</v>
      </c>
      <c r="O305" t="s">
        <v>281</v>
      </c>
      <c r="P305">
        <v>80</v>
      </c>
      <c r="Q305">
        <v>100</v>
      </c>
      <c r="R305" t="s">
        <v>504</v>
      </c>
      <c r="S305" t="s">
        <v>1112</v>
      </c>
      <c r="T305" t="s">
        <v>1992</v>
      </c>
      <c r="U305" t="s">
        <v>1922</v>
      </c>
      <c r="V305" t="s">
        <v>1069</v>
      </c>
    </row>
    <row r="306" spans="1:22" x14ac:dyDescent="0.25">
      <c r="A306" s="31" t="str">
        <f t="shared" si="5"/>
        <v>30.6</v>
      </c>
      <c r="B306" t="s">
        <v>1069</v>
      </c>
      <c r="C306">
        <v>4</v>
      </c>
      <c r="D306" t="s">
        <v>471</v>
      </c>
      <c r="E306" t="s">
        <v>1113</v>
      </c>
      <c r="F306" t="s">
        <v>473</v>
      </c>
      <c r="G306" t="s">
        <v>1486</v>
      </c>
      <c r="H306" t="s">
        <v>1487</v>
      </c>
      <c r="I306" t="s">
        <v>1488</v>
      </c>
      <c r="J306" t="s">
        <v>19</v>
      </c>
      <c r="K306" t="s">
        <v>491</v>
      </c>
      <c r="L306" t="s">
        <v>19</v>
      </c>
      <c r="M306" t="s">
        <v>1114</v>
      </c>
      <c r="N306" t="s">
        <v>1558</v>
      </c>
      <c r="O306" t="s">
        <v>92</v>
      </c>
      <c r="P306">
        <v>20</v>
      </c>
      <c r="Q306">
        <v>100</v>
      </c>
      <c r="R306" t="s">
        <v>504</v>
      </c>
      <c r="S306" t="s">
        <v>1108</v>
      </c>
      <c r="T306" t="s">
        <v>1948</v>
      </c>
      <c r="U306" t="s">
        <v>1922</v>
      </c>
      <c r="V306" t="s">
        <v>1115</v>
      </c>
    </row>
    <row r="307" spans="1:22" x14ac:dyDescent="0.25">
      <c r="A307" s="31" t="str">
        <f t="shared" si="5"/>
        <v>30.6.1</v>
      </c>
      <c r="B307" t="s">
        <v>1069</v>
      </c>
      <c r="C307">
        <v>4</v>
      </c>
      <c r="D307" t="s">
        <v>478</v>
      </c>
      <c r="E307" t="s">
        <v>1116</v>
      </c>
      <c r="F307" t="s">
        <v>19</v>
      </c>
      <c r="G307" t="s">
        <v>19</v>
      </c>
      <c r="H307" t="s">
        <v>19</v>
      </c>
      <c r="I307" t="s">
        <v>19</v>
      </c>
      <c r="J307" t="s">
        <v>19</v>
      </c>
      <c r="K307" t="s">
        <v>19</v>
      </c>
      <c r="L307" t="s">
        <v>19</v>
      </c>
      <c r="M307" t="s">
        <v>19</v>
      </c>
      <c r="N307" t="s">
        <v>19</v>
      </c>
      <c r="O307" t="s">
        <v>58</v>
      </c>
      <c r="P307">
        <v>20</v>
      </c>
      <c r="Q307">
        <v>1</v>
      </c>
      <c r="R307" t="s">
        <v>476</v>
      </c>
      <c r="S307" t="s">
        <v>1110</v>
      </c>
      <c r="T307" t="s">
        <v>1948</v>
      </c>
      <c r="U307" t="s">
        <v>2030</v>
      </c>
      <c r="V307" t="s">
        <v>1115</v>
      </c>
    </row>
    <row r="308" spans="1:22" x14ac:dyDescent="0.25">
      <c r="A308" s="31" t="str">
        <f t="shared" si="5"/>
        <v>30.6.2</v>
      </c>
      <c r="B308" t="s">
        <v>1069</v>
      </c>
      <c r="C308">
        <v>4</v>
      </c>
      <c r="D308" t="s">
        <v>478</v>
      </c>
      <c r="E308" t="s">
        <v>1117</v>
      </c>
      <c r="F308" t="s">
        <v>19</v>
      </c>
      <c r="G308" t="s">
        <v>19</v>
      </c>
      <c r="H308" t="s">
        <v>19</v>
      </c>
      <c r="I308" t="s">
        <v>19</v>
      </c>
      <c r="J308" t="s">
        <v>19</v>
      </c>
      <c r="K308" t="s">
        <v>19</v>
      </c>
      <c r="L308" t="s">
        <v>19</v>
      </c>
      <c r="M308" t="s">
        <v>19</v>
      </c>
      <c r="N308" t="s">
        <v>19</v>
      </c>
      <c r="O308" t="s">
        <v>59</v>
      </c>
      <c r="P308">
        <v>80</v>
      </c>
      <c r="Q308">
        <v>100</v>
      </c>
      <c r="R308" t="s">
        <v>504</v>
      </c>
      <c r="S308" t="s">
        <v>1112</v>
      </c>
      <c r="T308" t="s">
        <v>1921</v>
      </c>
      <c r="U308" t="s">
        <v>1922</v>
      </c>
      <c r="V308" t="s">
        <v>1115</v>
      </c>
    </row>
    <row r="309" spans="1:22" x14ac:dyDescent="0.25">
      <c r="A309" s="31" t="str">
        <f t="shared" si="5"/>
        <v>130.1</v>
      </c>
      <c r="B309" t="s">
        <v>1187</v>
      </c>
      <c r="C309">
        <v>2</v>
      </c>
      <c r="D309" t="s">
        <v>471</v>
      </c>
      <c r="E309" t="s">
        <v>1188</v>
      </c>
      <c r="F309" t="s">
        <v>490</v>
      </c>
      <c r="G309" t="s">
        <v>1486</v>
      </c>
      <c r="H309" t="s">
        <v>1490</v>
      </c>
      <c r="I309" t="s">
        <v>1488</v>
      </c>
      <c r="J309" t="s">
        <v>19</v>
      </c>
      <c r="K309" t="s">
        <v>491</v>
      </c>
      <c r="L309" t="s">
        <v>19</v>
      </c>
      <c r="M309" t="s">
        <v>1090</v>
      </c>
      <c r="N309" t="s">
        <v>19</v>
      </c>
      <c r="O309" t="s">
        <v>100</v>
      </c>
      <c r="P309">
        <v>100</v>
      </c>
      <c r="Q309">
        <v>1</v>
      </c>
      <c r="R309" t="s">
        <v>476</v>
      </c>
      <c r="S309" t="s">
        <v>1189</v>
      </c>
      <c r="T309" t="s">
        <v>1950</v>
      </c>
      <c r="U309" t="s">
        <v>2031</v>
      </c>
      <c r="V309" t="s">
        <v>1190</v>
      </c>
    </row>
    <row r="310" spans="1:22" x14ac:dyDescent="0.25">
      <c r="A310" s="31" t="str">
        <f t="shared" si="5"/>
        <v>130.1.1</v>
      </c>
      <c r="B310" t="s">
        <v>1187</v>
      </c>
      <c r="C310">
        <v>2</v>
      </c>
      <c r="D310" t="s">
        <v>478</v>
      </c>
      <c r="E310" t="s">
        <v>1191</v>
      </c>
      <c r="F310" t="s">
        <v>19</v>
      </c>
      <c r="G310" t="s">
        <v>19</v>
      </c>
      <c r="H310" t="s">
        <v>19</v>
      </c>
      <c r="I310" t="s">
        <v>19</v>
      </c>
      <c r="J310" t="s">
        <v>19</v>
      </c>
      <c r="K310" t="s">
        <v>19</v>
      </c>
      <c r="L310" t="s">
        <v>19</v>
      </c>
      <c r="M310" t="s">
        <v>19</v>
      </c>
      <c r="N310" t="s">
        <v>19</v>
      </c>
      <c r="O310" t="s">
        <v>1789</v>
      </c>
      <c r="P310">
        <v>10</v>
      </c>
      <c r="Q310">
        <v>6</v>
      </c>
      <c r="R310" t="s">
        <v>476</v>
      </c>
      <c r="S310" t="s">
        <v>1790</v>
      </c>
      <c r="T310" t="s">
        <v>1950</v>
      </c>
      <c r="U310" t="s">
        <v>2031</v>
      </c>
      <c r="V310" t="s">
        <v>1192</v>
      </c>
    </row>
    <row r="311" spans="1:22" x14ac:dyDescent="0.25">
      <c r="A311" s="31" t="str">
        <f t="shared" si="5"/>
        <v>130.1.2</v>
      </c>
      <c r="B311" t="s">
        <v>1187</v>
      </c>
      <c r="C311">
        <v>2</v>
      </c>
      <c r="D311" t="s">
        <v>478</v>
      </c>
      <c r="E311" t="s">
        <v>1193</v>
      </c>
      <c r="F311" t="s">
        <v>19</v>
      </c>
      <c r="G311" t="s">
        <v>19</v>
      </c>
      <c r="H311" t="s">
        <v>19</v>
      </c>
      <c r="I311" t="s">
        <v>19</v>
      </c>
      <c r="J311" t="s">
        <v>19</v>
      </c>
      <c r="K311" t="s">
        <v>19</v>
      </c>
      <c r="L311" t="s">
        <v>19</v>
      </c>
      <c r="M311" t="s">
        <v>19</v>
      </c>
      <c r="N311" t="s">
        <v>19</v>
      </c>
      <c r="O311" t="s">
        <v>1900</v>
      </c>
      <c r="P311">
        <v>30</v>
      </c>
      <c r="Q311">
        <v>1</v>
      </c>
      <c r="R311" t="s">
        <v>476</v>
      </c>
      <c r="S311" t="s">
        <v>1901</v>
      </c>
      <c r="T311" t="s">
        <v>1950</v>
      </c>
      <c r="U311" t="s">
        <v>1944</v>
      </c>
      <c r="V311" t="s">
        <v>1194</v>
      </c>
    </row>
    <row r="312" spans="1:22" x14ac:dyDescent="0.25">
      <c r="A312" s="31" t="str">
        <f t="shared" si="5"/>
        <v>130.1.3</v>
      </c>
      <c r="B312" t="s">
        <v>1187</v>
      </c>
      <c r="C312">
        <v>2</v>
      </c>
      <c r="D312" t="s">
        <v>1871</v>
      </c>
      <c r="E312" t="s">
        <v>1195</v>
      </c>
      <c r="F312" t="s">
        <v>19</v>
      </c>
      <c r="G312" t="s">
        <v>19</v>
      </c>
      <c r="H312" t="s">
        <v>19</v>
      </c>
      <c r="I312" t="s">
        <v>19</v>
      </c>
      <c r="J312" t="s">
        <v>19</v>
      </c>
      <c r="K312" t="s">
        <v>19</v>
      </c>
      <c r="L312" t="s">
        <v>19</v>
      </c>
      <c r="M312" t="s">
        <v>19</v>
      </c>
      <c r="N312" t="s">
        <v>19</v>
      </c>
      <c r="O312" t="s">
        <v>101</v>
      </c>
      <c r="P312">
        <v>0</v>
      </c>
      <c r="Q312">
        <v>1</v>
      </c>
      <c r="R312" t="s">
        <v>476</v>
      </c>
      <c r="S312" t="s">
        <v>1189</v>
      </c>
      <c r="T312" t="s">
        <v>1950</v>
      </c>
      <c r="U312" t="s">
        <v>1944</v>
      </c>
      <c r="V312" t="s">
        <v>1196</v>
      </c>
    </row>
    <row r="313" spans="1:22" x14ac:dyDescent="0.25">
      <c r="A313" s="31" t="str">
        <f t="shared" si="5"/>
        <v>130.1.4</v>
      </c>
      <c r="B313" t="s">
        <v>1187</v>
      </c>
      <c r="C313">
        <v>2</v>
      </c>
      <c r="D313" t="s">
        <v>478</v>
      </c>
      <c r="E313" t="s">
        <v>1197</v>
      </c>
      <c r="F313" t="s">
        <v>19</v>
      </c>
      <c r="G313" t="s">
        <v>19</v>
      </c>
      <c r="H313" t="s">
        <v>19</v>
      </c>
      <c r="I313" t="s">
        <v>19</v>
      </c>
      <c r="J313" t="s">
        <v>19</v>
      </c>
      <c r="K313" t="s">
        <v>19</v>
      </c>
      <c r="L313" t="s">
        <v>19</v>
      </c>
      <c r="M313" t="s">
        <v>19</v>
      </c>
      <c r="N313" t="s">
        <v>19</v>
      </c>
      <c r="O313" t="s">
        <v>102</v>
      </c>
      <c r="P313">
        <v>30</v>
      </c>
      <c r="Q313">
        <v>1</v>
      </c>
      <c r="R313" t="s">
        <v>476</v>
      </c>
      <c r="S313" t="s">
        <v>1189</v>
      </c>
      <c r="T313" t="s">
        <v>1950</v>
      </c>
      <c r="U313" t="s">
        <v>1961</v>
      </c>
      <c r="V313" t="s">
        <v>1198</v>
      </c>
    </row>
    <row r="314" spans="1:22" x14ac:dyDescent="0.25">
      <c r="A314" s="31" t="str">
        <f t="shared" si="5"/>
        <v>130.1.5</v>
      </c>
      <c r="B314" t="s">
        <v>1187</v>
      </c>
      <c r="C314">
        <v>2</v>
      </c>
      <c r="D314" t="s">
        <v>478</v>
      </c>
      <c r="E314" t="s">
        <v>1199</v>
      </c>
      <c r="F314" t="s">
        <v>19</v>
      </c>
      <c r="G314" t="s">
        <v>19</v>
      </c>
      <c r="H314" t="s">
        <v>19</v>
      </c>
      <c r="I314" t="s">
        <v>19</v>
      </c>
      <c r="J314" t="s">
        <v>19</v>
      </c>
      <c r="K314" t="s">
        <v>19</v>
      </c>
      <c r="L314" t="s">
        <v>19</v>
      </c>
      <c r="M314" t="s">
        <v>19</v>
      </c>
      <c r="N314" t="s">
        <v>19</v>
      </c>
      <c r="O314" t="s">
        <v>1902</v>
      </c>
      <c r="P314">
        <v>30</v>
      </c>
      <c r="Q314">
        <v>1</v>
      </c>
      <c r="R314" t="s">
        <v>476</v>
      </c>
      <c r="S314" t="s">
        <v>1903</v>
      </c>
      <c r="T314" t="s">
        <v>2024</v>
      </c>
      <c r="U314" t="s">
        <v>2031</v>
      </c>
      <c r="V314" t="s">
        <v>1200</v>
      </c>
    </row>
    <row r="315" spans="1:22" x14ac:dyDescent="0.25">
      <c r="A315" s="31" t="str">
        <f t="shared" si="5"/>
        <v>3000.1</v>
      </c>
      <c r="B315" t="s">
        <v>1263</v>
      </c>
      <c r="C315">
        <v>5</v>
      </c>
      <c r="D315" t="s">
        <v>471</v>
      </c>
      <c r="E315" t="s">
        <v>1310</v>
      </c>
      <c r="F315" t="s">
        <v>473</v>
      </c>
      <c r="G315" t="s">
        <v>1495</v>
      </c>
      <c r="H315" t="s">
        <v>1496</v>
      </c>
      <c r="I315" t="s">
        <v>1497</v>
      </c>
      <c r="J315" t="s">
        <v>584</v>
      </c>
      <c r="K315" t="s">
        <v>491</v>
      </c>
      <c r="L315" t="s">
        <v>19</v>
      </c>
      <c r="M315" t="s">
        <v>625</v>
      </c>
      <c r="N315" t="s">
        <v>968</v>
      </c>
      <c r="O315" t="s">
        <v>236</v>
      </c>
      <c r="P315">
        <v>20</v>
      </c>
      <c r="Q315">
        <v>1</v>
      </c>
      <c r="R315" t="s">
        <v>476</v>
      </c>
      <c r="S315" t="s">
        <v>1311</v>
      </c>
      <c r="T315" t="s">
        <v>1948</v>
      </c>
      <c r="U315" t="s">
        <v>1951</v>
      </c>
      <c r="V315" t="s">
        <v>1312</v>
      </c>
    </row>
    <row r="316" spans="1:22" x14ac:dyDescent="0.25">
      <c r="A316" s="31" t="str">
        <f t="shared" si="5"/>
        <v>3000.1.1</v>
      </c>
      <c r="B316" t="s">
        <v>1263</v>
      </c>
      <c r="C316">
        <v>5</v>
      </c>
      <c r="D316" t="s">
        <v>478</v>
      </c>
      <c r="E316" t="s">
        <v>1313</v>
      </c>
      <c r="F316" t="s">
        <v>19</v>
      </c>
      <c r="G316" t="s">
        <v>19</v>
      </c>
      <c r="H316" t="s">
        <v>19</v>
      </c>
      <c r="I316" t="s">
        <v>19</v>
      </c>
      <c r="J316" t="s">
        <v>19</v>
      </c>
      <c r="K316" t="s">
        <v>19</v>
      </c>
      <c r="L316" t="s">
        <v>19</v>
      </c>
      <c r="M316" t="s">
        <v>19</v>
      </c>
      <c r="N316" t="s">
        <v>19</v>
      </c>
      <c r="O316" t="s">
        <v>237</v>
      </c>
      <c r="P316">
        <v>100</v>
      </c>
      <c r="Q316">
        <v>1</v>
      </c>
      <c r="R316" t="s">
        <v>476</v>
      </c>
      <c r="S316" t="s">
        <v>1314</v>
      </c>
      <c r="T316" t="s">
        <v>1948</v>
      </c>
      <c r="U316" t="s">
        <v>1918</v>
      </c>
      <c r="V316" t="s">
        <v>1263</v>
      </c>
    </row>
    <row r="317" spans="1:22" x14ac:dyDescent="0.25">
      <c r="A317" s="31" t="str">
        <f t="shared" si="5"/>
        <v>3000.1.2</v>
      </c>
      <c r="B317" t="s">
        <v>1263</v>
      </c>
      <c r="C317">
        <v>5</v>
      </c>
      <c r="D317" t="s">
        <v>1871</v>
      </c>
      <c r="E317" t="s">
        <v>1315</v>
      </c>
      <c r="F317" t="s">
        <v>19</v>
      </c>
      <c r="G317" t="s">
        <v>19</v>
      </c>
      <c r="H317" t="s">
        <v>19</v>
      </c>
      <c r="I317" t="s">
        <v>19</v>
      </c>
      <c r="J317" t="s">
        <v>19</v>
      </c>
      <c r="K317" t="s">
        <v>19</v>
      </c>
      <c r="L317" t="s">
        <v>19</v>
      </c>
      <c r="M317" t="s">
        <v>19</v>
      </c>
      <c r="N317" t="s">
        <v>19</v>
      </c>
      <c r="O317" t="s">
        <v>1782</v>
      </c>
      <c r="P317">
        <v>0</v>
      </c>
      <c r="Q317">
        <v>1</v>
      </c>
      <c r="R317" t="s">
        <v>476</v>
      </c>
      <c r="S317" t="s">
        <v>1316</v>
      </c>
      <c r="T317" t="s">
        <v>2036</v>
      </c>
      <c r="U317" t="s">
        <v>1934</v>
      </c>
      <c r="V317" t="s">
        <v>597</v>
      </c>
    </row>
    <row r="318" spans="1:22" x14ac:dyDescent="0.25">
      <c r="A318" s="31" t="str">
        <f t="shared" si="5"/>
        <v>3000.1.3</v>
      </c>
      <c r="B318" t="s">
        <v>1263</v>
      </c>
      <c r="C318">
        <v>5</v>
      </c>
      <c r="D318" t="s">
        <v>1871</v>
      </c>
      <c r="E318" t="s">
        <v>1317</v>
      </c>
      <c r="F318" t="s">
        <v>19</v>
      </c>
      <c r="G318" t="s">
        <v>19</v>
      </c>
      <c r="H318" t="s">
        <v>19</v>
      </c>
      <c r="I318" t="s">
        <v>19</v>
      </c>
      <c r="J318" t="s">
        <v>19</v>
      </c>
      <c r="K318" t="s">
        <v>19</v>
      </c>
      <c r="L318" t="s">
        <v>19</v>
      </c>
      <c r="M318" t="s">
        <v>19</v>
      </c>
      <c r="N318" t="s">
        <v>19</v>
      </c>
      <c r="O318" t="s">
        <v>1783</v>
      </c>
      <c r="P318">
        <v>0</v>
      </c>
      <c r="Q318">
        <v>1</v>
      </c>
      <c r="R318" t="s">
        <v>476</v>
      </c>
      <c r="S318" t="s">
        <v>1311</v>
      </c>
      <c r="T318" t="s">
        <v>1935</v>
      </c>
      <c r="U318" t="s">
        <v>1951</v>
      </c>
      <c r="V318" t="s">
        <v>597</v>
      </c>
    </row>
    <row r="319" spans="1:22" x14ac:dyDescent="0.25">
      <c r="A319" s="31" t="str">
        <f t="shared" si="5"/>
        <v>3000.2</v>
      </c>
      <c r="B319" t="s">
        <v>1263</v>
      </c>
      <c r="C319">
        <v>5</v>
      </c>
      <c r="D319" t="s">
        <v>471</v>
      </c>
      <c r="E319" t="s">
        <v>1318</v>
      </c>
      <c r="F319" t="s">
        <v>473</v>
      </c>
      <c r="G319" t="s">
        <v>1495</v>
      </c>
      <c r="H319" t="s">
        <v>1496</v>
      </c>
      <c r="I319" t="s">
        <v>1497</v>
      </c>
      <c r="J319" t="s">
        <v>537</v>
      </c>
      <c r="K319" t="s">
        <v>491</v>
      </c>
      <c r="L319" t="s">
        <v>19</v>
      </c>
      <c r="M319" t="s">
        <v>625</v>
      </c>
      <c r="N319" t="s">
        <v>968</v>
      </c>
      <c r="O319" t="s">
        <v>1784</v>
      </c>
      <c r="P319">
        <v>20</v>
      </c>
      <c r="Q319">
        <v>2</v>
      </c>
      <c r="R319" t="s">
        <v>476</v>
      </c>
      <c r="S319" t="s">
        <v>1319</v>
      </c>
      <c r="T319" t="s">
        <v>1948</v>
      </c>
      <c r="U319" t="s">
        <v>1946</v>
      </c>
      <c r="V319" t="s">
        <v>1320</v>
      </c>
    </row>
    <row r="320" spans="1:22" x14ac:dyDescent="0.25">
      <c r="A320" s="31" t="str">
        <f t="shared" si="5"/>
        <v>3000.2.1</v>
      </c>
      <c r="B320" t="s">
        <v>1263</v>
      </c>
      <c r="C320">
        <v>5</v>
      </c>
      <c r="D320" t="s">
        <v>478</v>
      </c>
      <c r="E320" t="s">
        <v>1321</v>
      </c>
      <c r="F320" t="s">
        <v>19</v>
      </c>
      <c r="G320" t="s">
        <v>19</v>
      </c>
      <c r="H320" t="s">
        <v>19</v>
      </c>
      <c r="I320" t="s">
        <v>19</v>
      </c>
      <c r="J320" t="s">
        <v>19</v>
      </c>
      <c r="K320" t="s">
        <v>19</v>
      </c>
      <c r="L320" t="s">
        <v>19</v>
      </c>
      <c r="M320" t="s">
        <v>19</v>
      </c>
      <c r="N320" t="s">
        <v>19</v>
      </c>
      <c r="O320" t="s">
        <v>358</v>
      </c>
      <c r="P320">
        <v>30</v>
      </c>
      <c r="Q320">
        <v>2</v>
      </c>
      <c r="R320" t="s">
        <v>476</v>
      </c>
      <c r="S320" t="s">
        <v>1322</v>
      </c>
      <c r="T320" t="s">
        <v>1948</v>
      </c>
      <c r="U320" t="s">
        <v>1992</v>
      </c>
      <c r="V320" t="s">
        <v>1263</v>
      </c>
    </row>
    <row r="321" spans="1:22" x14ac:dyDescent="0.25">
      <c r="A321" s="31" t="str">
        <f t="shared" si="5"/>
        <v>3000.2.2</v>
      </c>
      <c r="B321" t="s">
        <v>1263</v>
      </c>
      <c r="C321">
        <v>5</v>
      </c>
      <c r="D321" t="s">
        <v>1871</v>
      </c>
      <c r="E321" t="s">
        <v>1323</v>
      </c>
      <c r="F321" t="s">
        <v>19</v>
      </c>
      <c r="G321" t="s">
        <v>19</v>
      </c>
      <c r="H321" t="s">
        <v>19</v>
      </c>
      <c r="I321" t="s">
        <v>19</v>
      </c>
      <c r="J321" t="s">
        <v>19</v>
      </c>
      <c r="K321" t="s">
        <v>19</v>
      </c>
      <c r="L321" t="s">
        <v>19</v>
      </c>
      <c r="M321" t="s">
        <v>19</v>
      </c>
      <c r="N321" t="s">
        <v>19</v>
      </c>
      <c r="O321" t="s">
        <v>1324</v>
      </c>
      <c r="P321">
        <v>0</v>
      </c>
      <c r="Q321">
        <v>2</v>
      </c>
      <c r="R321" t="s">
        <v>476</v>
      </c>
      <c r="S321" t="s">
        <v>1322</v>
      </c>
      <c r="T321" t="s">
        <v>1924</v>
      </c>
      <c r="U321" t="s">
        <v>1961</v>
      </c>
      <c r="V321" t="s">
        <v>1164</v>
      </c>
    </row>
    <row r="322" spans="1:22" x14ac:dyDescent="0.25">
      <c r="A322" s="31" t="str">
        <f t="shared" si="5"/>
        <v>3000.2.3</v>
      </c>
      <c r="B322" t="s">
        <v>1263</v>
      </c>
      <c r="C322">
        <v>5</v>
      </c>
      <c r="D322" t="s">
        <v>478</v>
      </c>
      <c r="E322" t="s">
        <v>1325</v>
      </c>
      <c r="F322" t="s">
        <v>19</v>
      </c>
      <c r="G322" t="s">
        <v>19</v>
      </c>
      <c r="H322" t="s">
        <v>19</v>
      </c>
      <c r="I322" t="s">
        <v>19</v>
      </c>
      <c r="J322" t="s">
        <v>19</v>
      </c>
      <c r="K322" t="s">
        <v>19</v>
      </c>
      <c r="L322" t="s">
        <v>19</v>
      </c>
      <c r="M322" t="s">
        <v>19</v>
      </c>
      <c r="N322" t="s">
        <v>19</v>
      </c>
      <c r="O322" t="s">
        <v>1785</v>
      </c>
      <c r="P322">
        <v>30</v>
      </c>
      <c r="Q322">
        <v>2</v>
      </c>
      <c r="R322" t="s">
        <v>476</v>
      </c>
      <c r="S322" t="s">
        <v>1326</v>
      </c>
      <c r="T322" t="s">
        <v>1915</v>
      </c>
      <c r="U322" t="s">
        <v>1962</v>
      </c>
      <c r="V322" t="s">
        <v>1263</v>
      </c>
    </row>
    <row r="323" spans="1:22" x14ac:dyDescent="0.25">
      <c r="A323" s="31" t="str">
        <f t="shared" si="5"/>
        <v>3000.2.4</v>
      </c>
      <c r="B323" t="s">
        <v>1263</v>
      </c>
      <c r="C323">
        <v>5</v>
      </c>
      <c r="D323" t="s">
        <v>1871</v>
      </c>
      <c r="E323" t="s">
        <v>1327</v>
      </c>
      <c r="F323" t="s">
        <v>19</v>
      </c>
      <c r="G323" t="s">
        <v>19</v>
      </c>
      <c r="H323" t="s">
        <v>19</v>
      </c>
      <c r="I323" t="s">
        <v>19</v>
      </c>
      <c r="J323" t="s">
        <v>19</v>
      </c>
      <c r="K323" t="s">
        <v>19</v>
      </c>
      <c r="L323" t="s">
        <v>19</v>
      </c>
      <c r="M323" t="s">
        <v>19</v>
      </c>
      <c r="N323" t="s">
        <v>19</v>
      </c>
      <c r="O323" t="s">
        <v>359</v>
      </c>
      <c r="P323">
        <v>0</v>
      </c>
      <c r="Q323">
        <v>2</v>
      </c>
      <c r="R323" t="s">
        <v>476</v>
      </c>
      <c r="S323" t="s">
        <v>1328</v>
      </c>
      <c r="T323" t="s">
        <v>1917</v>
      </c>
      <c r="U323" t="s">
        <v>2003</v>
      </c>
      <c r="V323" t="s">
        <v>1164</v>
      </c>
    </row>
    <row r="324" spans="1:22" x14ac:dyDescent="0.25">
      <c r="A324" s="31" t="str">
        <f t="shared" ref="A324:A387" si="6">+E324</f>
        <v>3000.2.5</v>
      </c>
      <c r="B324" t="s">
        <v>1263</v>
      </c>
      <c r="C324">
        <v>5</v>
      </c>
      <c r="D324" t="s">
        <v>478</v>
      </c>
      <c r="E324" t="s">
        <v>1329</v>
      </c>
      <c r="F324" t="s">
        <v>19</v>
      </c>
      <c r="G324" t="s">
        <v>19</v>
      </c>
      <c r="H324" t="s">
        <v>19</v>
      </c>
      <c r="I324" t="s">
        <v>19</v>
      </c>
      <c r="J324" t="s">
        <v>19</v>
      </c>
      <c r="K324" t="s">
        <v>19</v>
      </c>
      <c r="L324" t="s">
        <v>19</v>
      </c>
      <c r="M324" t="s">
        <v>19</v>
      </c>
      <c r="N324" t="s">
        <v>19</v>
      </c>
      <c r="O324" t="s">
        <v>360</v>
      </c>
      <c r="P324">
        <v>40</v>
      </c>
      <c r="Q324">
        <v>2</v>
      </c>
      <c r="R324" t="s">
        <v>476</v>
      </c>
      <c r="S324" t="s">
        <v>1910</v>
      </c>
      <c r="T324" t="s">
        <v>1966</v>
      </c>
      <c r="U324" t="s">
        <v>2016</v>
      </c>
      <c r="V324" t="s">
        <v>1263</v>
      </c>
    </row>
    <row r="325" spans="1:22" x14ac:dyDescent="0.25">
      <c r="A325" s="31" t="str">
        <f t="shared" si="6"/>
        <v>3000.2.6</v>
      </c>
      <c r="B325" t="s">
        <v>1263</v>
      </c>
      <c r="C325">
        <v>5</v>
      </c>
      <c r="D325" t="s">
        <v>1871</v>
      </c>
      <c r="E325" t="s">
        <v>1330</v>
      </c>
      <c r="F325" t="s">
        <v>19</v>
      </c>
      <c r="G325" t="s">
        <v>19</v>
      </c>
      <c r="H325" t="s">
        <v>19</v>
      </c>
      <c r="I325" t="s">
        <v>19</v>
      </c>
      <c r="J325" t="s">
        <v>19</v>
      </c>
      <c r="K325" t="s">
        <v>19</v>
      </c>
      <c r="L325" t="s">
        <v>19</v>
      </c>
      <c r="M325" t="s">
        <v>19</v>
      </c>
      <c r="N325" t="s">
        <v>19</v>
      </c>
      <c r="O325" t="s">
        <v>1786</v>
      </c>
      <c r="P325">
        <v>0</v>
      </c>
      <c r="Q325">
        <v>2</v>
      </c>
      <c r="R325" t="s">
        <v>476</v>
      </c>
      <c r="S325" t="s">
        <v>1331</v>
      </c>
      <c r="T325" t="s">
        <v>1971</v>
      </c>
      <c r="U325" t="s">
        <v>1946</v>
      </c>
      <c r="V325" t="s">
        <v>1332</v>
      </c>
    </row>
    <row r="326" spans="1:22" x14ac:dyDescent="0.25">
      <c r="A326" s="31" t="str">
        <f t="shared" si="6"/>
        <v>3000.3</v>
      </c>
      <c r="B326" t="s">
        <v>1263</v>
      </c>
      <c r="C326">
        <v>5</v>
      </c>
      <c r="D326" t="s">
        <v>471</v>
      </c>
      <c r="E326" t="s">
        <v>1333</v>
      </c>
      <c r="F326" t="s">
        <v>473</v>
      </c>
      <c r="G326" t="s">
        <v>1495</v>
      </c>
      <c r="H326" t="s">
        <v>1496</v>
      </c>
      <c r="I326" t="s">
        <v>1497</v>
      </c>
      <c r="J326" t="s">
        <v>584</v>
      </c>
      <c r="K326" t="s">
        <v>474</v>
      </c>
      <c r="L326" t="s">
        <v>19</v>
      </c>
      <c r="M326" t="s">
        <v>625</v>
      </c>
      <c r="N326" t="s">
        <v>646</v>
      </c>
      <c r="O326" t="s">
        <v>238</v>
      </c>
      <c r="P326">
        <v>20</v>
      </c>
      <c r="Q326">
        <v>8</v>
      </c>
      <c r="R326" t="s">
        <v>476</v>
      </c>
      <c r="S326" t="s">
        <v>1334</v>
      </c>
      <c r="T326" t="s">
        <v>1948</v>
      </c>
      <c r="U326" t="s">
        <v>1951</v>
      </c>
      <c r="V326" t="s">
        <v>1263</v>
      </c>
    </row>
    <row r="327" spans="1:22" x14ac:dyDescent="0.25">
      <c r="A327" s="31" t="str">
        <f t="shared" si="6"/>
        <v>3000.3.1</v>
      </c>
      <c r="B327" t="s">
        <v>1263</v>
      </c>
      <c r="C327">
        <v>5</v>
      </c>
      <c r="D327" t="s">
        <v>478</v>
      </c>
      <c r="E327" t="s">
        <v>1335</v>
      </c>
      <c r="F327" t="s">
        <v>19</v>
      </c>
      <c r="G327" t="s">
        <v>19</v>
      </c>
      <c r="H327" t="s">
        <v>19</v>
      </c>
      <c r="I327" t="s">
        <v>19</v>
      </c>
      <c r="J327" t="s">
        <v>19</v>
      </c>
      <c r="K327" t="s">
        <v>19</v>
      </c>
      <c r="L327" t="s">
        <v>19</v>
      </c>
      <c r="M327" t="s">
        <v>19</v>
      </c>
      <c r="N327" t="s">
        <v>19</v>
      </c>
      <c r="O327" t="s">
        <v>239</v>
      </c>
      <c r="P327">
        <v>20</v>
      </c>
      <c r="Q327">
        <v>1</v>
      </c>
      <c r="R327" t="s">
        <v>476</v>
      </c>
      <c r="S327" t="s">
        <v>1336</v>
      </c>
      <c r="T327" t="s">
        <v>1948</v>
      </c>
      <c r="U327" t="s">
        <v>1920</v>
      </c>
      <c r="V327" t="s">
        <v>1263</v>
      </c>
    </row>
    <row r="328" spans="1:22" x14ac:dyDescent="0.25">
      <c r="A328" s="31" t="str">
        <f t="shared" si="6"/>
        <v>3000.3.2</v>
      </c>
      <c r="B328" t="s">
        <v>1263</v>
      </c>
      <c r="C328">
        <v>5</v>
      </c>
      <c r="D328" t="s">
        <v>478</v>
      </c>
      <c r="E328" t="s">
        <v>1337</v>
      </c>
      <c r="F328" t="s">
        <v>19</v>
      </c>
      <c r="G328" t="s">
        <v>19</v>
      </c>
      <c r="H328" t="s">
        <v>19</v>
      </c>
      <c r="I328" t="s">
        <v>19</v>
      </c>
      <c r="J328" t="s">
        <v>19</v>
      </c>
      <c r="K328" t="s">
        <v>19</v>
      </c>
      <c r="L328" t="s">
        <v>19</v>
      </c>
      <c r="M328" t="s">
        <v>19</v>
      </c>
      <c r="N328" t="s">
        <v>19</v>
      </c>
      <c r="O328" t="s">
        <v>240</v>
      </c>
      <c r="P328">
        <v>80</v>
      </c>
      <c r="Q328">
        <v>8</v>
      </c>
      <c r="R328" t="s">
        <v>476</v>
      </c>
      <c r="S328" t="s">
        <v>1334</v>
      </c>
      <c r="T328" t="s">
        <v>1924</v>
      </c>
      <c r="U328" t="s">
        <v>1951</v>
      </c>
      <c r="V328" t="s">
        <v>1263</v>
      </c>
    </row>
    <row r="329" spans="1:22" x14ac:dyDescent="0.25">
      <c r="A329" s="31" t="str">
        <f t="shared" si="6"/>
        <v>3000.4</v>
      </c>
      <c r="B329" t="s">
        <v>1263</v>
      </c>
      <c r="C329">
        <v>5</v>
      </c>
      <c r="D329" t="s">
        <v>471</v>
      </c>
      <c r="E329" t="s">
        <v>1338</v>
      </c>
      <c r="F329" t="s">
        <v>473</v>
      </c>
      <c r="G329" t="s">
        <v>1495</v>
      </c>
      <c r="H329" t="s">
        <v>1496</v>
      </c>
      <c r="I329" t="s">
        <v>1497</v>
      </c>
      <c r="J329" t="s">
        <v>584</v>
      </c>
      <c r="K329" t="s">
        <v>491</v>
      </c>
      <c r="L329" t="s">
        <v>19</v>
      </c>
      <c r="M329" t="s">
        <v>625</v>
      </c>
      <c r="N329" t="s">
        <v>653</v>
      </c>
      <c r="O329" t="s">
        <v>1787</v>
      </c>
      <c r="P329">
        <v>20</v>
      </c>
      <c r="Q329">
        <v>4</v>
      </c>
      <c r="R329" t="s">
        <v>476</v>
      </c>
      <c r="S329" t="s">
        <v>1339</v>
      </c>
      <c r="T329" t="s">
        <v>1948</v>
      </c>
      <c r="U329" t="s">
        <v>1951</v>
      </c>
      <c r="V329" t="s">
        <v>1340</v>
      </c>
    </row>
    <row r="330" spans="1:22" x14ac:dyDescent="0.25">
      <c r="A330" s="31" t="str">
        <f t="shared" si="6"/>
        <v>3000.4.1</v>
      </c>
      <c r="B330" t="s">
        <v>1263</v>
      </c>
      <c r="C330">
        <v>5</v>
      </c>
      <c r="D330" t="s">
        <v>478</v>
      </c>
      <c r="E330" t="s">
        <v>1341</v>
      </c>
      <c r="F330" t="s">
        <v>19</v>
      </c>
      <c r="G330" t="s">
        <v>19</v>
      </c>
      <c r="H330" t="s">
        <v>19</v>
      </c>
      <c r="I330" t="s">
        <v>19</v>
      </c>
      <c r="J330" t="s">
        <v>19</v>
      </c>
      <c r="K330" t="s">
        <v>19</v>
      </c>
      <c r="L330" t="s">
        <v>19</v>
      </c>
      <c r="M330" t="s">
        <v>19</v>
      </c>
      <c r="N330" t="s">
        <v>19</v>
      </c>
      <c r="O330" t="s">
        <v>241</v>
      </c>
      <c r="P330">
        <v>50</v>
      </c>
      <c r="Q330">
        <v>1</v>
      </c>
      <c r="R330" t="s">
        <v>476</v>
      </c>
      <c r="S330" t="s">
        <v>1342</v>
      </c>
      <c r="T330" t="s">
        <v>1948</v>
      </c>
      <c r="U330" t="s">
        <v>1920</v>
      </c>
      <c r="V330" t="s">
        <v>1343</v>
      </c>
    </row>
    <row r="331" spans="1:22" x14ac:dyDescent="0.25">
      <c r="A331" s="31" t="str">
        <f t="shared" si="6"/>
        <v>3000.4.2</v>
      </c>
      <c r="B331" t="s">
        <v>1263</v>
      </c>
      <c r="C331">
        <v>5</v>
      </c>
      <c r="D331" t="s">
        <v>1871</v>
      </c>
      <c r="E331" t="s">
        <v>1344</v>
      </c>
      <c r="F331" t="s">
        <v>19</v>
      </c>
      <c r="G331" t="s">
        <v>19</v>
      </c>
      <c r="H331" t="s">
        <v>19</v>
      </c>
      <c r="I331" t="s">
        <v>19</v>
      </c>
      <c r="J331" t="s">
        <v>19</v>
      </c>
      <c r="K331" t="s">
        <v>19</v>
      </c>
      <c r="L331" t="s">
        <v>19</v>
      </c>
      <c r="M331" t="s">
        <v>19</v>
      </c>
      <c r="N331" t="s">
        <v>19</v>
      </c>
      <c r="O331" t="s">
        <v>242</v>
      </c>
      <c r="P331">
        <v>0</v>
      </c>
      <c r="Q331">
        <v>4</v>
      </c>
      <c r="R331" t="s">
        <v>476</v>
      </c>
      <c r="S331" t="s">
        <v>1763</v>
      </c>
      <c r="T331" t="s">
        <v>1924</v>
      </c>
      <c r="U331" t="s">
        <v>1914</v>
      </c>
      <c r="V331" t="s">
        <v>597</v>
      </c>
    </row>
    <row r="332" spans="1:22" x14ac:dyDescent="0.25">
      <c r="A332" s="31" t="str">
        <f t="shared" si="6"/>
        <v>3000.4.3</v>
      </c>
      <c r="B332" t="s">
        <v>1263</v>
      </c>
      <c r="C332">
        <v>5</v>
      </c>
      <c r="D332" t="s">
        <v>478</v>
      </c>
      <c r="E332" t="s">
        <v>1345</v>
      </c>
      <c r="F332" t="s">
        <v>19</v>
      </c>
      <c r="G332" t="s">
        <v>19</v>
      </c>
      <c r="H332" t="s">
        <v>19</v>
      </c>
      <c r="I332" t="s">
        <v>19</v>
      </c>
      <c r="J332" t="s">
        <v>19</v>
      </c>
      <c r="K332" t="s">
        <v>19</v>
      </c>
      <c r="L332" t="s">
        <v>19</v>
      </c>
      <c r="M332" t="s">
        <v>19</v>
      </c>
      <c r="N332" t="s">
        <v>19</v>
      </c>
      <c r="O332" t="s">
        <v>243</v>
      </c>
      <c r="P332">
        <v>50</v>
      </c>
      <c r="Q332">
        <v>4</v>
      </c>
      <c r="R332" t="s">
        <v>476</v>
      </c>
      <c r="S332" t="s">
        <v>1764</v>
      </c>
      <c r="T332" t="s">
        <v>1924</v>
      </c>
      <c r="U332" t="s">
        <v>1914</v>
      </c>
      <c r="V332" t="s">
        <v>1263</v>
      </c>
    </row>
    <row r="333" spans="1:22" x14ac:dyDescent="0.25">
      <c r="A333" s="31" t="str">
        <f t="shared" si="6"/>
        <v>3000.4.4</v>
      </c>
      <c r="B333" t="s">
        <v>1263</v>
      </c>
      <c r="C333">
        <v>5</v>
      </c>
      <c r="D333" t="s">
        <v>1871</v>
      </c>
      <c r="E333" t="s">
        <v>1346</v>
      </c>
      <c r="F333" t="s">
        <v>19</v>
      </c>
      <c r="G333" t="s">
        <v>19</v>
      </c>
      <c r="H333" t="s">
        <v>19</v>
      </c>
      <c r="I333" t="s">
        <v>19</v>
      </c>
      <c r="J333" t="s">
        <v>19</v>
      </c>
      <c r="K333" t="s">
        <v>19</v>
      </c>
      <c r="L333" t="s">
        <v>19</v>
      </c>
      <c r="M333" t="s">
        <v>19</v>
      </c>
      <c r="N333" t="s">
        <v>19</v>
      </c>
      <c r="O333" t="s">
        <v>1788</v>
      </c>
      <c r="P333">
        <v>0</v>
      </c>
      <c r="Q333">
        <v>4</v>
      </c>
      <c r="R333" t="s">
        <v>476</v>
      </c>
      <c r="S333" t="s">
        <v>1339</v>
      </c>
      <c r="T333" t="s">
        <v>1924</v>
      </c>
      <c r="U333" t="s">
        <v>1951</v>
      </c>
      <c r="V333" t="s">
        <v>597</v>
      </c>
    </row>
    <row r="334" spans="1:22" x14ac:dyDescent="0.25">
      <c r="A334" s="31" t="str">
        <f t="shared" si="6"/>
        <v>3000.5</v>
      </c>
      <c r="B334" t="s">
        <v>1263</v>
      </c>
      <c r="C334">
        <v>5</v>
      </c>
      <c r="D334" t="s">
        <v>471</v>
      </c>
      <c r="E334" t="s">
        <v>1347</v>
      </c>
      <c r="F334" t="s">
        <v>473</v>
      </c>
      <c r="G334" t="s">
        <v>1489</v>
      </c>
      <c r="H334" t="s">
        <v>1490</v>
      </c>
      <c r="I334" t="s">
        <v>1491</v>
      </c>
      <c r="J334" t="s">
        <v>584</v>
      </c>
      <c r="K334" t="s">
        <v>491</v>
      </c>
      <c r="L334" t="s">
        <v>19</v>
      </c>
      <c r="M334" t="s">
        <v>758</v>
      </c>
      <c r="N334" t="s">
        <v>968</v>
      </c>
      <c r="O334" t="s">
        <v>138</v>
      </c>
      <c r="P334">
        <v>20</v>
      </c>
      <c r="Q334">
        <v>8</v>
      </c>
      <c r="R334" t="s">
        <v>476</v>
      </c>
      <c r="S334" t="s">
        <v>1334</v>
      </c>
      <c r="T334" t="s">
        <v>1948</v>
      </c>
      <c r="U334" t="s">
        <v>1951</v>
      </c>
      <c r="V334" t="s">
        <v>1343</v>
      </c>
    </row>
    <row r="335" spans="1:22" x14ac:dyDescent="0.25">
      <c r="A335" s="31" t="str">
        <f t="shared" si="6"/>
        <v>3000.5.1</v>
      </c>
      <c r="B335" t="s">
        <v>1263</v>
      </c>
      <c r="C335">
        <v>5</v>
      </c>
      <c r="D335" t="s">
        <v>478</v>
      </c>
      <c r="E335" t="s">
        <v>1348</v>
      </c>
      <c r="F335" t="s">
        <v>19</v>
      </c>
      <c r="G335" t="s">
        <v>19</v>
      </c>
      <c r="H335" t="s">
        <v>19</v>
      </c>
      <c r="I335" t="s">
        <v>19</v>
      </c>
      <c r="J335" t="s">
        <v>19</v>
      </c>
      <c r="K335" t="s">
        <v>19</v>
      </c>
      <c r="L335" t="s">
        <v>19</v>
      </c>
      <c r="M335" t="s">
        <v>19</v>
      </c>
      <c r="N335" t="s">
        <v>19</v>
      </c>
      <c r="O335" t="s">
        <v>139</v>
      </c>
      <c r="P335">
        <v>20</v>
      </c>
      <c r="Q335">
        <v>1</v>
      </c>
      <c r="R335" t="s">
        <v>476</v>
      </c>
      <c r="S335" t="s">
        <v>1336</v>
      </c>
      <c r="T335" t="s">
        <v>1948</v>
      </c>
      <c r="U335" t="s">
        <v>1920</v>
      </c>
      <c r="V335" t="s">
        <v>1343</v>
      </c>
    </row>
    <row r="336" spans="1:22" x14ac:dyDescent="0.25">
      <c r="A336" s="31" t="str">
        <f t="shared" si="6"/>
        <v>3000.5.2</v>
      </c>
      <c r="B336" t="s">
        <v>1263</v>
      </c>
      <c r="C336">
        <v>5</v>
      </c>
      <c r="D336" t="s">
        <v>478</v>
      </c>
      <c r="E336" t="s">
        <v>1349</v>
      </c>
      <c r="F336" t="s">
        <v>19</v>
      </c>
      <c r="G336" t="s">
        <v>19</v>
      </c>
      <c r="H336" t="s">
        <v>19</v>
      </c>
      <c r="I336" t="s">
        <v>19</v>
      </c>
      <c r="J336" t="s">
        <v>19</v>
      </c>
      <c r="K336" t="s">
        <v>19</v>
      </c>
      <c r="L336" t="s">
        <v>19</v>
      </c>
      <c r="M336" t="s">
        <v>19</v>
      </c>
      <c r="N336" t="s">
        <v>19</v>
      </c>
      <c r="O336" t="s">
        <v>140</v>
      </c>
      <c r="P336">
        <v>80</v>
      </c>
      <c r="Q336">
        <v>8</v>
      </c>
      <c r="R336" t="s">
        <v>476</v>
      </c>
      <c r="S336" t="s">
        <v>1334</v>
      </c>
      <c r="T336" t="s">
        <v>1924</v>
      </c>
      <c r="U336" t="s">
        <v>1951</v>
      </c>
      <c r="V336" t="s">
        <v>1343</v>
      </c>
    </row>
    <row r="337" spans="1:22" x14ac:dyDescent="0.25">
      <c r="A337" s="31" t="str">
        <f t="shared" si="6"/>
        <v>2010.1</v>
      </c>
      <c r="B337" t="s">
        <v>747</v>
      </c>
      <c r="C337">
        <v>1</v>
      </c>
      <c r="D337" t="s">
        <v>471</v>
      </c>
      <c r="E337" t="s">
        <v>748</v>
      </c>
      <c r="F337" t="s">
        <v>473</v>
      </c>
      <c r="G337" t="s">
        <v>1501</v>
      </c>
      <c r="H337" t="s">
        <v>1502</v>
      </c>
      <c r="I337" t="s">
        <v>1503</v>
      </c>
      <c r="J337" t="s">
        <v>1836</v>
      </c>
      <c r="K337" t="s">
        <v>474</v>
      </c>
      <c r="L337" t="s">
        <v>32</v>
      </c>
      <c r="M337" t="s">
        <v>625</v>
      </c>
      <c r="N337" t="s">
        <v>19</v>
      </c>
      <c r="O337" t="s">
        <v>208</v>
      </c>
      <c r="P337">
        <v>95</v>
      </c>
      <c r="Q337">
        <v>80</v>
      </c>
      <c r="R337" t="s">
        <v>504</v>
      </c>
      <c r="S337" t="s">
        <v>749</v>
      </c>
      <c r="T337" t="s">
        <v>1948</v>
      </c>
      <c r="U337" t="s">
        <v>1931</v>
      </c>
      <c r="V337" t="s">
        <v>747</v>
      </c>
    </row>
    <row r="338" spans="1:22" x14ac:dyDescent="0.25">
      <c r="A338" s="31" t="str">
        <f t="shared" si="6"/>
        <v>2010.1.1</v>
      </c>
      <c r="B338" t="s">
        <v>747</v>
      </c>
      <c r="C338">
        <v>1</v>
      </c>
      <c r="D338" t="s">
        <v>478</v>
      </c>
      <c r="E338" t="s">
        <v>750</v>
      </c>
      <c r="F338" t="s">
        <v>19</v>
      </c>
      <c r="G338" t="s">
        <v>19</v>
      </c>
      <c r="H338" t="s">
        <v>19</v>
      </c>
      <c r="I338" t="s">
        <v>19</v>
      </c>
      <c r="J338" t="s">
        <v>19</v>
      </c>
      <c r="K338" t="s">
        <v>19</v>
      </c>
      <c r="L338" t="s">
        <v>19</v>
      </c>
      <c r="M338" t="s">
        <v>19</v>
      </c>
      <c r="N338" t="s">
        <v>19</v>
      </c>
      <c r="O338" t="s">
        <v>209</v>
      </c>
      <c r="P338">
        <v>30</v>
      </c>
      <c r="Q338">
        <v>80</v>
      </c>
      <c r="R338" t="s">
        <v>504</v>
      </c>
      <c r="S338" t="s">
        <v>751</v>
      </c>
      <c r="T338" t="s">
        <v>1948</v>
      </c>
      <c r="U338" t="s">
        <v>1931</v>
      </c>
      <c r="V338" t="s">
        <v>747</v>
      </c>
    </row>
    <row r="339" spans="1:22" x14ac:dyDescent="0.25">
      <c r="A339" s="31" t="str">
        <f t="shared" si="6"/>
        <v>2010.1.2</v>
      </c>
      <c r="B339" t="s">
        <v>747</v>
      </c>
      <c r="C339">
        <v>1</v>
      </c>
      <c r="D339" t="s">
        <v>478</v>
      </c>
      <c r="E339" t="s">
        <v>752</v>
      </c>
      <c r="F339" t="s">
        <v>19</v>
      </c>
      <c r="G339" t="s">
        <v>19</v>
      </c>
      <c r="H339" t="s">
        <v>19</v>
      </c>
      <c r="I339" t="s">
        <v>19</v>
      </c>
      <c r="J339" t="s">
        <v>19</v>
      </c>
      <c r="K339" t="s">
        <v>19</v>
      </c>
      <c r="L339" t="s">
        <v>19</v>
      </c>
      <c r="M339" t="s">
        <v>19</v>
      </c>
      <c r="N339" t="s">
        <v>19</v>
      </c>
      <c r="O339" t="s">
        <v>210</v>
      </c>
      <c r="P339">
        <v>30</v>
      </c>
      <c r="Q339">
        <v>70</v>
      </c>
      <c r="R339" t="s">
        <v>504</v>
      </c>
      <c r="S339" t="s">
        <v>753</v>
      </c>
      <c r="T339" t="s">
        <v>1948</v>
      </c>
      <c r="U339" t="s">
        <v>1931</v>
      </c>
      <c r="V339" t="s">
        <v>747</v>
      </c>
    </row>
    <row r="340" spans="1:22" x14ac:dyDescent="0.25">
      <c r="A340" s="31" t="str">
        <f t="shared" si="6"/>
        <v>2010.1.3</v>
      </c>
      <c r="B340" t="s">
        <v>747</v>
      </c>
      <c r="C340">
        <v>1</v>
      </c>
      <c r="D340" t="s">
        <v>478</v>
      </c>
      <c r="E340" t="s">
        <v>754</v>
      </c>
      <c r="F340" t="s">
        <v>19</v>
      </c>
      <c r="G340" t="s">
        <v>19</v>
      </c>
      <c r="H340" t="s">
        <v>19</v>
      </c>
      <c r="I340" t="s">
        <v>19</v>
      </c>
      <c r="J340" t="s">
        <v>19</v>
      </c>
      <c r="K340" t="s">
        <v>19</v>
      </c>
      <c r="L340" t="s">
        <v>19</v>
      </c>
      <c r="M340" t="s">
        <v>19</v>
      </c>
      <c r="N340" t="s">
        <v>19</v>
      </c>
      <c r="O340" t="s">
        <v>211</v>
      </c>
      <c r="P340">
        <v>20</v>
      </c>
      <c r="Q340">
        <v>70</v>
      </c>
      <c r="R340" t="s">
        <v>504</v>
      </c>
      <c r="S340" t="s">
        <v>755</v>
      </c>
      <c r="T340" t="s">
        <v>1948</v>
      </c>
      <c r="U340" t="s">
        <v>1931</v>
      </c>
      <c r="V340" t="s">
        <v>747</v>
      </c>
    </row>
    <row r="341" spans="1:22" x14ac:dyDescent="0.25">
      <c r="A341" s="31" t="str">
        <f t="shared" si="6"/>
        <v>2010.1.4</v>
      </c>
      <c r="B341" t="s">
        <v>747</v>
      </c>
      <c r="C341">
        <v>1</v>
      </c>
      <c r="D341" t="s">
        <v>478</v>
      </c>
      <c r="E341" t="s">
        <v>756</v>
      </c>
      <c r="F341" t="s">
        <v>19</v>
      </c>
      <c r="G341" t="s">
        <v>19</v>
      </c>
      <c r="H341" t="s">
        <v>19</v>
      </c>
      <c r="I341" t="s">
        <v>19</v>
      </c>
      <c r="J341" t="s">
        <v>19</v>
      </c>
      <c r="K341" t="s">
        <v>19</v>
      </c>
      <c r="L341" t="s">
        <v>19</v>
      </c>
      <c r="M341" t="s">
        <v>19</v>
      </c>
      <c r="N341" t="s">
        <v>19</v>
      </c>
      <c r="O341" t="s">
        <v>212</v>
      </c>
      <c r="P341">
        <v>20</v>
      </c>
      <c r="Q341">
        <v>70</v>
      </c>
      <c r="R341" t="s">
        <v>504</v>
      </c>
      <c r="S341" t="s">
        <v>753</v>
      </c>
      <c r="T341" t="s">
        <v>1935</v>
      </c>
      <c r="U341" t="s">
        <v>1931</v>
      </c>
      <c r="V341" t="s">
        <v>747</v>
      </c>
    </row>
    <row r="342" spans="1:22" x14ac:dyDescent="0.25">
      <c r="A342" s="31" t="str">
        <f t="shared" si="6"/>
        <v>2010.2</v>
      </c>
      <c r="B342" t="s">
        <v>747</v>
      </c>
      <c r="C342">
        <v>1</v>
      </c>
      <c r="D342" t="s">
        <v>471</v>
      </c>
      <c r="E342" t="s">
        <v>757</v>
      </c>
      <c r="F342" t="s">
        <v>490</v>
      </c>
      <c r="G342" t="s">
        <v>1489</v>
      </c>
      <c r="H342" t="s">
        <v>1490</v>
      </c>
      <c r="I342" t="s">
        <v>1491</v>
      </c>
      <c r="J342" t="s">
        <v>1836</v>
      </c>
      <c r="K342" t="s">
        <v>491</v>
      </c>
      <c r="L342" t="s">
        <v>19</v>
      </c>
      <c r="M342" t="s">
        <v>758</v>
      </c>
      <c r="N342" t="s">
        <v>1846</v>
      </c>
      <c r="O342" t="s">
        <v>132</v>
      </c>
      <c r="P342">
        <v>5</v>
      </c>
      <c r="Q342">
        <v>2</v>
      </c>
      <c r="R342" t="s">
        <v>476</v>
      </c>
      <c r="S342" t="s">
        <v>759</v>
      </c>
      <c r="T342" t="s">
        <v>1913</v>
      </c>
      <c r="U342" t="s">
        <v>1973</v>
      </c>
      <c r="V342" t="s">
        <v>760</v>
      </c>
    </row>
    <row r="343" spans="1:22" x14ac:dyDescent="0.25">
      <c r="A343" s="31" t="str">
        <f t="shared" si="6"/>
        <v>2010.2.1</v>
      </c>
      <c r="B343" t="s">
        <v>747</v>
      </c>
      <c r="C343">
        <v>1</v>
      </c>
      <c r="D343" t="s">
        <v>478</v>
      </c>
      <c r="E343" t="s">
        <v>761</v>
      </c>
      <c r="F343" t="s">
        <v>19</v>
      </c>
      <c r="G343" t="s">
        <v>19</v>
      </c>
      <c r="H343" t="s">
        <v>19</v>
      </c>
      <c r="I343" t="s">
        <v>19</v>
      </c>
      <c r="J343" t="s">
        <v>19</v>
      </c>
      <c r="K343" t="s">
        <v>19</v>
      </c>
      <c r="L343" t="s">
        <v>19</v>
      </c>
      <c r="M343" t="s">
        <v>19</v>
      </c>
      <c r="N343" t="s">
        <v>19</v>
      </c>
      <c r="O343" t="s">
        <v>133</v>
      </c>
      <c r="P343">
        <v>30</v>
      </c>
      <c r="Q343">
        <v>2</v>
      </c>
      <c r="R343" t="s">
        <v>476</v>
      </c>
      <c r="S343" t="s">
        <v>762</v>
      </c>
      <c r="T343" t="s">
        <v>1913</v>
      </c>
      <c r="U343" t="s">
        <v>1992</v>
      </c>
      <c r="V343" t="s">
        <v>747</v>
      </c>
    </row>
    <row r="344" spans="1:22" x14ac:dyDescent="0.25">
      <c r="A344" s="31" t="str">
        <f t="shared" si="6"/>
        <v>2010.2.2</v>
      </c>
      <c r="B344" t="s">
        <v>747</v>
      </c>
      <c r="C344">
        <v>1</v>
      </c>
      <c r="D344" t="s">
        <v>1871</v>
      </c>
      <c r="E344" t="s">
        <v>763</v>
      </c>
      <c r="F344" t="s">
        <v>19</v>
      </c>
      <c r="G344" t="s">
        <v>19</v>
      </c>
      <c r="H344" t="s">
        <v>19</v>
      </c>
      <c r="I344" t="s">
        <v>19</v>
      </c>
      <c r="J344" t="s">
        <v>19</v>
      </c>
      <c r="K344" t="s">
        <v>19</v>
      </c>
      <c r="L344" t="s">
        <v>19</v>
      </c>
      <c r="M344" t="s">
        <v>19</v>
      </c>
      <c r="N344" t="s">
        <v>19</v>
      </c>
      <c r="O344" t="s">
        <v>134</v>
      </c>
      <c r="P344">
        <v>0</v>
      </c>
      <c r="Q344">
        <v>2</v>
      </c>
      <c r="R344" t="s">
        <v>476</v>
      </c>
      <c r="S344" t="s">
        <v>764</v>
      </c>
      <c r="T344" t="s">
        <v>1925</v>
      </c>
      <c r="U344" t="s">
        <v>2037</v>
      </c>
      <c r="V344" t="s">
        <v>597</v>
      </c>
    </row>
    <row r="345" spans="1:22" x14ac:dyDescent="0.25">
      <c r="A345" s="31" t="str">
        <f t="shared" si="6"/>
        <v>2010.2.3</v>
      </c>
      <c r="B345" t="s">
        <v>747</v>
      </c>
      <c r="C345">
        <v>1</v>
      </c>
      <c r="D345" t="s">
        <v>478</v>
      </c>
      <c r="E345" t="s">
        <v>765</v>
      </c>
      <c r="F345" t="s">
        <v>19</v>
      </c>
      <c r="G345" t="s">
        <v>19</v>
      </c>
      <c r="H345" t="s">
        <v>19</v>
      </c>
      <c r="I345" t="s">
        <v>19</v>
      </c>
      <c r="J345" t="s">
        <v>19</v>
      </c>
      <c r="K345" t="s">
        <v>19</v>
      </c>
      <c r="L345" t="s">
        <v>19</v>
      </c>
      <c r="M345" t="s">
        <v>19</v>
      </c>
      <c r="N345" t="s">
        <v>19</v>
      </c>
      <c r="O345" t="s">
        <v>135</v>
      </c>
      <c r="P345">
        <v>20</v>
      </c>
      <c r="Q345">
        <v>2</v>
      </c>
      <c r="R345" t="s">
        <v>476</v>
      </c>
      <c r="S345" t="s">
        <v>766</v>
      </c>
      <c r="T345" t="s">
        <v>2038</v>
      </c>
      <c r="U345" t="s">
        <v>1916</v>
      </c>
      <c r="V345" t="s">
        <v>747</v>
      </c>
    </row>
    <row r="346" spans="1:22" x14ac:dyDescent="0.25">
      <c r="A346" s="31" t="str">
        <f t="shared" si="6"/>
        <v>2010.2.4</v>
      </c>
      <c r="B346" t="s">
        <v>747</v>
      </c>
      <c r="C346">
        <v>1</v>
      </c>
      <c r="D346" t="s">
        <v>478</v>
      </c>
      <c r="E346" t="s">
        <v>767</v>
      </c>
      <c r="F346" t="s">
        <v>19</v>
      </c>
      <c r="G346" t="s">
        <v>19</v>
      </c>
      <c r="H346" t="s">
        <v>19</v>
      </c>
      <c r="I346" t="s">
        <v>19</v>
      </c>
      <c r="J346" t="s">
        <v>19</v>
      </c>
      <c r="K346" t="s">
        <v>19</v>
      </c>
      <c r="L346" t="s">
        <v>19</v>
      </c>
      <c r="M346" t="s">
        <v>19</v>
      </c>
      <c r="N346" t="s">
        <v>19</v>
      </c>
      <c r="O346" t="s">
        <v>136</v>
      </c>
      <c r="P346">
        <v>20</v>
      </c>
      <c r="Q346">
        <v>2</v>
      </c>
      <c r="R346" t="s">
        <v>476</v>
      </c>
      <c r="S346" t="s">
        <v>768</v>
      </c>
      <c r="T346" t="s">
        <v>1989</v>
      </c>
      <c r="U346" t="s">
        <v>2005</v>
      </c>
      <c r="V346" t="s">
        <v>769</v>
      </c>
    </row>
    <row r="347" spans="1:22" x14ac:dyDescent="0.25">
      <c r="A347" s="31" t="str">
        <f t="shared" si="6"/>
        <v>2010.2.5</v>
      </c>
      <c r="B347" t="s">
        <v>747</v>
      </c>
      <c r="C347">
        <v>1</v>
      </c>
      <c r="D347" t="s">
        <v>478</v>
      </c>
      <c r="E347" t="s">
        <v>770</v>
      </c>
      <c r="F347" t="s">
        <v>19</v>
      </c>
      <c r="G347" t="s">
        <v>19</v>
      </c>
      <c r="H347" t="s">
        <v>19</v>
      </c>
      <c r="I347" t="s">
        <v>19</v>
      </c>
      <c r="J347" t="s">
        <v>19</v>
      </c>
      <c r="K347" t="s">
        <v>19</v>
      </c>
      <c r="L347" t="s">
        <v>19</v>
      </c>
      <c r="M347" t="s">
        <v>19</v>
      </c>
      <c r="N347" t="s">
        <v>19</v>
      </c>
      <c r="O347" t="s">
        <v>137</v>
      </c>
      <c r="P347">
        <v>30</v>
      </c>
      <c r="Q347">
        <v>2</v>
      </c>
      <c r="R347" t="s">
        <v>476</v>
      </c>
      <c r="S347" t="s">
        <v>771</v>
      </c>
      <c r="T347" t="s">
        <v>2009</v>
      </c>
      <c r="U347" t="s">
        <v>1973</v>
      </c>
      <c r="V347" t="s">
        <v>772</v>
      </c>
    </row>
    <row r="348" spans="1:22" x14ac:dyDescent="0.25">
      <c r="A348" s="31" t="str">
        <f t="shared" si="6"/>
        <v>7000.1</v>
      </c>
      <c r="B348" t="s">
        <v>845</v>
      </c>
      <c r="C348">
        <v>4</v>
      </c>
      <c r="D348" t="s">
        <v>471</v>
      </c>
      <c r="E348" t="s">
        <v>846</v>
      </c>
      <c r="F348" t="s">
        <v>490</v>
      </c>
      <c r="G348" t="s">
        <v>1489</v>
      </c>
      <c r="H348" t="s">
        <v>1487</v>
      </c>
      <c r="I348" t="s">
        <v>1491</v>
      </c>
      <c r="J348" t="s">
        <v>19</v>
      </c>
      <c r="K348" t="s">
        <v>474</v>
      </c>
      <c r="L348" t="s">
        <v>20</v>
      </c>
      <c r="M348" t="s">
        <v>1458</v>
      </c>
      <c r="N348" t="s">
        <v>19</v>
      </c>
      <c r="O348" t="s">
        <v>150</v>
      </c>
      <c r="P348">
        <v>10</v>
      </c>
      <c r="Q348">
        <v>1</v>
      </c>
      <c r="R348" t="s">
        <v>476</v>
      </c>
      <c r="S348" t="s">
        <v>847</v>
      </c>
      <c r="T348" t="s">
        <v>1913</v>
      </c>
      <c r="U348" t="s">
        <v>2039</v>
      </c>
      <c r="V348" t="s">
        <v>845</v>
      </c>
    </row>
    <row r="349" spans="1:22" x14ac:dyDescent="0.25">
      <c r="A349" s="31" t="str">
        <f t="shared" si="6"/>
        <v>7000.1.1</v>
      </c>
      <c r="B349" t="s">
        <v>845</v>
      </c>
      <c r="C349">
        <v>4</v>
      </c>
      <c r="D349" t="s">
        <v>478</v>
      </c>
      <c r="E349" t="s">
        <v>848</v>
      </c>
      <c r="F349" t="s">
        <v>19</v>
      </c>
      <c r="G349" t="s">
        <v>19</v>
      </c>
      <c r="H349" t="s">
        <v>19</v>
      </c>
      <c r="I349" t="s">
        <v>19</v>
      </c>
      <c r="J349" t="s">
        <v>19</v>
      </c>
      <c r="K349" t="s">
        <v>19</v>
      </c>
      <c r="L349" t="s">
        <v>19</v>
      </c>
      <c r="M349" t="s">
        <v>19</v>
      </c>
      <c r="N349" t="s">
        <v>19</v>
      </c>
      <c r="O349" t="s">
        <v>151</v>
      </c>
      <c r="P349">
        <v>30</v>
      </c>
      <c r="Q349">
        <v>1</v>
      </c>
      <c r="R349" t="s">
        <v>476</v>
      </c>
      <c r="S349" t="s">
        <v>849</v>
      </c>
      <c r="T349" t="s">
        <v>1913</v>
      </c>
      <c r="U349" t="s">
        <v>2040</v>
      </c>
      <c r="V349" t="s">
        <v>845</v>
      </c>
    </row>
    <row r="350" spans="1:22" x14ac:dyDescent="0.25">
      <c r="A350" s="31" t="str">
        <f t="shared" si="6"/>
        <v>7000.1.2</v>
      </c>
      <c r="B350" t="s">
        <v>845</v>
      </c>
      <c r="C350">
        <v>4</v>
      </c>
      <c r="D350" t="s">
        <v>478</v>
      </c>
      <c r="E350" t="s">
        <v>850</v>
      </c>
      <c r="F350" t="s">
        <v>19</v>
      </c>
      <c r="G350" t="s">
        <v>19</v>
      </c>
      <c r="H350" t="s">
        <v>19</v>
      </c>
      <c r="I350" t="s">
        <v>19</v>
      </c>
      <c r="J350" t="s">
        <v>19</v>
      </c>
      <c r="K350" t="s">
        <v>19</v>
      </c>
      <c r="L350" t="s">
        <v>19</v>
      </c>
      <c r="M350" t="s">
        <v>19</v>
      </c>
      <c r="N350" t="s">
        <v>19</v>
      </c>
      <c r="O350" t="s">
        <v>152</v>
      </c>
      <c r="P350">
        <v>60</v>
      </c>
      <c r="Q350">
        <v>1</v>
      </c>
      <c r="R350" t="s">
        <v>476</v>
      </c>
      <c r="S350" t="s">
        <v>851</v>
      </c>
      <c r="T350" t="s">
        <v>2041</v>
      </c>
      <c r="U350" t="s">
        <v>2003</v>
      </c>
      <c r="V350" t="s">
        <v>845</v>
      </c>
    </row>
    <row r="351" spans="1:22" x14ac:dyDescent="0.25">
      <c r="A351" s="31" t="str">
        <f t="shared" si="6"/>
        <v>7000.1.3</v>
      </c>
      <c r="B351" t="s">
        <v>845</v>
      </c>
      <c r="C351">
        <v>4</v>
      </c>
      <c r="D351" t="s">
        <v>478</v>
      </c>
      <c r="E351" t="s">
        <v>852</v>
      </c>
      <c r="F351" t="s">
        <v>19</v>
      </c>
      <c r="G351" t="s">
        <v>19</v>
      </c>
      <c r="H351" t="s">
        <v>19</v>
      </c>
      <c r="I351" t="s">
        <v>19</v>
      </c>
      <c r="J351" t="s">
        <v>19</v>
      </c>
      <c r="K351" t="s">
        <v>19</v>
      </c>
      <c r="L351" t="s">
        <v>19</v>
      </c>
      <c r="M351" t="s">
        <v>19</v>
      </c>
      <c r="N351" t="s">
        <v>19</v>
      </c>
      <c r="O351" t="s">
        <v>153</v>
      </c>
      <c r="P351">
        <v>10</v>
      </c>
      <c r="Q351">
        <v>1</v>
      </c>
      <c r="R351" t="s">
        <v>476</v>
      </c>
      <c r="S351" t="s">
        <v>847</v>
      </c>
      <c r="T351" t="s">
        <v>2003</v>
      </c>
      <c r="U351" t="s">
        <v>2039</v>
      </c>
      <c r="V351" t="s">
        <v>845</v>
      </c>
    </row>
    <row r="352" spans="1:22" x14ac:dyDescent="0.25">
      <c r="A352" s="31" t="str">
        <f t="shared" si="6"/>
        <v>7000.2</v>
      </c>
      <c r="B352" t="s">
        <v>845</v>
      </c>
      <c r="C352">
        <v>4</v>
      </c>
      <c r="D352" t="s">
        <v>471</v>
      </c>
      <c r="E352" t="s">
        <v>853</v>
      </c>
      <c r="F352" t="s">
        <v>490</v>
      </c>
      <c r="G352" t="s">
        <v>1495</v>
      </c>
      <c r="H352" t="s">
        <v>1496</v>
      </c>
      <c r="I352" t="s">
        <v>1497</v>
      </c>
      <c r="J352" t="s">
        <v>19</v>
      </c>
      <c r="K352" t="s">
        <v>474</v>
      </c>
      <c r="L352" t="s">
        <v>23</v>
      </c>
      <c r="M352" t="s">
        <v>758</v>
      </c>
      <c r="N352" t="s">
        <v>1867</v>
      </c>
      <c r="O352" t="s">
        <v>154</v>
      </c>
      <c r="P352">
        <v>10</v>
      </c>
      <c r="Q352">
        <v>1</v>
      </c>
      <c r="R352" t="s">
        <v>476</v>
      </c>
      <c r="S352" t="s">
        <v>854</v>
      </c>
      <c r="T352" t="s">
        <v>1937</v>
      </c>
      <c r="U352" t="s">
        <v>1914</v>
      </c>
      <c r="V352" t="s">
        <v>845</v>
      </c>
    </row>
    <row r="353" spans="1:22" x14ac:dyDescent="0.25">
      <c r="A353" s="31" t="str">
        <f t="shared" si="6"/>
        <v>7000.2.1</v>
      </c>
      <c r="B353" t="s">
        <v>845</v>
      </c>
      <c r="C353">
        <v>4</v>
      </c>
      <c r="D353" t="s">
        <v>478</v>
      </c>
      <c r="E353" t="s">
        <v>855</v>
      </c>
      <c r="F353" t="s">
        <v>19</v>
      </c>
      <c r="G353" t="s">
        <v>19</v>
      </c>
      <c r="H353" t="s">
        <v>19</v>
      </c>
      <c r="I353" t="s">
        <v>19</v>
      </c>
      <c r="J353" t="s">
        <v>19</v>
      </c>
      <c r="K353" t="s">
        <v>19</v>
      </c>
      <c r="L353" t="s">
        <v>19</v>
      </c>
      <c r="M353" t="s">
        <v>19</v>
      </c>
      <c r="N353" t="s">
        <v>19</v>
      </c>
      <c r="O353" t="s">
        <v>155</v>
      </c>
      <c r="P353">
        <v>50</v>
      </c>
      <c r="Q353">
        <v>1</v>
      </c>
      <c r="R353" t="s">
        <v>476</v>
      </c>
      <c r="S353" t="s">
        <v>854</v>
      </c>
      <c r="T353" t="s">
        <v>1937</v>
      </c>
      <c r="U353" t="s">
        <v>2042</v>
      </c>
      <c r="V353" t="s">
        <v>845</v>
      </c>
    </row>
    <row r="354" spans="1:22" x14ac:dyDescent="0.25">
      <c r="A354" s="31" t="str">
        <f t="shared" si="6"/>
        <v>7000.2.2</v>
      </c>
      <c r="B354" t="s">
        <v>845</v>
      </c>
      <c r="C354">
        <v>4</v>
      </c>
      <c r="D354" t="s">
        <v>478</v>
      </c>
      <c r="E354" t="s">
        <v>856</v>
      </c>
      <c r="F354" t="s">
        <v>19</v>
      </c>
      <c r="G354" t="s">
        <v>19</v>
      </c>
      <c r="H354" t="s">
        <v>19</v>
      </c>
      <c r="I354" t="s">
        <v>19</v>
      </c>
      <c r="J354" t="s">
        <v>19</v>
      </c>
      <c r="K354" t="s">
        <v>19</v>
      </c>
      <c r="L354" t="s">
        <v>19</v>
      </c>
      <c r="M354" t="s">
        <v>19</v>
      </c>
      <c r="N354" t="s">
        <v>19</v>
      </c>
      <c r="O354" t="s">
        <v>156</v>
      </c>
      <c r="P354">
        <v>50</v>
      </c>
      <c r="Q354">
        <v>1</v>
      </c>
      <c r="R354" t="s">
        <v>476</v>
      </c>
      <c r="S354" t="s">
        <v>849</v>
      </c>
      <c r="T354" t="s">
        <v>1918</v>
      </c>
      <c r="U354" t="s">
        <v>1914</v>
      </c>
      <c r="V354" t="s">
        <v>845</v>
      </c>
    </row>
    <row r="355" spans="1:22" x14ac:dyDescent="0.25">
      <c r="A355" s="31" t="str">
        <f t="shared" si="6"/>
        <v>7000.3</v>
      </c>
      <c r="B355" t="s">
        <v>845</v>
      </c>
      <c r="C355">
        <v>4</v>
      </c>
      <c r="D355" t="s">
        <v>471</v>
      </c>
      <c r="E355" t="s">
        <v>857</v>
      </c>
      <c r="F355" t="s">
        <v>490</v>
      </c>
      <c r="G355" t="s">
        <v>1498</v>
      </c>
      <c r="H355" t="s">
        <v>1499</v>
      </c>
      <c r="I355" t="s">
        <v>1500</v>
      </c>
      <c r="J355" t="s">
        <v>19</v>
      </c>
      <c r="K355" t="s">
        <v>474</v>
      </c>
      <c r="L355" t="s">
        <v>20</v>
      </c>
      <c r="M355" t="s">
        <v>706</v>
      </c>
      <c r="N355" t="s">
        <v>1868</v>
      </c>
      <c r="O355" t="s">
        <v>282</v>
      </c>
      <c r="P355">
        <v>10</v>
      </c>
      <c r="Q355">
        <v>1</v>
      </c>
      <c r="R355" t="s">
        <v>476</v>
      </c>
      <c r="S355" t="s">
        <v>858</v>
      </c>
      <c r="T355" t="s">
        <v>1915</v>
      </c>
      <c r="U355" t="s">
        <v>2002</v>
      </c>
      <c r="V355" t="s">
        <v>845</v>
      </c>
    </row>
    <row r="356" spans="1:22" x14ac:dyDescent="0.25">
      <c r="A356" s="31" t="str">
        <f t="shared" si="6"/>
        <v>7000.3.1</v>
      </c>
      <c r="B356" t="s">
        <v>845</v>
      </c>
      <c r="C356">
        <v>4</v>
      </c>
      <c r="D356" t="s">
        <v>478</v>
      </c>
      <c r="E356" t="s">
        <v>859</v>
      </c>
      <c r="F356" t="s">
        <v>19</v>
      </c>
      <c r="G356" t="s">
        <v>19</v>
      </c>
      <c r="H356" t="s">
        <v>19</v>
      </c>
      <c r="I356" t="s">
        <v>19</v>
      </c>
      <c r="J356" t="s">
        <v>19</v>
      </c>
      <c r="K356" t="s">
        <v>19</v>
      </c>
      <c r="L356" t="s">
        <v>19</v>
      </c>
      <c r="M356" t="s">
        <v>19</v>
      </c>
      <c r="N356" t="s">
        <v>19</v>
      </c>
      <c r="O356" t="s">
        <v>283</v>
      </c>
      <c r="P356">
        <v>50</v>
      </c>
      <c r="Q356">
        <v>1</v>
      </c>
      <c r="R356" t="s">
        <v>476</v>
      </c>
      <c r="S356" t="s">
        <v>860</v>
      </c>
      <c r="T356" t="s">
        <v>1915</v>
      </c>
      <c r="U356" t="s">
        <v>1938</v>
      </c>
      <c r="V356" t="s">
        <v>845</v>
      </c>
    </row>
    <row r="357" spans="1:22" x14ac:dyDescent="0.25">
      <c r="A357" s="31" t="str">
        <f t="shared" si="6"/>
        <v>7000.3.2</v>
      </c>
      <c r="B357" t="s">
        <v>845</v>
      </c>
      <c r="C357">
        <v>4</v>
      </c>
      <c r="D357" t="s">
        <v>478</v>
      </c>
      <c r="E357" t="s">
        <v>861</v>
      </c>
      <c r="F357" t="s">
        <v>19</v>
      </c>
      <c r="G357" t="s">
        <v>19</v>
      </c>
      <c r="H357" t="s">
        <v>19</v>
      </c>
      <c r="I357" t="s">
        <v>19</v>
      </c>
      <c r="J357" t="s">
        <v>19</v>
      </c>
      <c r="K357" t="s">
        <v>19</v>
      </c>
      <c r="L357" t="s">
        <v>19</v>
      </c>
      <c r="M357" t="s">
        <v>19</v>
      </c>
      <c r="N357" t="s">
        <v>19</v>
      </c>
      <c r="O357" t="s">
        <v>284</v>
      </c>
      <c r="P357">
        <v>50</v>
      </c>
      <c r="Q357">
        <v>1</v>
      </c>
      <c r="R357" t="s">
        <v>476</v>
      </c>
      <c r="S357" t="s">
        <v>849</v>
      </c>
      <c r="T357" t="s">
        <v>1918</v>
      </c>
      <c r="U357" t="s">
        <v>2002</v>
      </c>
      <c r="V357" t="s">
        <v>845</v>
      </c>
    </row>
    <row r="358" spans="1:22" x14ac:dyDescent="0.25">
      <c r="A358" s="31" t="str">
        <f t="shared" si="6"/>
        <v>7000.4</v>
      </c>
      <c r="B358" t="s">
        <v>845</v>
      </c>
      <c r="C358">
        <v>4</v>
      </c>
      <c r="D358" t="s">
        <v>471</v>
      </c>
      <c r="E358" t="s">
        <v>862</v>
      </c>
      <c r="F358" t="s">
        <v>473</v>
      </c>
      <c r="G358" t="s">
        <v>1495</v>
      </c>
      <c r="H358" t="s">
        <v>1496</v>
      </c>
      <c r="I358" t="s">
        <v>1497</v>
      </c>
      <c r="J358" t="s">
        <v>1866</v>
      </c>
      <c r="K358" t="s">
        <v>491</v>
      </c>
      <c r="L358" t="s">
        <v>23</v>
      </c>
      <c r="M358" t="s">
        <v>706</v>
      </c>
      <c r="N358" t="s">
        <v>1869</v>
      </c>
      <c r="O358" t="s">
        <v>285</v>
      </c>
      <c r="P358">
        <v>40</v>
      </c>
      <c r="Q358">
        <v>2</v>
      </c>
      <c r="R358" t="s">
        <v>476</v>
      </c>
      <c r="S358" t="s">
        <v>863</v>
      </c>
      <c r="T358" t="s">
        <v>1994</v>
      </c>
      <c r="U358" t="s">
        <v>1914</v>
      </c>
      <c r="V358" t="s">
        <v>864</v>
      </c>
    </row>
    <row r="359" spans="1:22" x14ac:dyDescent="0.25">
      <c r="A359" s="31" t="str">
        <f t="shared" si="6"/>
        <v>7000.4.1</v>
      </c>
      <c r="B359" t="s">
        <v>845</v>
      </c>
      <c r="C359">
        <v>4</v>
      </c>
      <c r="D359" t="s">
        <v>478</v>
      </c>
      <c r="E359" t="s">
        <v>865</v>
      </c>
      <c r="F359" t="s">
        <v>19</v>
      </c>
      <c r="G359" t="s">
        <v>19</v>
      </c>
      <c r="H359" t="s">
        <v>19</v>
      </c>
      <c r="I359" t="s">
        <v>19</v>
      </c>
      <c r="J359" t="s">
        <v>19</v>
      </c>
      <c r="K359" t="s">
        <v>19</v>
      </c>
      <c r="L359" t="s">
        <v>19</v>
      </c>
      <c r="M359" t="s">
        <v>19</v>
      </c>
      <c r="N359" t="s">
        <v>19</v>
      </c>
      <c r="O359" t="s">
        <v>286</v>
      </c>
      <c r="P359">
        <v>5</v>
      </c>
      <c r="Q359">
        <v>2</v>
      </c>
      <c r="R359" t="s">
        <v>476</v>
      </c>
      <c r="S359" t="s">
        <v>866</v>
      </c>
      <c r="T359" t="s">
        <v>1994</v>
      </c>
      <c r="U359" t="s">
        <v>2011</v>
      </c>
      <c r="V359" t="s">
        <v>845</v>
      </c>
    </row>
    <row r="360" spans="1:22" x14ac:dyDescent="0.25">
      <c r="A360" s="31" t="str">
        <f t="shared" si="6"/>
        <v>7000.4.2</v>
      </c>
      <c r="B360" t="s">
        <v>845</v>
      </c>
      <c r="C360">
        <v>4</v>
      </c>
      <c r="D360" t="s">
        <v>478</v>
      </c>
      <c r="E360" t="s">
        <v>867</v>
      </c>
      <c r="F360" t="s">
        <v>19</v>
      </c>
      <c r="G360" t="s">
        <v>19</v>
      </c>
      <c r="H360" t="s">
        <v>19</v>
      </c>
      <c r="I360" t="s">
        <v>19</v>
      </c>
      <c r="J360" t="s">
        <v>19</v>
      </c>
      <c r="K360" t="s">
        <v>19</v>
      </c>
      <c r="L360" t="s">
        <v>19</v>
      </c>
      <c r="M360" t="s">
        <v>19</v>
      </c>
      <c r="N360" t="s">
        <v>19</v>
      </c>
      <c r="O360" t="s">
        <v>287</v>
      </c>
      <c r="P360">
        <v>15</v>
      </c>
      <c r="Q360">
        <v>2</v>
      </c>
      <c r="R360" t="s">
        <v>476</v>
      </c>
      <c r="S360" t="s">
        <v>868</v>
      </c>
      <c r="T360" t="s">
        <v>1917</v>
      </c>
      <c r="U360" t="s">
        <v>2003</v>
      </c>
      <c r="V360" t="s">
        <v>845</v>
      </c>
    </row>
    <row r="361" spans="1:22" x14ac:dyDescent="0.25">
      <c r="A361" s="31" t="str">
        <f t="shared" si="6"/>
        <v>7000.4.3</v>
      </c>
      <c r="B361" t="s">
        <v>845</v>
      </c>
      <c r="C361">
        <v>4</v>
      </c>
      <c r="D361" t="s">
        <v>478</v>
      </c>
      <c r="E361" t="s">
        <v>869</v>
      </c>
      <c r="F361" t="s">
        <v>19</v>
      </c>
      <c r="G361" t="s">
        <v>19</v>
      </c>
      <c r="H361" t="s">
        <v>19</v>
      </c>
      <c r="I361" t="s">
        <v>19</v>
      </c>
      <c r="J361" t="s">
        <v>19</v>
      </c>
      <c r="K361" t="s">
        <v>19</v>
      </c>
      <c r="L361" t="s">
        <v>19</v>
      </c>
      <c r="M361" t="s">
        <v>19</v>
      </c>
      <c r="N361" t="s">
        <v>19</v>
      </c>
      <c r="O361" t="s">
        <v>288</v>
      </c>
      <c r="P361">
        <v>20</v>
      </c>
      <c r="Q361">
        <v>2</v>
      </c>
      <c r="R361" t="s">
        <v>476</v>
      </c>
      <c r="S361" t="s">
        <v>870</v>
      </c>
      <c r="T361" t="s">
        <v>1917</v>
      </c>
      <c r="U361" t="s">
        <v>2016</v>
      </c>
      <c r="V361" t="s">
        <v>845</v>
      </c>
    </row>
    <row r="362" spans="1:22" x14ac:dyDescent="0.25">
      <c r="A362" s="31" t="str">
        <f t="shared" si="6"/>
        <v>7000.4.4</v>
      </c>
      <c r="B362" t="s">
        <v>845</v>
      </c>
      <c r="C362">
        <v>4</v>
      </c>
      <c r="D362" t="s">
        <v>1871</v>
      </c>
      <c r="E362" t="s">
        <v>871</v>
      </c>
      <c r="F362" t="s">
        <v>19</v>
      </c>
      <c r="G362" t="s">
        <v>19</v>
      </c>
      <c r="H362" t="s">
        <v>19</v>
      </c>
      <c r="I362" t="s">
        <v>19</v>
      </c>
      <c r="J362" t="s">
        <v>19</v>
      </c>
      <c r="K362" t="s">
        <v>19</v>
      </c>
      <c r="L362" t="s">
        <v>19</v>
      </c>
      <c r="M362" t="s">
        <v>19</v>
      </c>
      <c r="N362" t="s">
        <v>19</v>
      </c>
      <c r="O362" t="s">
        <v>289</v>
      </c>
      <c r="P362">
        <v>0</v>
      </c>
      <c r="Q362">
        <v>2</v>
      </c>
      <c r="R362" t="s">
        <v>476</v>
      </c>
      <c r="S362" t="s">
        <v>872</v>
      </c>
      <c r="T362" t="s">
        <v>1917</v>
      </c>
      <c r="U362" t="s">
        <v>2013</v>
      </c>
      <c r="V362" t="s">
        <v>597</v>
      </c>
    </row>
    <row r="363" spans="1:22" x14ac:dyDescent="0.25">
      <c r="A363" s="31" t="str">
        <f t="shared" si="6"/>
        <v>7000.4.5</v>
      </c>
      <c r="B363" t="s">
        <v>845</v>
      </c>
      <c r="C363">
        <v>4</v>
      </c>
      <c r="D363" t="s">
        <v>478</v>
      </c>
      <c r="E363" t="s">
        <v>873</v>
      </c>
      <c r="F363" t="s">
        <v>19</v>
      </c>
      <c r="G363" t="s">
        <v>19</v>
      </c>
      <c r="H363" t="s">
        <v>19</v>
      </c>
      <c r="I363" t="s">
        <v>19</v>
      </c>
      <c r="J363" t="s">
        <v>19</v>
      </c>
      <c r="K363" t="s">
        <v>19</v>
      </c>
      <c r="L363" t="s">
        <v>19</v>
      </c>
      <c r="M363" t="s">
        <v>19</v>
      </c>
      <c r="N363" t="s">
        <v>19</v>
      </c>
      <c r="O363" t="s">
        <v>290</v>
      </c>
      <c r="P363">
        <v>60</v>
      </c>
      <c r="Q363">
        <v>2</v>
      </c>
      <c r="R363" t="s">
        <v>476</v>
      </c>
      <c r="S363" t="s">
        <v>874</v>
      </c>
      <c r="T363" t="s">
        <v>1917</v>
      </c>
      <c r="U363" t="s">
        <v>1914</v>
      </c>
      <c r="V363" t="s">
        <v>864</v>
      </c>
    </row>
    <row r="364" spans="1:22" x14ac:dyDescent="0.25">
      <c r="A364" s="31" t="str">
        <f t="shared" si="6"/>
        <v>7000.5</v>
      </c>
      <c r="B364" t="s">
        <v>845</v>
      </c>
      <c r="C364">
        <v>4</v>
      </c>
      <c r="D364" t="s">
        <v>471</v>
      </c>
      <c r="E364" t="s">
        <v>875</v>
      </c>
      <c r="F364" t="s">
        <v>473</v>
      </c>
      <c r="G364" t="s">
        <v>1495</v>
      </c>
      <c r="H364" t="s">
        <v>1496</v>
      </c>
      <c r="I364" t="s">
        <v>1497</v>
      </c>
      <c r="J364" t="s">
        <v>1866</v>
      </c>
      <c r="K364" t="s">
        <v>491</v>
      </c>
      <c r="L364" t="s">
        <v>20</v>
      </c>
      <c r="M364" t="s">
        <v>625</v>
      </c>
      <c r="N364" t="s">
        <v>1869</v>
      </c>
      <c r="O364" t="s">
        <v>271</v>
      </c>
      <c r="P364">
        <v>30</v>
      </c>
      <c r="Q364">
        <v>1</v>
      </c>
      <c r="R364" t="s">
        <v>476</v>
      </c>
      <c r="S364" t="s">
        <v>876</v>
      </c>
      <c r="T364" t="s">
        <v>1913</v>
      </c>
      <c r="U364" t="s">
        <v>2043</v>
      </c>
      <c r="V364" t="s">
        <v>864</v>
      </c>
    </row>
    <row r="365" spans="1:22" x14ac:dyDescent="0.25">
      <c r="A365" s="31" t="str">
        <f t="shared" si="6"/>
        <v>7000.5.1</v>
      </c>
      <c r="B365" t="s">
        <v>845</v>
      </c>
      <c r="C365">
        <v>4</v>
      </c>
      <c r="D365" t="s">
        <v>478</v>
      </c>
      <c r="E365" t="s">
        <v>877</v>
      </c>
      <c r="F365" t="s">
        <v>19</v>
      </c>
      <c r="G365" t="s">
        <v>19</v>
      </c>
      <c r="H365" t="s">
        <v>19</v>
      </c>
      <c r="I365" t="s">
        <v>19</v>
      </c>
      <c r="J365" t="s">
        <v>19</v>
      </c>
      <c r="K365" t="s">
        <v>19</v>
      </c>
      <c r="L365" t="s">
        <v>19</v>
      </c>
      <c r="M365" t="s">
        <v>19</v>
      </c>
      <c r="N365" t="s">
        <v>19</v>
      </c>
      <c r="O365" t="s">
        <v>37</v>
      </c>
      <c r="P365">
        <v>50</v>
      </c>
      <c r="Q365">
        <v>1</v>
      </c>
      <c r="R365" t="s">
        <v>476</v>
      </c>
      <c r="S365" t="s">
        <v>878</v>
      </c>
      <c r="T365" t="s">
        <v>1913</v>
      </c>
      <c r="U365" t="s">
        <v>1987</v>
      </c>
      <c r="V365" t="s">
        <v>845</v>
      </c>
    </row>
    <row r="366" spans="1:22" x14ac:dyDescent="0.25">
      <c r="A366" s="31" t="str">
        <f t="shared" si="6"/>
        <v>7000.5.2</v>
      </c>
      <c r="B366" t="s">
        <v>845</v>
      </c>
      <c r="C366">
        <v>4</v>
      </c>
      <c r="D366" t="s">
        <v>1871</v>
      </c>
      <c r="E366" t="s">
        <v>879</v>
      </c>
      <c r="F366" t="s">
        <v>19</v>
      </c>
      <c r="G366" t="s">
        <v>19</v>
      </c>
      <c r="H366" t="s">
        <v>19</v>
      </c>
      <c r="I366" t="s">
        <v>19</v>
      </c>
      <c r="J366" t="s">
        <v>19</v>
      </c>
      <c r="K366" t="s">
        <v>19</v>
      </c>
      <c r="L366" t="s">
        <v>19</v>
      </c>
      <c r="M366" t="s">
        <v>19</v>
      </c>
      <c r="N366" t="s">
        <v>19</v>
      </c>
      <c r="O366" t="s">
        <v>272</v>
      </c>
      <c r="P366">
        <v>0</v>
      </c>
      <c r="Q366">
        <v>1</v>
      </c>
      <c r="R366" t="s">
        <v>476</v>
      </c>
      <c r="S366" t="s">
        <v>880</v>
      </c>
      <c r="T366" t="s">
        <v>2008</v>
      </c>
      <c r="U366" t="s">
        <v>1989</v>
      </c>
      <c r="V366" t="s">
        <v>597</v>
      </c>
    </row>
    <row r="367" spans="1:22" x14ac:dyDescent="0.25">
      <c r="A367" s="31" t="str">
        <f t="shared" si="6"/>
        <v>7000.5.3</v>
      </c>
      <c r="B367" t="s">
        <v>845</v>
      </c>
      <c r="C367">
        <v>4</v>
      </c>
      <c r="D367" t="s">
        <v>478</v>
      </c>
      <c r="E367" t="s">
        <v>881</v>
      </c>
      <c r="F367" t="s">
        <v>19</v>
      </c>
      <c r="G367" t="s">
        <v>19</v>
      </c>
      <c r="H367" t="s">
        <v>19</v>
      </c>
      <c r="I367" t="s">
        <v>19</v>
      </c>
      <c r="J367" t="s">
        <v>19</v>
      </c>
      <c r="K367" t="s">
        <v>19</v>
      </c>
      <c r="L367" t="s">
        <v>19</v>
      </c>
      <c r="M367" t="s">
        <v>19</v>
      </c>
      <c r="N367" t="s">
        <v>19</v>
      </c>
      <c r="O367" t="s">
        <v>273</v>
      </c>
      <c r="P367">
        <v>50</v>
      </c>
      <c r="Q367">
        <v>1</v>
      </c>
      <c r="R367" t="s">
        <v>476</v>
      </c>
      <c r="S367" t="s">
        <v>882</v>
      </c>
      <c r="T367" t="s">
        <v>2044</v>
      </c>
      <c r="U367" t="s">
        <v>2045</v>
      </c>
      <c r="V367" t="s">
        <v>845</v>
      </c>
    </row>
    <row r="368" spans="1:22" x14ac:dyDescent="0.25">
      <c r="A368" s="31" t="str">
        <f t="shared" si="6"/>
        <v>7000.5.4</v>
      </c>
      <c r="B368" t="s">
        <v>845</v>
      </c>
      <c r="C368">
        <v>4</v>
      </c>
      <c r="D368" t="s">
        <v>1871</v>
      </c>
      <c r="E368" t="s">
        <v>883</v>
      </c>
      <c r="F368" t="s">
        <v>19</v>
      </c>
      <c r="G368" t="s">
        <v>19</v>
      </c>
      <c r="H368" t="s">
        <v>19</v>
      </c>
      <c r="I368" t="s">
        <v>19</v>
      </c>
      <c r="J368" t="s">
        <v>19</v>
      </c>
      <c r="K368" t="s">
        <v>19</v>
      </c>
      <c r="L368" t="s">
        <v>19</v>
      </c>
      <c r="M368" t="s">
        <v>19</v>
      </c>
      <c r="N368" t="s">
        <v>19</v>
      </c>
      <c r="O368" t="s">
        <v>274</v>
      </c>
      <c r="P368">
        <v>0</v>
      </c>
      <c r="Q368">
        <v>1</v>
      </c>
      <c r="R368" t="s">
        <v>476</v>
      </c>
      <c r="S368" t="s">
        <v>884</v>
      </c>
      <c r="T368" t="s">
        <v>2046</v>
      </c>
      <c r="U368" t="s">
        <v>2043</v>
      </c>
      <c r="V368" t="s">
        <v>597</v>
      </c>
    </row>
    <row r="369" spans="1:22" x14ac:dyDescent="0.25">
      <c r="A369" s="31" t="str">
        <f t="shared" si="6"/>
        <v>3100.1</v>
      </c>
      <c r="B369" t="s">
        <v>638</v>
      </c>
      <c r="C369">
        <v>3</v>
      </c>
      <c r="D369" t="s">
        <v>471</v>
      </c>
      <c r="E369" t="s">
        <v>639</v>
      </c>
      <c r="F369" t="s">
        <v>473</v>
      </c>
      <c r="G369" t="s">
        <v>1495</v>
      </c>
      <c r="H369" t="s">
        <v>1496</v>
      </c>
      <c r="I369" t="s">
        <v>1497</v>
      </c>
      <c r="J369" t="s">
        <v>1850</v>
      </c>
      <c r="K369" t="s">
        <v>474</v>
      </c>
      <c r="L369" t="s">
        <v>20</v>
      </c>
      <c r="M369" t="s">
        <v>625</v>
      </c>
      <c r="N369" t="s">
        <v>1851</v>
      </c>
      <c r="O369" t="s">
        <v>259</v>
      </c>
      <c r="P369">
        <v>40</v>
      </c>
      <c r="Q369">
        <v>1070</v>
      </c>
      <c r="R369" t="s">
        <v>476</v>
      </c>
      <c r="S369" t="s">
        <v>1893</v>
      </c>
      <c r="T369" t="s">
        <v>2047</v>
      </c>
      <c r="U369" t="s">
        <v>1914</v>
      </c>
      <c r="V369" t="s">
        <v>638</v>
      </c>
    </row>
    <row r="370" spans="1:22" x14ac:dyDescent="0.25">
      <c r="A370" s="31" t="str">
        <f t="shared" si="6"/>
        <v>3100.1.2</v>
      </c>
      <c r="B370" t="s">
        <v>638</v>
      </c>
      <c r="C370">
        <v>3</v>
      </c>
      <c r="D370" t="s">
        <v>478</v>
      </c>
      <c r="E370" t="s">
        <v>642</v>
      </c>
      <c r="F370" t="s">
        <v>19</v>
      </c>
      <c r="G370" t="s">
        <v>19</v>
      </c>
      <c r="H370" t="s">
        <v>19</v>
      </c>
      <c r="I370" t="s">
        <v>19</v>
      </c>
      <c r="J370" t="s">
        <v>19</v>
      </c>
      <c r="K370" t="s">
        <v>19</v>
      </c>
      <c r="L370" t="s">
        <v>19</v>
      </c>
      <c r="M370" t="s">
        <v>19</v>
      </c>
      <c r="N370" t="s">
        <v>19</v>
      </c>
      <c r="O370" t="s">
        <v>260</v>
      </c>
      <c r="P370">
        <v>25</v>
      </c>
      <c r="Q370">
        <v>1</v>
      </c>
      <c r="R370" t="s">
        <v>476</v>
      </c>
      <c r="S370" t="s">
        <v>643</v>
      </c>
      <c r="T370" t="s">
        <v>1915</v>
      </c>
      <c r="U370" t="s">
        <v>1916</v>
      </c>
      <c r="V370" t="s">
        <v>638</v>
      </c>
    </row>
    <row r="371" spans="1:22" x14ac:dyDescent="0.25">
      <c r="A371" s="31" t="str">
        <f t="shared" si="6"/>
        <v>3100.1.3</v>
      </c>
      <c r="B371" t="s">
        <v>638</v>
      </c>
      <c r="C371">
        <v>3</v>
      </c>
      <c r="D371" t="s">
        <v>478</v>
      </c>
      <c r="E371" t="s">
        <v>644</v>
      </c>
      <c r="F371" t="s">
        <v>19</v>
      </c>
      <c r="G371" t="s">
        <v>19</v>
      </c>
      <c r="H371" t="s">
        <v>19</v>
      </c>
      <c r="I371" t="s">
        <v>19</v>
      </c>
      <c r="J371" t="s">
        <v>19</v>
      </c>
      <c r="K371" t="s">
        <v>19</v>
      </c>
      <c r="L371" t="s">
        <v>19</v>
      </c>
      <c r="M371" t="s">
        <v>19</v>
      </c>
      <c r="N371" t="s">
        <v>19</v>
      </c>
      <c r="O371" t="s">
        <v>28</v>
      </c>
      <c r="P371">
        <v>60</v>
      </c>
      <c r="Q371">
        <v>1070</v>
      </c>
      <c r="R371" t="s">
        <v>476</v>
      </c>
      <c r="S371" t="s">
        <v>1893</v>
      </c>
      <c r="T371" t="s">
        <v>2048</v>
      </c>
      <c r="U371" t="s">
        <v>1914</v>
      </c>
      <c r="V371" t="s">
        <v>638</v>
      </c>
    </row>
    <row r="372" spans="1:22" x14ac:dyDescent="0.25">
      <c r="A372" s="31" t="str">
        <f t="shared" si="6"/>
        <v>3100.1.1</v>
      </c>
      <c r="B372" t="s">
        <v>638</v>
      </c>
      <c r="C372">
        <v>3</v>
      </c>
      <c r="D372" t="s">
        <v>478</v>
      </c>
      <c r="E372" t="s">
        <v>640</v>
      </c>
      <c r="F372" t="s">
        <v>19</v>
      </c>
      <c r="G372" t="s">
        <v>19</v>
      </c>
      <c r="H372" t="s">
        <v>19</v>
      </c>
      <c r="I372" t="s">
        <v>19</v>
      </c>
      <c r="J372" t="s">
        <v>19</v>
      </c>
      <c r="K372" t="s">
        <v>19</v>
      </c>
      <c r="L372" t="s">
        <v>19</v>
      </c>
      <c r="M372" t="s">
        <v>19</v>
      </c>
      <c r="N372" t="s">
        <v>19</v>
      </c>
      <c r="O372" t="s">
        <v>27</v>
      </c>
      <c r="P372">
        <v>15</v>
      </c>
      <c r="Q372">
        <v>1</v>
      </c>
      <c r="R372" t="s">
        <v>476</v>
      </c>
      <c r="S372" t="s">
        <v>641</v>
      </c>
      <c r="T372" t="s">
        <v>2047</v>
      </c>
      <c r="U372" t="s">
        <v>1925</v>
      </c>
      <c r="V372" t="s">
        <v>638</v>
      </c>
    </row>
    <row r="373" spans="1:22" x14ac:dyDescent="0.25">
      <c r="A373" s="31" t="str">
        <f t="shared" si="6"/>
        <v>3100.2</v>
      </c>
      <c r="B373" t="s">
        <v>638</v>
      </c>
      <c r="C373">
        <v>3</v>
      </c>
      <c r="D373" t="s">
        <v>471</v>
      </c>
      <c r="E373" t="s">
        <v>645</v>
      </c>
      <c r="F373" t="s">
        <v>473</v>
      </c>
      <c r="G373" t="s">
        <v>1495</v>
      </c>
      <c r="H373" t="s">
        <v>1496</v>
      </c>
      <c r="I373" t="s">
        <v>1497</v>
      </c>
      <c r="J373" t="s">
        <v>1911</v>
      </c>
      <c r="K373" t="s">
        <v>474</v>
      </c>
      <c r="L373" t="s">
        <v>29</v>
      </c>
      <c r="M373" t="s">
        <v>625</v>
      </c>
      <c r="N373" t="s">
        <v>1852</v>
      </c>
      <c r="O373" t="s">
        <v>261</v>
      </c>
      <c r="P373">
        <v>40</v>
      </c>
      <c r="Q373">
        <v>50</v>
      </c>
      <c r="R373" t="s">
        <v>476</v>
      </c>
      <c r="S373" t="s">
        <v>1912</v>
      </c>
      <c r="T373" t="s">
        <v>1982</v>
      </c>
      <c r="U373" t="s">
        <v>1914</v>
      </c>
      <c r="V373" t="s">
        <v>638</v>
      </c>
    </row>
    <row r="374" spans="1:22" x14ac:dyDescent="0.25">
      <c r="A374" s="31" t="str">
        <f t="shared" si="6"/>
        <v>3100.2.1</v>
      </c>
      <c r="B374" t="s">
        <v>638</v>
      </c>
      <c r="C374">
        <v>3</v>
      </c>
      <c r="D374" t="s">
        <v>478</v>
      </c>
      <c r="E374" t="s">
        <v>647</v>
      </c>
      <c r="F374" t="s">
        <v>19</v>
      </c>
      <c r="G374" t="s">
        <v>19</v>
      </c>
      <c r="H374" t="s">
        <v>19</v>
      </c>
      <c r="I374" t="s">
        <v>19</v>
      </c>
      <c r="J374" t="s">
        <v>19</v>
      </c>
      <c r="K374" t="s">
        <v>19</v>
      </c>
      <c r="L374" t="s">
        <v>19</v>
      </c>
      <c r="M374" t="s">
        <v>19</v>
      </c>
      <c r="N374" t="s">
        <v>19</v>
      </c>
      <c r="O374" t="s">
        <v>262</v>
      </c>
      <c r="P374">
        <v>15</v>
      </c>
      <c r="Q374">
        <v>1</v>
      </c>
      <c r="R374" t="s">
        <v>476</v>
      </c>
      <c r="S374" t="s">
        <v>648</v>
      </c>
      <c r="T374" t="s">
        <v>1982</v>
      </c>
      <c r="U374" t="s">
        <v>1995</v>
      </c>
      <c r="V374" t="s">
        <v>638</v>
      </c>
    </row>
    <row r="375" spans="1:22" x14ac:dyDescent="0.25">
      <c r="A375" s="31" t="str">
        <f t="shared" si="6"/>
        <v>3100.2.2</v>
      </c>
      <c r="B375" t="s">
        <v>638</v>
      </c>
      <c r="C375">
        <v>3</v>
      </c>
      <c r="D375" t="s">
        <v>478</v>
      </c>
      <c r="E375" t="s">
        <v>649</v>
      </c>
      <c r="F375" t="s">
        <v>19</v>
      </c>
      <c r="G375" t="s">
        <v>19</v>
      </c>
      <c r="H375" t="s">
        <v>19</v>
      </c>
      <c r="I375" t="s">
        <v>19</v>
      </c>
      <c r="J375" t="s">
        <v>19</v>
      </c>
      <c r="K375" t="s">
        <v>19</v>
      </c>
      <c r="L375" t="s">
        <v>19</v>
      </c>
      <c r="M375" t="s">
        <v>19</v>
      </c>
      <c r="N375" t="s">
        <v>19</v>
      </c>
      <c r="O375" t="s">
        <v>30</v>
      </c>
      <c r="P375">
        <v>15</v>
      </c>
      <c r="Q375">
        <v>4</v>
      </c>
      <c r="R375" t="s">
        <v>476</v>
      </c>
      <c r="S375" t="s">
        <v>650</v>
      </c>
      <c r="T375" t="s">
        <v>1982</v>
      </c>
      <c r="U375" t="s">
        <v>1944</v>
      </c>
      <c r="V375" t="s">
        <v>638</v>
      </c>
    </row>
    <row r="376" spans="1:22" x14ac:dyDescent="0.25">
      <c r="A376" s="31" t="str">
        <f t="shared" si="6"/>
        <v>3100.2.3</v>
      </c>
      <c r="B376" t="s">
        <v>638</v>
      </c>
      <c r="C376">
        <v>3</v>
      </c>
      <c r="D376" t="s">
        <v>478</v>
      </c>
      <c r="E376" t="s">
        <v>651</v>
      </c>
      <c r="F376" t="s">
        <v>19</v>
      </c>
      <c r="G376" t="s">
        <v>19</v>
      </c>
      <c r="H376" t="s">
        <v>19</v>
      </c>
      <c r="I376" t="s">
        <v>19</v>
      </c>
      <c r="J376" t="s">
        <v>19</v>
      </c>
      <c r="K376" t="s">
        <v>19</v>
      </c>
      <c r="L376" t="s">
        <v>19</v>
      </c>
      <c r="M376" t="s">
        <v>19</v>
      </c>
      <c r="N376" t="s">
        <v>19</v>
      </c>
      <c r="O376" t="s">
        <v>263</v>
      </c>
      <c r="P376">
        <v>70</v>
      </c>
      <c r="Q376">
        <v>50</v>
      </c>
      <c r="R376" t="s">
        <v>476</v>
      </c>
      <c r="S376" t="s">
        <v>1912</v>
      </c>
      <c r="T376" t="s">
        <v>1995</v>
      </c>
      <c r="U376" t="s">
        <v>1914</v>
      </c>
      <c r="V376" t="s">
        <v>638</v>
      </c>
    </row>
    <row r="377" spans="1:22" x14ac:dyDescent="0.25">
      <c r="A377" s="31" t="str">
        <f t="shared" si="6"/>
        <v>3100.3</v>
      </c>
      <c r="B377" t="s">
        <v>638</v>
      </c>
      <c r="C377">
        <v>3</v>
      </c>
      <c r="D377" t="s">
        <v>471</v>
      </c>
      <c r="E377" t="s">
        <v>652</v>
      </c>
      <c r="F377" t="s">
        <v>473</v>
      </c>
      <c r="G377" t="s">
        <v>1495</v>
      </c>
      <c r="H377" t="s">
        <v>1496</v>
      </c>
      <c r="I377" t="s">
        <v>1497</v>
      </c>
      <c r="J377" t="s">
        <v>1836</v>
      </c>
      <c r="K377" t="s">
        <v>474</v>
      </c>
      <c r="L377" t="s">
        <v>20</v>
      </c>
      <c r="M377" t="s">
        <v>625</v>
      </c>
      <c r="N377" t="s">
        <v>19</v>
      </c>
      <c r="O377" t="s">
        <v>264</v>
      </c>
      <c r="P377">
        <v>20</v>
      </c>
      <c r="Q377">
        <v>80</v>
      </c>
      <c r="R377" t="s">
        <v>504</v>
      </c>
      <c r="S377" t="s">
        <v>654</v>
      </c>
      <c r="T377" t="s">
        <v>1930</v>
      </c>
      <c r="U377" t="s">
        <v>1931</v>
      </c>
      <c r="V377" t="s">
        <v>638</v>
      </c>
    </row>
    <row r="378" spans="1:22" x14ac:dyDescent="0.25">
      <c r="A378" s="31" t="str">
        <f t="shared" si="6"/>
        <v>3100.3.1</v>
      </c>
      <c r="B378" t="s">
        <v>638</v>
      </c>
      <c r="C378">
        <v>3</v>
      </c>
      <c r="D378" t="s">
        <v>478</v>
      </c>
      <c r="E378" t="s">
        <v>655</v>
      </c>
      <c r="F378" t="s">
        <v>19</v>
      </c>
      <c r="G378" t="s">
        <v>19</v>
      </c>
      <c r="H378" t="s">
        <v>19</v>
      </c>
      <c r="I378" t="s">
        <v>19</v>
      </c>
      <c r="J378" t="s">
        <v>19</v>
      </c>
      <c r="K378" t="s">
        <v>19</v>
      </c>
      <c r="L378" t="s">
        <v>19</v>
      </c>
      <c r="M378" t="s">
        <v>19</v>
      </c>
      <c r="N378" t="s">
        <v>19</v>
      </c>
      <c r="O378" t="s">
        <v>1894</v>
      </c>
      <c r="P378">
        <v>30</v>
      </c>
      <c r="Q378">
        <v>1</v>
      </c>
      <c r="R378" t="s">
        <v>476</v>
      </c>
      <c r="S378" t="s">
        <v>656</v>
      </c>
      <c r="T378" t="s">
        <v>1930</v>
      </c>
      <c r="U378" t="s">
        <v>1927</v>
      </c>
      <c r="V378" t="s">
        <v>638</v>
      </c>
    </row>
    <row r="379" spans="1:22" x14ac:dyDescent="0.25">
      <c r="A379" s="31" t="str">
        <f t="shared" si="6"/>
        <v>3100.3.2</v>
      </c>
      <c r="B379" t="s">
        <v>638</v>
      </c>
      <c r="C379">
        <v>3</v>
      </c>
      <c r="D379" t="s">
        <v>478</v>
      </c>
      <c r="E379" t="s">
        <v>657</v>
      </c>
      <c r="F379" t="s">
        <v>19</v>
      </c>
      <c r="G379" t="s">
        <v>19</v>
      </c>
      <c r="H379" t="s">
        <v>19</v>
      </c>
      <c r="I379" t="s">
        <v>19</v>
      </c>
      <c r="J379" t="s">
        <v>19</v>
      </c>
      <c r="K379" t="s">
        <v>19</v>
      </c>
      <c r="L379" t="s">
        <v>19</v>
      </c>
      <c r="M379" t="s">
        <v>19</v>
      </c>
      <c r="N379" t="s">
        <v>19</v>
      </c>
      <c r="O379" t="s">
        <v>1895</v>
      </c>
      <c r="P379">
        <v>70</v>
      </c>
      <c r="Q379">
        <v>80</v>
      </c>
      <c r="R379" t="s">
        <v>504</v>
      </c>
      <c r="S379" t="s">
        <v>1896</v>
      </c>
      <c r="T379" t="s">
        <v>1930</v>
      </c>
      <c r="U379" t="s">
        <v>1931</v>
      </c>
      <c r="V379" t="s">
        <v>638</v>
      </c>
    </row>
    <row r="380" spans="1:22" x14ac:dyDescent="0.25">
      <c r="A380" s="31" t="str">
        <f t="shared" si="6"/>
        <v>3100.3.3</v>
      </c>
      <c r="B380" s="157" t="s">
        <v>638</v>
      </c>
      <c r="C380" s="157">
        <v>3</v>
      </c>
      <c r="D380" s="157" t="s">
        <v>1795</v>
      </c>
      <c r="E380" s="157" t="s">
        <v>1897</v>
      </c>
      <c r="F380" s="157" t="s">
        <v>19</v>
      </c>
      <c r="G380" s="157" t="s">
        <v>19</v>
      </c>
      <c r="H380" s="157" t="s">
        <v>19</v>
      </c>
      <c r="I380" s="157" t="s">
        <v>19</v>
      </c>
      <c r="J380" s="157" t="s">
        <v>19</v>
      </c>
      <c r="K380" s="157" t="s">
        <v>19</v>
      </c>
      <c r="L380" s="157" t="s">
        <v>19</v>
      </c>
      <c r="M380" s="157" t="s">
        <v>19</v>
      </c>
      <c r="N380" s="157" t="s">
        <v>19</v>
      </c>
      <c r="O380" s="157" t="s">
        <v>265</v>
      </c>
      <c r="P380" s="157">
        <v>70</v>
      </c>
      <c r="Q380" s="157">
        <v>80</v>
      </c>
      <c r="R380" s="157" t="s">
        <v>504</v>
      </c>
      <c r="S380" s="157" t="s">
        <v>1898</v>
      </c>
      <c r="T380" s="157" t="s">
        <v>1930</v>
      </c>
      <c r="U380" s="157" t="s">
        <v>1931</v>
      </c>
      <c r="V380" s="157" t="s">
        <v>638</v>
      </c>
    </row>
    <row r="381" spans="1:22" x14ac:dyDescent="0.25">
      <c r="A381" s="31" t="str">
        <f t="shared" si="6"/>
        <v>72.1</v>
      </c>
      <c r="B381" t="s">
        <v>919</v>
      </c>
      <c r="C381">
        <v>3</v>
      </c>
      <c r="D381" t="s">
        <v>471</v>
      </c>
      <c r="E381" t="s">
        <v>920</v>
      </c>
      <c r="F381" t="s">
        <v>473</v>
      </c>
      <c r="G381" t="s">
        <v>1486</v>
      </c>
      <c r="H381" t="s">
        <v>1496</v>
      </c>
      <c r="I381" t="s">
        <v>1488</v>
      </c>
      <c r="J381" t="s">
        <v>19</v>
      </c>
      <c r="K381" t="s">
        <v>474</v>
      </c>
      <c r="L381" t="s">
        <v>22</v>
      </c>
      <c r="M381" t="s">
        <v>706</v>
      </c>
      <c r="N381" t="s">
        <v>19</v>
      </c>
      <c r="O381" t="s">
        <v>322</v>
      </c>
      <c r="P381">
        <v>30</v>
      </c>
      <c r="Q381">
        <v>100</v>
      </c>
      <c r="R381" t="s">
        <v>504</v>
      </c>
      <c r="S381" t="s">
        <v>2049</v>
      </c>
      <c r="T381" t="s">
        <v>1948</v>
      </c>
      <c r="U381" t="s">
        <v>1971</v>
      </c>
      <c r="V381" t="s">
        <v>919</v>
      </c>
    </row>
    <row r="382" spans="1:22" x14ac:dyDescent="0.25">
      <c r="A382" s="31" t="str">
        <f t="shared" si="6"/>
        <v>72.1.1</v>
      </c>
      <c r="B382" t="s">
        <v>919</v>
      </c>
      <c r="C382">
        <v>3</v>
      </c>
      <c r="D382" t="s">
        <v>478</v>
      </c>
      <c r="E382" t="s">
        <v>921</v>
      </c>
      <c r="F382" t="s">
        <v>19</v>
      </c>
      <c r="G382" t="s">
        <v>19</v>
      </c>
      <c r="H382" t="s">
        <v>19</v>
      </c>
      <c r="I382" t="s">
        <v>19</v>
      </c>
      <c r="J382" t="s">
        <v>19</v>
      </c>
      <c r="K382" t="s">
        <v>19</v>
      </c>
      <c r="L382" t="s">
        <v>19</v>
      </c>
      <c r="M382" t="s">
        <v>19</v>
      </c>
      <c r="N382" t="s">
        <v>19</v>
      </c>
      <c r="O382" t="s">
        <v>323</v>
      </c>
      <c r="P382">
        <v>10</v>
      </c>
      <c r="Q382">
        <v>1</v>
      </c>
      <c r="R382" t="s">
        <v>476</v>
      </c>
      <c r="S382" t="s">
        <v>922</v>
      </c>
      <c r="T382" t="s">
        <v>1948</v>
      </c>
      <c r="U382" t="s">
        <v>2047</v>
      </c>
      <c r="V382" t="s">
        <v>919</v>
      </c>
    </row>
    <row r="383" spans="1:22" x14ac:dyDescent="0.25">
      <c r="A383" s="31" t="str">
        <f t="shared" si="6"/>
        <v>72.1.2</v>
      </c>
      <c r="B383" t="s">
        <v>919</v>
      </c>
      <c r="C383">
        <v>3</v>
      </c>
      <c r="D383" t="s">
        <v>478</v>
      </c>
      <c r="E383" t="s">
        <v>923</v>
      </c>
      <c r="F383" t="s">
        <v>19</v>
      </c>
      <c r="G383" t="s">
        <v>19</v>
      </c>
      <c r="H383" t="s">
        <v>19</v>
      </c>
      <c r="I383" t="s">
        <v>19</v>
      </c>
      <c r="J383" t="s">
        <v>19</v>
      </c>
      <c r="K383" t="s">
        <v>19</v>
      </c>
      <c r="L383" t="s">
        <v>19</v>
      </c>
      <c r="M383" t="s">
        <v>19</v>
      </c>
      <c r="N383" t="s">
        <v>19</v>
      </c>
      <c r="O383" t="s">
        <v>324</v>
      </c>
      <c r="P383">
        <v>10</v>
      </c>
      <c r="Q383">
        <v>1</v>
      </c>
      <c r="R383" t="s">
        <v>476</v>
      </c>
      <c r="S383" t="s">
        <v>924</v>
      </c>
      <c r="T383" t="s">
        <v>2000</v>
      </c>
      <c r="U383" t="s">
        <v>1920</v>
      </c>
      <c r="V383" t="s">
        <v>919</v>
      </c>
    </row>
    <row r="384" spans="1:22" x14ac:dyDescent="0.25">
      <c r="A384" s="31" t="str">
        <f t="shared" si="6"/>
        <v>72.1.3</v>
      </c>
      <c r="B384" t="s">
        <v>919</v>
      </c>
      <c r="C384">
        <v>3</v>
      </c>
      <c r="D384" t="s">
        <v>478</v>
      </c>
      <c r="E384" t="s">
        <v>925</v>
      </c>
      <c r="F384" t="s">
        <v>19</v>
      </c>
      <c r="G384" t="s">
        <v>19</v>
      </c>
      <c r="H384" t="s">
        <v>19</v>
      </c>
      <c r="I384" t="s">
        <v>19</v>
      </c>
      <c r="J384" t="s">
        <v>19</v>
      </c>
      <c r="K384" t="s">
        <v>19</v>
      </c>
      <c r="L384" t="s">
        <v>19</v>
      </c>
      <c r="M384" t="s">
        <v>19</v>
      </c>
      <c r="N384" t="s">
        <v>19</v>
      </c>
      <c r="O384" t="s">
        <v>325</v>
      </c>
      <c r="P384">
        <v>15</v>
      </c>
      <c r="Q384">
        <v>2</v>
      </c>
      <c r="R384" t="s">
        <v>476</v>
      </c>
      <c r="S384" t="s">
        <v>926</v>
      </c>
      <c r="T384" t="s">
        <v>1924</v>
      </c>
      <c r="U384" t="s">
        <v>1927</v>
      </c>
      <c r="V384" t="s">
        <v>919</v>
      </c>
    </row>
    <row r="385" spans="1:22" x14ac:dyDescent="0.25">
      <c r="A385" s="31" t="str">
        <f t="shared" si="6"/>
        <v>72.1.4</v>
      </c>
      <c r="B385" t="s">
        <v>919</v>
      </c>
      <c r="C385">
        <v>3</v>
      </c>
      <c r="D385" t="s">
        <v>478</v>
      </c>
      <c r="E385" t="s">
        <v>927</v>
      </c>
      <c r="F385" t="s">
        <v>19</v>
      </c>
      <c r="G385" t="s">
        <v>19</v>
      </c>
      <c r="H385" t="s">
        <v>19</v>
      </c>
      <c r="I385" t="s">
        <v>19</v>
      </c>
      <c r="J385" t="s">
        <v>19</v>
      </c>
      <c r="K385" t="s">
        <v>19</v>
      </c>
      <c r="L385" t="s">
        <v>19</v>
      </c>
      <c r="M385" t="s">
        <v>19</v>
      </c>
      <c r="N385" t="s">
        <v>19</v>
      </c>
      <c r="O385" t="s">
        <v>326</v>
      </c>
      <c r="P385">
        <v>20</v>
      </c>
      <c r="Q385">
        <v>2</v>
      </c>
      <c r="R385" t="s">
        <v>476</v>
      </c>
      <c r="S385" t="s">
        <v>928</v>
      </c>
      <c r="T385" t="s">
        <v>1915</v>
      </c>
      <c r="U385" t="s">
        <v>1971</v>
      </c>
      <c r="V385" t="s">
        <v>919</v>
      </c>
    </row>
    <row r="386" spans="1:22" x14ac:dyDescent="0.25">
      <c r="A386" s="31" t="str">
        <f t="shared" si="6"/>
        <v>72.1.5</v>
      </c>
      <c r="B386" t="s">
        <v>919</v>
      </c>
      <c r="C386">
        <v>3</v>
      </c>
      <c r="D386" t="s">
        <v>478</v>
      </c>
      <c r="E386" t="s">
        <v>929</v>
      </c>
      <c r="F386" t="s">
        <v>19</v>
      </c>
      <c r="G386" t="s">
        <v>19</v>
      </c>
      <c r="H386" t="s">
        <v>19</v>
      </c>
      <c r="I386" t="s">
        <v>19</v>
      </c>
      <c r="J386" t="s">
        <v>19</v>
      </c>
      <c r="K386" t="s">
        <v>19</v>
      </c>
      <c r="L386" t="s">
        <v>19</v>
      </c>
      <c r="M386" t="s">
        <v>19</v>
      </c>
      <c r="N386" t="s">
        <v>19</v>
      </c>
      <c r="O386" t="s">
        <v>327</v>
      </c>
      <c r="P386">
        <v>15</v>
      </c>
      <c r="Q386">
        <v>2</v>
      </c>
      <c r="R386" t="s">
        <v>476</v>
      </c>
      <c r="S386" t="s">
        <v>930</v>
      </c>
      <c r="T386" t="s">
        <v>1979</v>
      </c>
      <c r="U386" t="s">
        <v>1927</v>
      </c>
      <c r="V386" t="s">
        <v>919</v>
      </c>
    </row>
    <row r="387" spans="1:22" x14ac:dyDescent="0.25">
      <c r="A387" s="31" t="str">
        <f t="shared" si="6"/>
        <v>72.1.6</v>
      </c>
      <c r="B387" t="s">
        <v>919</v>
      </c>
      <c r="C387">
        <v>3</v>
      </c>
      <c r="D387" t="s">
        <v>478</v>
      </c>
      <c r="E387" t="s">
        <v>931</v>
      </c>
      <c r="F387" t="s">
        <v>19</v>
      </c>
      <c r="G387" t="s">
        <v>19</v>
      </c>
      <c r="H387" t="s">
        <v>19</v>
      </c>
      <c r="I387" t="s">
        <v>19</v>
      </c>
      <c r="J387" t="s">
        <v>19</v>
      </c>
      <c r="K387" t="s">
        <v>19</v>
      </c>
      <c r="L387" t="s">
        <v>19</v>
      </c>
      <c r="M387" t="s">
        <v>19</v>
      </c>
      <c r="N387" t="s">
        <v>19</v>
      </c>
      <c r="O387" t="s">
        <v>328</v>
      </c>
      <c r="P387">
        <v>10</v>
      </c>
      <c r="Q387">
        <v>2</v>
      </c>
      <c r="R387" t="s">
        <v>476</v>
      </c>
      <c r="S387" t="s">
        <v>932</v>
      </c>
      <c r="T387" t="s">
        <v>1933</v>
      </c>
      <c r="U387" t="s">
        <v>1927</v>
      </c>
      <c r="V387" t="s">
        <v>919</v>
      </c>
    </row>
    <row r="388" spans="1:22" x14ac:dyDescent="0.25">
      <c r="A388" s="31" t="str">
        <f t="shared" ref="A388:A451" si="7">+E388</f>
        <v>72.1.7</v>
      </c>
      <c r="B388" t="s">
        <v>919</v>
      </c>
      <c r="C388">
        <v>3</v>
      </c>
      <c r="D388" t="s">
        <v>478</v>
      </c>
      <c r="E388" t="s">
        <v>933</v>
      </c>
      <c r="F388" t="s">
        <v>19</v>
      </c>
      <c r="G388" t="s">
        <v>19</v>
      </c>
      <c r="H388" t="s">
        <v>19</v>
      </c>
      <c r="I388" t="s">
        <v>19</v>
      </c>
      <c r="J388" t="s">
        <v>19</v>
      </c>
      <c r="K388" t="s">
        <v>19</v>
      </c>
      <c r="L388" t="s">
        <v>19</v>
      </c>
      <c r="M388" t="s">
        <v>19</v>
      </c>
      <c r="N388" t="s">
        <v>19</v>
      </c>
      <c r="O388" t="s">
        <v>329</v>
      </c>
      <c r="P388">
        <v>10</v>
      </c>
      <c r="Q388">
        <v>100</v>
      </c>
      <c r="R388" t="s">
        <v>504</v>
      </c>
      <c r="S388" t="s">
        <v>844</v>
      </c>
      <c r="T388" t="s">
        <v>1933</v>
      </c>
      <c r="U388" t="s">
        <v>1927</v>
      </c>
      <c r="V388" t="s">
        <v>919</v>
      </c>
    </row>
    <row r="389" spans="1:22" x14ac:dyDescent="0.25">
      <c r="A389" s="31" t="str">
        <f t="shared" si="7"/>
        <v>72.1.8</v>
      </c>
      <c r="B389" t="s">
        <v>919</v>
      </c>
      <c r="C389">
        <v>3</v>
      </c>
      <c r="D389" t="s">
        <v>478</v>
      </c>
      <c r="E389" t="s">
        <v>934</v>
      </c>
      <c r="F389" t="s">
        <v>19</v>
      </c>
      <c r="G389" t="s">
        <v>19</v>
      </c>
      <c r="H389" t="s">
        <v>19</v>
      </c>
      <c r="I389" t="s">
        <v>19</v>
      </c>
      <c r="J389" t="s">
        <v>19</v>
      </c>
      <c r="K389" t="s">
        <v>19</v>
      </c>
      <c r="L389" t="s">
        <v>19</v>
      </c>
      <c r="M389" t="s">
        <v>19</v>
      </c>
      <c r="N389" t="s">
        <v>19</v>
      </c>
      <c r="O389" t="s">
        <v>330</v>
      </c>
      <c r="P389">
        <v>10</v>
      </c>
      <c r="Q389">
        <v>1</v>
      </c>
      <c r="R389" t="s">
        <v>476</v>
      </c>
      <c r="S389" t="s">
        <v>935</v>
      </c>
      <c r="T389" t="s">
        <v>1928</v>
      </c>
      <c r="U389" t="s">
        <v>1971</v>
      </c>
      <c r="V389" t="s">
        <v>919</v>
      </c>
    </row>
    <row r="390" spans="1:22" x14ac:dyDescent="0.25">
      <c r="A390" s="31" t="str">
        <f t="shared" si="7"/>
        <v>72.2</v>
      </c>
      <c r="B390" t="s">
        <v>919</v>
      </c>
      <c r="C390">
        <v>3</v>
      </c>
      <c r="D390" t="s">
        <v>471</v>
      </c>
      <c r="E390" t="s">
        <v>936</v>
      </c>
      <c r="F390" t="s">
        <v>473</v>
      </c>
      <c r="G390" t="s">
        <v>1501</v>
      </c>
      <c r="H390" t="s">
        <v>1502</v>
      </c>
      <c r="I390" t="s">
        <v>1503</v>
      </c>
      <c r="J390" t="s">
        <v>19</v>
      </c>
      <c r="K390" t="s">
        <v>474</v>
      </c>
      <c r="L390" t="s">
        <v>22</v>
      </c>
      <c r="M390" t="s">
        <v>625</v>
      </c>
      <c r="N390" t="s">
        <v>19</v>
      </c>
      <c r="O390" t="s">
        <v>193</v>
      </c>
      <c r="P390">
        <v>25</v>
      </c>
      <c r="Q390">
        <v>1</v>
      </c>
      <c r="R390" t="s">
        <v>476</v>
      </c>
      <c r="S390" t="s">
        <v>937</v>
      </c>
      <c r="T390" t="s">
        <v>1913</v>
      </c>
      <c r="U390" t="s">
        <v>1931</v>
      </c>
      <c r="V390" t="s">
        <v>919</v>
      </c>
    </row>
    <row r="391" spans="1:22" x14ac:dyDescent="0.25">
      <c r="A391" s="31" t="str">
        <f t="shared" si="7"/>
        <v>72.2.1</v>
      </c>
      <c r="B391" t="s">
        <v>919</v>
      </c>
      <c r="C391">
        <v>3</v>
      </c>
      <c r="D391" t="s">
        <v>478</v>
      </c>
      <c r="E391" t="s">
        <v>938</v>
      </c>
      <c r="F391" t="s">
        <v>19</v>
      </c>
      <c r="G391" t="s">
        <v>19</v>
      </c>
      <c r="H391" t="s">
        <v>19</v>
      </c>
      <c r="I391" t="s">
        <v>19</v>
      </c>
      <c r="J391" t="s">
        <v>19</v>
      </c>
      <c r="K391" t="s">
        <v>19</v>
      </c>
      <c r="L391" t="s">
        <v>19</v>
      </c>
      <c r="M391" t="s">
        <v>19</v>
      </c>
      <c r="N391" t="s">
        <v>19</v>
      </c>
      <c r="O391" t="s">
        <v>194</v>
      </c>
      <c r="P391">
        <v>30</v>
      </c>
      <c r="Q391">
        <v>1</v>
      </c>
      <c r="R391" t="s">
        <v>476</v>
      </c>
      <c r="S391" t="s">
        <v>939</v>
      </c>
      <c r="T391" t="s">
        <v>1913</v>
      </c>
      <c r="U391" t="s">
        <v>1925</v>
      </c>
      <c r="V391" t="s">
        <v>919</v>
      </c>
    </row>
    <row r="392" spans="1:22" x14ac:dyDescent="0.25">
      <c r="A392" s="31" t="str">
        <f t="shared" si="7"/>
        <v>72.2.2</v>
      </c>
      <c r="B392" t="s">
        <v>919</v>
      </c>
      <c r="C392">
        <v>3</v>
      </c>
      <c r="D392" t="s">
        <v>478</v>
      </c>
      <c r="E392" t="s">
        <v>940</v>
      </c>
      <c r="F392" t="s">
        <v>19</v>
      </c>
      <c r="G392" t="s">
        <v>19</v>
      </c>
      <c r="H392" t="s">
        <v>19</v>
      </c>
      <c r="I392" t="s">
        <v>19</v>
      </c>
      <c r="J392" t="s">
        <v>19</v>
      </c>
      <c r="K392" t="s">
        <v>19</v>
      </c>
      <c r="L392" t="s">
        <v>19</v>
      </c>
      <c r="M392" t="s">
        <v>19</v>
      </c>
      <c r="N392" t="s">
        <v>19</v>
      </c>
      <c r="O392" t="s">
        <v>195</v>
      </c>
      <c r="P392">
        <v>60</v>
      </c>
      <c r="Q392">
        <v>100</v>
      </c>
      <c r="R392" t="s">
        <v>504</v>
      </c>
      <c r="S392" t="s">
        <v>2050</v>
      </c>
      <c r="T392" t="s">
        <v>1915</v>
      </c>
      <c r="U392" t="s">
        <v>1931</v>
      </c>
      <c r="V392" t="s">
        <v>919</v>
      </c>
    </row>
    <row r="393" spans="1:22" x14ac:dyDescent="0.25">
      <c r="A393" s="31" t="str">
        <f t="shared" si="7"/>
        <v>72.2.3</v>
      </c>
      <c r="B393" t="s">
        <v>919</v>
      </c>
      <c r="C393">
        <v>3</v>
      </c>
      <c r="D393" t="s">
        <v>478</v>
      </c>
      <c r="E393" t="s">
        <v>941</v>
      </c>
      <c r="F393" t="s">
        <v>19</v>
      </c>
      <c r="G393" t="s">
        <v>19</v>
      </c>
      <c r="H393" t="s">
        <v>19</v>
      </c>
      <c r="I393" t="s">
        <v>19</v>
      </c>
      <c r="J393" t="s">
        <v>19</v>
      </c>
      <c r="K393" t="s">
        <v>19</v>
      </c>
      <c r="L393" t="s">
        <v>19</v>
      </c>
      <c r="M393" t="s">
        <v>19</v>
      </c>
      <c r="N393" t="s">
        <v>19</v>
      </c>
      <c r="O393" t="s">
        <v>196</v>
      </c>
      <c r="P393">
        <v>10</v>
      </c>
      <c r="Q393">
        <v>1</v>
      </c>
      <c r="R393" t="s">
        <v>476</v>
      </c>
      <c r="S393" t="s">
        <v>942</v>
      </c>
      <c r="T393" t="s">
        <v>1943</v>
      </c>
      <c r="U393" t="s">
        <v>1931</v>
      </c>
      <c r="V393" t="s">
        <v>919</v>
      </c>
    </row>
    <row r="394" spans="1:22" x14ac:dyDescent="0.25">
      <c r="A394" s="31" t="str">
        <f t="shared" si="7"/>
        <v>72.3</v>
      </c>
      <c r="B394" t="s">
        <v>919</v>
      </c>
      <c r="C394">
        <v>3</v>
      </c>
      <c r="D394" t="s">
        <v>471</v>
      </c>
      <c r="E394" t="s">
        <v>943</v>
      </c>
      <c r="F394" t="s">
        <v>490</v>
      </c>
      <c r="G394" t="s">
        <v>1495</v>
      </c>
      <c r="H394" t="s">
        <v>1496</v>
      </c>
      <c r="I394" t="s">
        <v>1497</v>
      </c>
      <c r="J394" t="s">
        <v>19</v>
      </c>
      <c r="K394" t="s">
        <v>491</v>
      </c>
      <c r="L394" t="s">
        <v>22</v>
      </c>
      <c r="M394" t="s">
        <v>706</v>
      </c>
      <c r="N394" t="s">
        <v>19</v>
      </c>
      <c r="O394" t="s">
        <v>331</v>
      </c>
      <c r="P394">
        <v>25</v>
      </c>
      <c r="Q394">
        <v>1</v>
      </c>
      <c r="R394" t="s">
        <v>476</v>
      </c>
      <c r="S394" t="s">
        <v>937</v>
      </c>
      <c r="T394" t="s">
        <v>1913</v>
      </c>
      <c r="U394" t="s">
        <v>1914</v>
      </c>
      <c r="V394" t="s">
        <v>944</v>
      </c>
    </row>
    <row r="395" spans="1:22" x14ac:dyDescent="0.25">
      <c r="A395" s="31" t="str">
        <f t="shared" si="7"/>
        <v>72.3.1</v>
      </c>
      <c r="B395" t="s">
        <v>919</v>
      </c>
      <c r="C395">
        <v>3</v>
      </c>
      <c r="D395" t="s">
        <v>478</v>
      </c>
      <c r="E395" t="s">
        <v>945</v>
      </c>
      <c r="F395" t="s">
        <v>19</v>
      </c>
      <c r="G395" t="s">
        <v>19</v>
      </c>
      <c r="H395" t="s">
        <v>19</v>
      </c>
      <c r="I395" t="s">
        <v>19</v>
      </c>
      <c r="J395" t="s">
        <v>19</v>
      </c>
      <c r="K395" t="s">
        <v>19</v>
      </c>
      <c r="L395" t="s">
        <v>19</v>
      </c>
      <c r="M395" t="s">
        <v>19</v>
      </c>
      <c r="N395" t="s">
        <v>19</v>
      </c>
      <c r="O395" t="s">
        <v>332</v>
      </c>
      <c r="P395">
        <v>15</v>
      </c>
      <c r="Q395">
        <v>1</v>
      </c>
      <c r="R395" t="s">
        <v>476</v>
      </c>
      <c r="S395" t="s">
        <v>946</v>
      </c>
      <c r="T395" t="s">
        <v>1913</v>
      </c>
      <c r="U395" t="s">
        <v>1952</v>
      </c>
      <c r="V395" t="s">
        <v>919</v>
      </c>
    </row>
    <row r="396" spans="1:22" x14ac:dyDescent="0.25">
      <c r="A396" s="31" t="str">
        <f t="shared" si="7"/>
        <v>72.3.2</v>
      </c>
      <c r="B396" t="s">
        <v>919</v>
      </c>
      <c r="C396">
        <v>3</v>
      </c>
      <c r="D396" t="s">
        <v>478</v>
      </c>
      <c r="E396" t="s">
        <v>947</v>
      </c>
      <c r="F396" t="s">
        <v>19</v>
      </c>
      <c r="G396" t="s">
        <v>19</v>
      </c>
      <c r="H396" t="s">
        <v>19</v>
      </c>
      <c r="I396" t="s">
        <v>19</v>
      </c>
      <c r="J396" t="s">
        <v>19</v>
      </c>
      <c r="K396" t="s">
        <v>19</v>
      </c>
      <c r="L396" t="s">
        <v>19</v>
      </c>
      <c r="M396" t="s">
        <v>19</v>
      </c>
      <c r="N396" t="s">
        <v>19</v>
      </c>
      <c r="O396" t="s">
        <v>333</v>
      </c>
      <c r="P396">
        <v>15</v>
      </c>
      <c r="Q396">
        <v>1</v>
      </c>
      <c r="R396" t="s">
        <v>476</v>
      </c>
      <c r="S396" t="s">
        <v>948</v>
      </c>
      <c r="T396" t="s">
        <v>1997</v>
      </c>
      <c r="U396" t="s">
        <v>1929</v>
      </c>
      <c r="V396" t="s">
        <v>949</v>
      </c>
    </row>
    <row r="397" spans="1:22" x14ac:dyDescent="0.25">
      <c r="A397" s="31" t="str">
        <f t="shared" si="7"/>
        <v>72.3.3</v>
      </c>
      <c r="B397" t="s">
        <v>919</v>
      </c>
      <c r="C397">
        <v>3</v>
      </c>
      <c r="D397" t="s">
        <v>478</v>
      </c>
      <c r="E397" t="s">
        <v>950</v>
      </c>
      <c r="F397" t="s">
        <v>19</v>
      </c>
      <c r="G397" t="s">
        <v>19</v>
      </c>
      <c r="H397" t="s">
        <v>19</v>
      </c>
      <c r="I397" t="s">
        <v>19</v>
      </c>
      <c r="J397" t="s">
        <v>19</v>
      </c>
      <c r="K397" t="s">
        <v>19</v>
      </c>
      <c r="L397" t="s">
        <v>19</v>
      </c>
      <c r="M397" t="s">
        <v>19</v>
      </c>
      <c r="N397" t="s">
        <v>19</v>
      </c>
      <c r="O397" t="s">
        <v>334</v>
      </c>
      <c r="P397">
        <v>20</v>
      </c>
      <c r="Q397">
        <v>1</v>
      </c>
      <c r="R397" t="s">
        <v>476</v>
      </c>
      <c r="S397" t="s">
        <v>951</v>
      </c>
      <c r="T397" t="s">
        <v>1915</v>
      </c>
      <c r="U397" t="s">
        <v>2051</v>
      </c>
      <c r="V397" t="s">
        <v>919</v>
      </c>
    </row>
    <row r="398" spans="1:22" x14ac:dyDescent="0.25">
      <c r="A398" s="31" t="str">
        <f t="shared" si="7"/>
        <v>72.3.4</v>
      </c>
      <c r="B398" s="157" t="s">
        <v>919</v>
      </c>
      <c r="C398" s="157">
        <v>3</v>
      </c>
      <c r="D398" s="157" t="s">
        <v>1795</v>
      </c>
      <c r="E398" s="157" t="s">
        <v>952</v>
      </c>
      <c r="F398" s="157" t="s">
        <v>19</v>
      </c>
      <c r="G398" s="157" t="s">
        <v>19</v>
      </c>
      <c r="H398" s="157" t="s">
        <v>19</v>
      </c>
      <c r="I398" s="157" t="s">
        <v>19</v>
      </c>
      <c r="J398" s="157" t="s">
        <v>19</v>
      </c>
      <c r="K398" s="157" t="s">
        <v>19</v>
      </c>
      <c r="L398" s="157" t="s">
        <v>19</v>
      </c>
      <c r="M398" s="157" t="s">
        <v>19</v>
      </c>
      <c r="N398" s="157" t="s">
        <v>19</v>
      </c>
      <c r="O398" s="157" t="s">
        <v>335</v>
      </c>
      <c r="P398" s="157">
        <v>30</v>
      </c>
      <c r="Q398" s="157">
        <v>1</v>
      </c>
      <c r="R398" s="157" t="s">
        <v>476</v>
      </c>
      <c r="S398" s="157" t="s">
        <v>953</v>
      </c>
      <c r="T398" s="157" t="s">
        <v>1917</v>
      </c>
      <c r="U398" s="157" t="s">
        <v>1914</v>
      </c>
      <c r="V398" s="157" t="s">
        <v>954</v>
      </c>
    </row>
    <row r="399" spans="1:22" x14ac:dyDescent="0.25">
      <c r="A399" s="31" t="str">
        <f t="shared" si="7"/>
        <v>72.3.5</v>
      </c>
      <c r="B399" t="s">
        <v>919</v>
      </c>
      <c r="C399">
        <v>3</v>
      </c>
      <c r="D399" t="s">
        <v>478</v>
      </c>
      <c r="E399" t="s">
        <v>955</v>
      </c>
      <c r="F399" t="s">
        <v>19</v>
      </c>
      <c r="G399" t="s">
        <v>19</v>
      </c>
      <c r="H399" t="s">
        <v>19</v>
      </c>
      <c r="I399" t="s">
        <v>19</v>
      </c>
      <c r="J399" t="s">
        <v>19</v>
      </c>
      <c r="K399" t="s">
        <v>19</v>
      </c>
      <c r="L399" t="s">
        <v>19</v>
      </c>
      <c r="M399" t="s">
        <v>19</v>
      </c>
      <c r="N399" t="s">
        <v>19</v>
      </c>
      <c r="O399" t="s">
        <v>336</v>
      </c>
      <c r="P399">
        <v>50</v>
      </c>
      <c r="Q399">
        <v>1</v>
      </c>
      <c r="R399" t="s">
        <v>476</v>
      </c>
      <c r="S399" t="s">
        <v>956</v>
      </c>
      <c r="T399" t="s">
        <v>1962</v>
      </c>
      <c r="U399" t="s">
        <v>1914</v>
      </c>
      <c r="V399" t="s">
        <v>954</v>
      </c>
    </row>
    <row r="400" spans="1:22" x14ac:dyDescent="0.25">
      <c r="A400" s="31" t="str">
        <f t="shared" si="7"/>
        <v>72.4</v>
      </c>
      <c r="B400" t="s">
        <v>919</v>
      </c>
      <c r="C400">
        <v>3</v>
      </c>
      <c r="D400" t="s">
        <v>471</v>
      </c>
      <c r="E400" t="s">
        <v>957</v>
      </c>
      <c r="F400" t="s">
        <v>473</v>
      </c>
      <c r="G400" t="s">
        <v>1486</v>
      </c>
      <c r="H400" t="s">
        <v>1487</v>
      </c>
      <c r="I400" t="s">
        <v>1488</v>
      </c>
      <c r="J400" t="s">
        <v>1836</v>
      </c>
      <c r="K400" t="s">
        <v>474</v>
      </c>
      <c r="L400" t="s">
        <v>22</v>
      </c>
      <c r="M400" t="s">
        <v>706</v>
      </c>
      <c r="N400" t="s">
        <v>1856</v>
      </c>
      <c r="O400" t="s">
        <v>337</v>
      </c>
      <c r="P400">
        <v>20</v>
      </c>
      <c r="Q400">
        <v>30</v>
      </c>
      <c r="R400" t="s">
        <v>504</v>
      </c>
      <c r="S400" t="s">
        <v>958</v>
      </c>
      <c r="T400" t="s">
        <v>1948</v>
      </c>
      <c r="U400" t="s">
        <v>1946</v>
      </c>
      <c r="V400" t="s">
        <v>919</v>
      </c>
    </row>
    <row r="401" spans="1:22" x14ac:dyDescent="0.25">
      <c r="A401" s="31" t="str">
        <f t="shared" si="7"/>
        <v>72.4.1</v>
      </c>
      <c r="B401" t="s">
        <v>919</v>
      </c>
      <c r="C401">
        <v>3</v>
      </c>
      <c r="D401" t="s">
        <v>478</v>
      </c>
      <c r="E401" t="s">
        <v>959</v>
      </c>
      <c r="F401" t="s">
        <v>19</v>
      </c>
      <c r="G401" t="s">
        <v>19</v>
      </c>
      <c r="H401" t="s">
        <v>19</v>
      </c>
      <c r="I401" t="s">
        <v>19</v>
      </c>
      <c r="J401" t="s">
        <v>19</v>
      </c>
      <c r="K401" t="s">
        <v>19</v>
      </c>
      <c r="L401" t="s">
        <v>19</v>
      </c>
      <c r="M401" t="s">
        <v>19</v>
      </c>
      <c r="N401" t="s">
        <v>19</v>
      </c>
      <c r="O401" t="s">
        <v>338</v>
      </c>
      <c r="P401">
        <v>25</v>
      </c>
      <c r="Q401">
        <v>1</v>
      </c>
      <c r="R401" t="s">
        <v>476</v>
      </c>
      <c r="S401" t="s">
        <v>960</v>
      </c>
      <c r="T401" t="s">
        <v>1948</v>
      </c>
      <c r="U401" t="s">
        <v>2047</v>
      </c>
      <c r="V401" t="s">
        <v>919</v>
      </c>
    </row>
    <row r="402" spans="1:22" x14ac:dyDescent="0.25">
      <c r="A402" s="31" t="str">
        <f t="shared" si="7"/>
        <v>72.4.2</v>
      </c>
      <c r="B402" t="s">
        <v>919</v>
      </c>
      <c r="C402">
        <v>3</v>
      </c>
      <c r="D402" t="s">
        <v>478</v>
      </c>
      <c r="E402" t="s">
        <v>961</v>
      </c>
      <c r="F402" t="s">
        <v>19</v>
      </c>
      <c r="G402" t="s">
        <v>19</v>
      </c>
      <c r="H402" t="s">
        <v>19</v>
      </c>
      <c r="I402" t="s">
        <v>19</v>
      </c>
      <c r="J402" t="s">
        <v>19</v>
      </c>
      <c r="K402" t="s">
        <v>19</v>
      </c>
      <c r="L402" t="s">
        <v>19</v>
      </c>
      <c r="M402" t="s">
        <v>19</v>
      </c>
      <c r="N402" t="s">
        <v>19</v>
      </c>
      <c r="O402" t="s">
        <v>339</v>
      </c>
      <c r="P402">
        <v>20</v>
      </c>
      <c r="Q402">
        <v>1</v>
      </c>
      <c r="R402" t="s">
        <v>476</v>
      </c>
      <c r="S402" t="s">
        <v>962</v>
      </c>
      <c r="T402" t="s">
        <v>2000</v>
      </c>
      <c r="U402" t="s">
        <v>1920</v>
      </c>
      <c r="V402" t="s">
        <v>919</v>
      </c>
    </row>
    <row r="403" spans="1:22" x14ac:dyDescent="0.25">
      <c r="A403" s="31" t="str">
        <f t="shared" si="7"/>
        <v>72.4.3</v>
      </c>
      <c r="B403" t="s">
        <v>919</v>
      </c>
      <c r="C403">
        <v>3</v>
      </c>
      <c r="D403" t="s">
        <v>478</v>
      </c>
      <c r="E403" t="s">
        <v>963</v>
      </c>
      <c r="F403" t="s">
        <v>19</v>
      </c>
      <c r="G403" t="s">
        <v>19</v>
      </c>
      <c r="H403" t="s">
        <v>19</v>
      </c>
      <c r="I403" t="s">
        <v>19</v>
      </c>
      <c r="J403" t="s">
        <v>19</v>
      </c>
      <c r="K403" t="s">
        <v>19</v>
      </c>
      <c r="L403" t="s">
        <v>19</v>
      </c>
      <c r="M403" t="s">
        <v>19</v>
      </c>
      <c r="N403" t="s">
        <v>19</v>
      </c>
      <c r="O403" t="s">
        <v>340</v>
      </c>
      <c r="P403">
        <v>30</v>
      </c>
      <c r="Q403">
        <v>100</v>
      </c>
      <c r="R403" t="s">
        <v>504</v>
      </c>
      <c r="S403" t="s">
        <v>2049</v>
      </c>
      <c r="T403" t="s">
        <v>1924</v>
      </c>
      <c r="U403" t="s">
        <v>1971</v>
      </c>
      <c r="V403" t="s">
        <v>919</v>
      </c>
    </row>
    <row r="404" spans="1:22" x14ac:dyDescent="0.25">
      <c r="A404" s="31" t="str">
        <f t="shared" si="7"/>
        <v>72.4.4</v>
      </c>
      <c r="B404" t="s">
        <v>919</v>
      </c>
      <c r="C404">
        <v>3</v>
      </c>
      <c r="D404" t="s">
        <v>478</v>
      </c>
      <c r="E404" t="s">
        <v>964</v>
      </c>
      <c r="F404" t="s">
        <v>19</v>
      </c>
      <c r="G404" t="s">
        <v>19</v>
      </c>
      <c r="H404" t="s">
        <v>19</v>
      </c>
      <c r="I404" t="s">
        <v>19</v>
      </c>
      <c r="J404" t="s">
        <v>19</v>
      </c>
      <c r="K404" t="s">
        <v>19</v>
      </c>
      <c r="L404" t="s">
        <v>19</v>
      </c>
      <c r="M404" t="s">
        <v>19</v>
      </c>
      <c r="N404" t="s">
        <v>19</v>
      </c>
      <c r="O404" t="s">
        <v>341</v>
      </c>
      <c r="P404">
        <v>25</v>
      </c>
      <c r="Q404">
        <v>1</v>
      </c>
      <c r="R404" t="s">
        <v>476</v>
      </c>
      <c r="S404" t="s">
        <v>965</v>
      </c>
      <c r="T404" t="s">
        <v>1943</v>
      </c>
      <c r="U404" t="s">
        <v>1946</v>
      </c>
      <c r="V404" t="s">
        <v>919</v>
      </c>
    </row>
    <row r="405" spans="1:22" x14ac:dyDescent="0.25">
      <c r="A405" s="31" t="str">
        <f t="shared" si="7"/>
        <v>3003.1</v>
      </c>
      <c r="B405" t="s">
        <v>1255</v>
      </c>
      <c r="C405">
        <v>4</v>
      </c>
      <c r="D405" t="s">
        <v>471</v>
      </c>
      <c r="E405" t="s">
        <v>1256</v>
      </c>
      <c r="F405" t="s">
        <v>473</v>
      </c>
      <c r="G405" t="s">
        <v>1495</v>
      </c>
      <c r="H405" t="s">
        <v>1496</v>
      </c>
      <c r="I405" t="s">
        <v>1497</v>
      </c>
      <c r="J405" t="s">
        <v>19</v>
      </c>
      <c r="K405" t="s">
        <v>491</v>
      </c>
      <c r="L405" t="s">
        <v>31</v>
      </c>
      <c r="M405" t="s">
        <v>625</v>
      </c>
      <c r="N405" t="s">
        <v>1858</v>
      </c>
      <c r="O405" t="s">
        <v>248</v>
      </c>
      <c r="P405">
        <v>20</v>
      </c>
      <c r="Q405">
        <v>100</v>
      </c>
      <c r="R405" t="s">
        <v>504</v>
      </c>
      <c r="S405" t="s">
        <v>1257</v>
      </c>
      <c r="T405" t="s">
        <v>1923</v>
      </c>
      <c r="U405" t="s">
        <v>1931</v>
      </c>
      <c r="V405" t="s">
        <v>1258</v>
      </c>
    </row>
    <row r="406" spans="1:22" x14ac:dyDescent="0.25">
      <c r="A406" s="31" t="str">
        <f t="shared" si="7"/>
        <v>3003.1.1</v>
      </c>
      <c r="B406" t="s">
        <v>1255</v>
      </c>
      <c r="C406">
        <v>4</v>
      </c>
      <c r="D406" t="s">
        <v>478</v>
      </c>
      <c r="E406" t="s">
        <v>1259</v>
      </c>
      <c r="F406" t="s">
        <v>19</v>
      </c>
      <c r="G406" t="s">
        <v>19</v>
      </c>
      <c r="H406" t="s">
        <v>19</v>
      </c>
      <c r="I406" t="s">
        <v>19</v>
      </c>
      <c r="J406" t="s">
        <v>19</v>
      </c>
      <c r="K406" t="s">
        <v>19</v>
      </c>
      <c r="L406" t="s">
        <v>19</v>
      </c>
      <c r="M406" t="s">
        <v>19</v>
      </c>
      <c r="N406" t="s">
        <v>19</v>
      </c>
      <c r="O406" t="s">
        <v>249</v>
      </c>
      <c r="P406">
        <v>30</v>
      </c>
      <c r="Q406">
        <v>1</v>
      </c>
      <c r="R406" t="s">
        <v>476</v>
      </c>
      <c r="S406" t="s">
        <v>1260</v>
      </c>
      <c r="T406" t="s">
        <v>1923</v>
      </c>
      <c r="U406" t="s">
        <v>1913</v>
      </c>
      <c r="V406" t="s">
        <v>1255</v>
      </c>
    </row>
    <row r="407" spans="1:22" x14ac:dyDescent="0.25">
      <c r="A407" s="31" t="str">
        <f t="shared" si="7"/>
        <v>3003.1.2</v>
      </c>
      <c r="B407" t="s">
        <v>1255</v>
      </c>
      <c r="C407">
        <v>4</v>
      </c>
      <c r="D407" t="s">
        <v>1871</v>
      </c>
      <c r="E407" t="s">
        <v>1261</v>
      </c>
      <c r="F407" t="s">
        <v>19</v>
      </c>
      <c r="G407" t="s">
        <v>19</v>
      </c>
      <c r="H407" t="s">
        <v>19</v>
      </c>
      <c r="I407" t="s">
        <v>19</v>
      </c>
      <c r="J407" t="s">
        <v>19</v>
      </c>
      <c r="K407" t="s">
        <v>19</v>
      </c>
      <c r="L407" t="s">
        <v>19</v>
      </c>
      <c r="M407" t="s">
        <v>19</v>
      </c>
      <c r="N407" t="s">
        <v>19</v>
      </c>
      <c r="O407" t="s">
        <v>250</v>
      </c>
      <c r="P407">
        <v>0</v>
      </c>
      <c r="Q407">
        <v>1</v>
      </c>
      <c r="R407" t="s">
        <v>476</v>
      </c>
      <c r="S407" t="s">
        <v>1262</v>
      </c>
      <c r="T407" t="s">
        <v>1913</v>
      </c>
      <c r="U407" t="s">
        <v>1920</v>
      </c>
      <c r="V407" t="s">
        <v>1263</v>
      </c>
    </row>
    <row r="408" spans="1:22" x14ac:dyDescent="0.25">
      <c r="A408" s="31" t="str">
        <f t="shared" si="7"/>
        <v>3003.1.3</v>
      </c>
      <c r="B408" t="s">
        <v>1255</v>
      </c>
      <c r="C408">
        <v>4</v>
      </c>
      <c r="D408" t="s">
        <v>478</v>
      </c>
      <c r="E408" t="s">
        <v>1264</v>
      </c>
      <c r="F408" t="s">
        <v>19</v>
      </c>
      <c r="G408" t="s">
        <v>19</v>
      </c>
      <c r="H408" t="s">
        <v>19</v>
      </c>
      <c r="I408" t="s">
        <v>19</v>
      </c>
      <c r="J408" t="s">
        <v>19</v>
      </c>
      <c r="K408" t="s">
        <v>19</v>
      </c>
      <c r="L408" t="s">
        <v>19</v>
      </c>
      <c r="M408" t="s">
        <v>19</v>
      </c>
      <c r="N408" t="s">
        <v>19</v>
      </c>
      <c r="O408" t="s">
        <v>251</v>
      </c>
      <c r="P408">
        <v>70</v>
      </c>
      <c r="Q408">
        <v>100</v>
      </c>
      <c r="R408" t="s">
        <v>504</v>
      </c>
      <c r="S408" t="s">
        <v>1814</v>
      </c>
      <c r="T408" t="s">
        <v>1913</v>
      </c>
      <c r="U408" t="s">
        <v>1931</v>
      </c>
      <c r="V408" t="s">
        <v>1255</v>
      </c>
    </row>
    <row r="409" spans="1:22" x14ac:dyDescent="0.25">
      <c r="A409" s="31" t="str">
        <f t="shared" si="7"/>
        <v>3003.2</v>
      </c>
      <c r="B409" t="s">
        <v>1255</v>
      </c>
      <c r="C409">
        <v>4</v>
      </c>
      <c r="D409" t="s">
        <v>471</v>
      </c>
      <c r="E409" t="s">
        <v>1265</v>
      </c>
      <c r="F409" t="s">
        <v>473</v>
      </c>
      <c r="G409" t="s">
        <v>1501</v>
      </c>
      <c r="H409" t="s">
        <v>1502</v>
      </c>
      <c r="I409" t="s">
        <v>1503</v>
      </c>
      <c r="J409" t="s">
        <v>19</v>
      </c>
      <c r="K409" t="s">
        <v>474</v>
      </c>
      <c r="L409" t="s">
        <v>31</v>
      </c>
      <c r="M409" t="s">
        <v>625</v>
      </c>
      <c r="N409" t="s">
        <v>19</v>
      </c>
      <c r="O409" t="s">
        <v>252</v>
      </c>
      <c r="P409">
        <v>10</v>
      </c>
      <c r="Q409">
        <v>40</v>
      </c>
      <c r="R409" t="s">
        <v>504</v>
      </c>
      <c r="S409" t="s">
        <v>2054</v>
      </c>
      <c r="T409" t="s">
        <v>1913</v>
      </c>
      <c r="U409" t="s">
        <v>1931</v>
      </c>
      <c r="V409" t="s">
        <v>1255</v>
      </c>
    </row>
    <row r="410" spans="1:22" x14ac:dyDescent="0.25">
      <c r="A410" s="31" t="str">
        <f t="shared" si="7"/>
        <v>3003.2.1</v>
      </c>
      <c r="B410" t="s">
        <v>1255</v>
      </c>
      <c r="C410">
        <v>4</v>
      </c>
      <c r="D410" t="s">
        <v>478</v>
      </c>
      <c r="E410" t="s">
        <v>1266</v>
      </c>
      <c r="F410" t="s">
        <v>19</v>
      </c>
      <c r="G410" t="s">
        <v>19</v>
      </c>
      <c r="H410" t="s">
        <v>19</v>
      </c>
      <c r="I410" t="s">
        <v>19</v>
      </c>
      <c r="J410" t="s">
        <v>19</v>
      </c>
      <c r="K410" t="s">
        <v>19</v>
      </c>
      <c r="L410" t="s">
        <v>19</v>
      </c>
      <c r="M410" t="s">
        <v>19</v>
      </c>
      <c r="N410" t="s">
        <v>19</v>
      </c>
      <c r="O410" t="s">
        <v>253</v>
      </c>
      <c r="P410">
        <v>30</v>
      </c>
      <c r="Q410">
        <v>4550</v>
      </c>
      <c r="R410" t="s">
        <v>476</v>
      </c>
      <c r="S410" t="s">
        <v>2055</v>
      </c>
      <c r="T410" t="s">
        <v>1913</v>
      </c>
      <c r="U410" t="s">
        <v>1931</v>
      </c>
      <c r="V410" t="s">
        <v>1255</v>
      </c>
    </row>
    <row r="411" spans="1:22" x14ac:dyDescent="0.25">
      <c r="A411" s="31" t="str">
        <f t="shared" si="7"/>
        <v>3003.2.2</v>
      </c>
      <c r="B411" t="s">
        <v>1255</v>
      </c>
      <c r="C411">
        <v>4</v>
      </c>
      <c r="D411" t="s">
        <v>478</v>
      </c>
      <c r="E411" t="s">
        <v>1267</v>
      </c>
      <c r="F411" t="s">
        <v>19</v>
      </c>
      <c r="G411" t="s">
        <v>19</v>
      </c>
      <c r="H411" t="s">
        <v>19</v>
      </c>
      <c r="I411" t="s">
        <v>19</v>
      </c>
      <c r="J411" t="s">
        <v>19</v>
      </c>
      <c r="K411" t="s">
        <v>19</v>
      </c>
      <c r="L411" t="s">
        <v>19</v>
      </c>
      <c r="M411" t="s">
        <v>19</v>
      </c>
      <c r="N411" t="s">
        <v>19</v>
      </c>
      <c r="O411" t="s">
        <v>254</v>
      </c>
      <c r="P411">
        <v>30</v>
      </c>
      <c r="Q411">
        <v>4</v>
      </c>
      <c r="R411" t="s">
        <v>476</v>
      </c>
      <c r="S411" t="s">
        <v>1268</v>
      </c>
      <c r="T411" t="s">
        <v>1913</v>
      </c>
      <c r="U411" t="s">
        <v>1931</v>
      </c>
      <c r="V411" t="s">
        <v>1255</v>
      </c>
    </row>
    <row r="412" spans="1:22" x14ac:dyDescent="0.25">
      <c r="A412" s="31" t="str">
        <f t="shared" si="7"/>
        <v>3003.2.3</v>
      </c>
      <c r="B412" t="s">
        <v>1255</v>
      </c>
      <c r="C412">
        <v>4</v>
      </c>
      <c r="D412" t="s">
        <v>478</v>
      </c>
      <c r="E412" t="s">
        <v>1269</v>
      </c>
      <c r="F412" t="s">
        <v>19</v>
      </c>
      <c r="G412" t="s">
        <v>19</v>
      </c>
      <c r="H412" t="s">
        <v>19</v>
      </c>
      <c r="I412" t="s">
        <v>19</v>
      </c>
      <c r="J412" t="s">
        <v>19</v>
      </c>
      <c r="K412" t="s">
        <v>19</v>
      </c>
      <c r="L412" t="s">
        <v>19</v>
      </c>
      <c r="M412" t="s">
        <v>19</v>
      </c>
      <c r="N412" t="s">
        <v>19</v>
      </c>
      <c r="O412" t="s">
        <v>1815</v>
      </c>
      <c r="P412">
        <v>40</v>
      </c>
      <c r="Q412">
        <v>1820</v>
      </c>
      <c r="R412" t="s">
        <v>476</v>
      </c>
      <c r="S412" t="s">
        <v>2056</v>
      </c>
      <c r="T412" t="s">
        <v>1913</v>
      </c>
      <c r="U412" t="s">
        <v>1931</v>
      </c>
      <c r="V412" t="s">
        <v>1255</v>
      </c>
    </row>
    <row r="413" spans="1:22" x14ac:dyDescent="0.25">
      <c r="A413" s="31" t="str">
        <f t="shared" si="7"/>
        <v>3003.3</v>
      </c>
      <c r="B413" t="s">
        <v>1255</v>
      </c>
      <c r="C413">
        <v>4</v>
      </c>
      <c r="D413" t="s">
        <v>471</v>
      </c>
      <c r="E413" t="s">
        <v>1270</v>
      </c>
      <c r="F413" t="s">
        <v>490</v>
      </c>
      <c r="G413" t="s">
        <v>1498</v>
      </c>
      <c r="H413" t="s">
        <v>1499</v>
      </c>
      <c r="I413" t="s">
        <v>1500</v>
      </c>
      <c r="J413" t="s">
        <v>19</v>
      </c>
      <c r="K413" t="s">
        <v>474</v>
      </c>
      <c r="L413" t="s">
        <v>31</v>
      </c>
      <c r="M413" t="s">
        <v>706</v>
      </c>
      <c r="N413" t="s">
        <v>1859</v>
      </c>
      <c r="O413" t="s">
        <v>361</v>
      </c>
      <c r="P413">
        <v>20</v>
      </c>
      <c r="Q413">
        <v>440</v>
      </c>
      <c r="R413" t="s">
        <v>476</v>
      </c>
      <c r="S413" t="s">
        <v>1271</v>
      </c>
      <c r="T413" t="s">
        <v>1913</v>
      </c>
      <c r="U413" t="s">
        <v>1931</v>
      </c>
      <c r="V413" t="s">
        <v>1255</v>
      </c>
    </row>
    <row r="414" spans="1:22" x14ac:dyDescent="0.25">
      <c r="A414" s="31" t="str">
        <f t="shared" si="7"/>
        <v>3003.3.1</v>
      </c>
      <c r="B414" t="s">
        <v>1255</v>
      </c>
      <c r="C414">
        <v>4</v>
      </c>
      <c r="D414" t="s">
        <v>478</v>
      </c>
      <c r="E414" t="s">
        <v>1272</v>
      </c>
      <c r="F414" t="s">
        <v>19</v>
      </c>
      <c r="G414" t="s">
        <v>19</v>
      </c>
      <c r="H414" t="s">
        <v>19</v>
      </c>
      <c r="I414" t="s">
        <v>19</v>
      </c>
      <c r="J414" t="s">
        <v>19</v>
      </c>
      <c r="K414" t="s">
        <v>19</v>
      </c>
      <c r="L414" t="s">
        <v>19</v>
      </c>
      <c r="M414" t="s">
        <v>19</v>
      </c>
      <c r="N414" t="s">
        <v>19</v>
      </c>
      <c r="O414" t="s">
        <v>362</v>
      </c>
      <c r="P414">
        <v>20</v>
      </c>
      <c r="Q414">
        <v>1</v>
      </c>
      <c r="R414" t="s">
        <v>476</v>
      </c>
      <c r="S414" t="s">
        <v>1273</v>
      </c>
      <c r="T414" t="s">
        <v>1913</v>
      </c>
      <c r="U414" t="s">
        <v>1920</v>
      </c>
      <c r="V414" t="s">
        <v>1255</v>
      </c>
    </row>
    <row r="415" spans="1:22" x14ac:dyDescent="0.25">
      <c r="A415" s="31" t="str">
        <f t="shared" si="7"/>
        <v>3003.3.2</v>
      </c>
      <c r="B415" t="s">
        <v>1255</v>
      </c>
      <c r="C415">
        <v>4</v>
      </c>
      <c r="D415" t="s">
        <v>478</v>
      </c>
      <c r="E415" t="s">
        <v>1274</v>
      </c>
      <c r="F415" t="s">
        <v>19</v>
      </c>
      <c r="G415" t="s">
        <v>19</v>
      </c>
      <c r="H415" t="s">
        <v>19</v>
      </c>
      <c r="I415" t="s">
        <v>19</v>
      </c>
      <c r="J415" t="s">
        <v>19</v>
      </c>
      <c r="K415" t="s">
        <v>19</v>
      </c>
      <c r="L415" t="s">
        <v>19</v>
      </c>
      <c r="M415" t="s">
        <v>19</v>
      </c>
      <c r="N415" t="s">
        <v>19</v>
      </c>
      <c r="O415" t="s">
        <v>363</v>
      </c>
      <c r="P415">
        <v>80</v>
      </c>
      <c r="Q415">
        <v>440</v>
      </c>
      <c r="R415" t="s">
        <v>476</v>
      </c>
      <c r="S415" t="s">
        <v>1275</v>
      </c>
      <c r="T415" t="s">
        <v>1913</v>
      </c>
      <c r="U415" t="s">
        <v>1931</v>
      </c>
      <c r="V415" t="s">
        <v>1255</v>
      </c>
    </row>
    <row r="416" spans="1:22" x14ac:dyDescent="0.25">
      <c r="A416" s="31" t="str">
        <f t="shared" si="7"/>
        <v>3003.4</v>
      </c>
      <c r="B416" t="s">
        <v>1255</v>
      </c>
      <c r="C416">
        <v>4</v>
      </c>
      <c r="D416" t="s">
        <v>471</v>
      </c>
      <c r="E416" t="s">
        <v>1276</v>
      </c>
      <c r="F416" t="s">
        <v>473</v>
      </c>
      <c r="G416" t="s">
        <v>1498</v>
      </c>
      <c r="H416" t="s">
        <v>1499</v>
      </c>
      <c r="I416" t="s">
        <v>1500</v>
      </c>
      <c r="J416" t="s">
        <v>19</v>
      </c>
      <c r="K416" t="s">
        <v>491</v>
      </c>
      <c r="L416" t="s">
        <v>31</v>
      </c>
      <c r="M416" t="s">
        <v>625</v>
      </c>
      <c r="N416" t="s">
        <v>1858</v>
      </c>
      <c r="O416" t="s">
        <v>255</v>
      </c>
      <c r="P416">
        <v>15</v>
      </c>
      <c r="Q416">
        <v>5</v>
      </c>
      <c r="R416" t="s">
        <v>476</v>
      </c>
      <c r="S416" t="s">
        <v>1816</v>
      </c>
      <c r="T416" t="s">
        <v>1913</v>
      </c>
      <c r="U416" t="s">
        <v>1942</v>
      </c>
      <c r="V416" t="s">
        <v>1277</v>
      </c>
    </row>
    <row r="417" spans="1:22" x14ac:dyDescent="0.25">
      <c r="A417" s="31" t="str">
        <f t="shared" si="7"/>
        <v>3003.4.1</v>
      </c>
      <c r="B417" t="s">
        <v>1255</v>
      </c>
      <c r="C417">
        <v>4</v>
      </c>
      <c r="D417" t="s">
        <v>478</v>
      </c>
      <c r="E417" t="s">
        <v>1278</v>
      </c>
      <c r="F417" t="s">
        <v>19</v>
      </c>
      <c r="G417" t="s">
        <v>19</v>
      </c>
      <c r="H417" t="s">
        <v>19</v>
      </c>
      <c r="I417" t="s">
        <v>19</v>
      </c>
      <c r="J417" t="s">
        <v>19</v>
      </c>
      <c r="K417" t="s">
        <v>19</v>
      </c>
      <c r="L417" t="s">
        <v>19</v>
      </c>
      <c r="M417" t="s">
        <v>19</v>
      </c>
      <c r="N417" t="s">
        <v>19</v>
      </c>
      <c r="O417" t="s">
        <v>256</v>
      </c>
      <c r="P417">
        <v>20</v>
      </c>
      <c r="Q417">
        <v>5</v>
      </c>
      <c r="R417" t="s">
        <v>476</v>
      </c>
      <c r="S417" t="s">
        <v>1279</v>
      </c>
      <c r="T417" t="s">
        <v>1913</v>
      </c>
      <c r="U417" t="s">
        <v>1942</v>
      </c>
      <c r="V417" t="s">
        <v>1255</v>
      </c>
    </row>
    <row r="418" spans="1:22" x14ac:dyDescent="0.25">
      <c r="A418" s="31" t="str">
        <f t="shared" si="7"/>
        <v>3003.4.2</v>
      </c>
      <c r="B418" t="s">
        <v>1255</v>
      </c>
      <c r="C418">
        <v>4</v>
      </c>
      <c r="D418" t="s">
        <v>478</v>
      </c>
      <c r="E418" t="s">
        <v>1280</v>
      </c>
      <c r="F418" t="s">
        <v>19</v>
      </c>
      <c r="G418" t="s">
        <v>19</v>
      </c>
      <c r="H418" t="s">
        <v>19</v>
      </c>
      <c r="I418" t="s">
        <v>19</v>
      </c>
      <c r="J418" t="s">
        <v>19</v>
      </c>
      <c r="K418" t="s">
        <v>19</v>
      </c>
      <c r="L418" t="s">
        <v>19</v>
      </c>
      <c r="M418" t="s">
        <v>19</v>
      </c>
      <c r="N418" t="s">
        <v>19</v>
      </c>
      <c r="O418" t="s">
        <v>257</v>
      </c>
      <c r="P418">
        <v>20</v>
      </c>
      <c r="Q418">
        <v>5</v>
      </c>
      <c r="R418" t="s">
        <v>476</v>
      </c>
      <c r="S418" t="s">
        <v>1281</v>
      </c>
      <c r="T418" t="s">
        <v>1913</v>
      </c>
      <c r="U418" t="s">
        <v>1942</v>
      </c>
      <c r="V418" t="s">
        <v>1282</v>
      </c>
    </row>
    <row r="419" spans="1:22" x14ac:dyDescent="0.25">
      <c r="A419" s="31" t="str">
        <f t="shared" si="7"/>
        <v>3003.4.3</v>
      </c>
      <c r="B419" t="s">
        <v>1255</v>
      </c>
      <c r="C419">
        <v>4</v>
      </c>
      <c r="D419" t="s">
        <v>478</v>
      </c>
      <c r="E419" t="s">
        <v>1283</v>
      </c>
      <c r="F419" t="s">
        <v>19</v>
      </c>
      <c r="G419" t="s">
        <v>19</v>
      </c>
      <c r="H419" t="s">
        <v>19</v>
      </c>
      <c r="I419" t="s">
        <v>19</v>
      </c>
      <c r="J419" t="s">
        <v>19</v>
      </c>
      <c r="K419" t="s">
        <v>19</v>
      </c>
      <c r="L419" t="s">
        <v>19</v>
      </c>
      <c r="M419" t="s">
        <v>19</v>
      </c>
      <c r="N419" t="s">
        <v>19</v>
      </c>
      <c r="O419" t="s">
        <v>258</v>
      </c>
      <c r="P419">
        <v>60</v>
      </c>
      <c r="Q419">
        <v>5</v>
      </c>
      <c r="R419" t="s">
        <v>476</v>
      </c>
      <c r="S419" t="s">
        <v>1817</v>
      </c>
      <c r="T419" t="s">
        <v>1913</v>
      </c>
      <c r="U419" t="s">
        <v>1942</v>
      </c>
      <c r="V419" t="s">
        <v>1284</v>
      </c>
    </row>
    <row r="420" spans="1:22" x14ac:dyDescent="0.25">
      <c r="A420" s="31" t="str">
        <f t="shared" si="7"/>
        <v>3003.5</v>
      </c>
      <c r="B420" t="s">
        <v>1255</v>
      </c>
      <c r="C420">
        <v>4</v>
      </c>
      <c r="D420" t="s">
        <v>471</v>
      </c>
      <c r="E420" t="s">
        <v>1285</v>
      </c>
      <c r="F420" t="s">
        <v>490</v>
      </c>
      <c r="G420" t="s">
        <v>1495</v>
      </c>
      <c r="H420" t="s">
        <v>1496</v>
      </c>
      <c r="I420" t="s">
        <v>1497</v>
      </c>
      <c r="J420" t="s">
        <v>1836</v>
      </c>
      <c r="K420" t="s">
        <v>491</v>
      </c>
      <c r="L420" t="s">
        <v>31</v>
      </c>
      <c r="M420" t="s">
        <v>758</v>
      </c>
      <c r="N420" t="s">
        <v>1860</v>
      </c>
      <c r="O420" t="s">
        <v>144</v>
      </c>
      <c r="P420">
        <v>20</v>
      </c>
      <c r="Q420">
        <v>1</v>
      </c>
      <c r="R420" t="s">
        <v>476</v>
      </c>
      <c r="S420" t="s">
        <v>1286</v>
      </c>
      <c r="T420" t="s">
        <v>1913</v>
      </c>
      <c r="U420" t="s">
        <v>1946</v>
      </c>
      <c r="V420" t="s">
        <v>1289</v>
      </c>
    </row>
    <row r="421" spans="1:22" x14ac:dyDescent="0.25">
      <c r="A421" s="31" t="str">
        <f t="shared" si="7"/>
        <v>3003.5.1</v>
      </c>
      <c r="B421" t="s">
        <v>1255</v>
      </c>
      <c r="C421">
        <v>4</v>
      </c>
      <c r="D421" t="s">
        <v>478</v>
      </c>
      <c r="E421" t="s">
        <v>1287</v>
      </c>
      <c r="F421" t="s">
        <v>19</v>
      </c>
      <c r="G421" t="s">
        <v>19</v>
      </c>
      <c r="H421" t="s">
        <v>19</v>
      </c>
      <c r="I421" t="s">
        <v>19</v>
      </c>
      <c r="J421" t="s">
        <v>19</v>
      </c>
      <c r="K421" t="s">
        <v>19</v>
      </c>
      <c r="L421" t="s">
        <v>19</v>
      </c>
      <c r="M421" t="s">
        <v>19</v>
      </c>
      <c r="N421" t="s">
        <v>19</v>
      </c>
      <c r="O421" t="s">
        <v>145</v>
      </c>
      <c r="P421">
        <v>10</v>
      </c>
      <c r="Q421">
        <v>1</v>
      </c>
      <c r="R421" t="s">
        <v>476</v>
      </c>
      <c r="S421" t="s">
        <v>1288</v>
      </c>
      <c r="T421" t="s">
        <v>1913</v>
      </c>
      <c r="U421" t="s">
        <v>1925</v>
      </c>
      <c r="V421" t="s">
        <v>1289</v>
      </c>
    </row>
    <row r="422" spans="1:22" x14ac:dyDescent="0.25">
      <c r="A422" s="31" t="str">
        <f t="shared" si="7"/>
        <v>3003.5.2</v>
      </c>
      <c r="B422" t="s">
        <v>1255</v>
      </c>
      <c r="C422">
        <v>4</v>
      </c>
      <c r="D422" t="s">
        <v>478</v>
      </c>
      <c r="E422" t="s">
        <v>1290</v>
      </c>
      <c r="F422" t="s">
        <v>19</v>
      </c>
      <c r="G422" t="s">
        <v>19</v>
      </c>
      <c r="H422" t="s">
        <v>19</v>
      </c>
      <c r="I422" t="s">
        <v>19</v>
      </c>
      <c r="J422" t="s">
        <v>19</v>
      </c>
      <c r="K422" t="s">
        <v>19</v>
      </c>
      <c r="L422" t="s">
        <v>19</v>
      </c>
      <c r="M422" t="s">
        <v>19</v>
      </c>
      <c r="N422" t="s">
        <v>19</v>
      </c>
      <c r="O422" t="s">
        <v>146</v>
      </c>
      <c r="P422">
        <v>50</v>
      </c>
      <c r="Q422">
        <v>1</v>
      </c>
      <c r="R422" t="s">
        <v>476</v>
      </c>
      <c r="S422" t="s">
        <v>1291</v>
      </c>
      <c r="T422" t="s">
        <v>1915</v>
      </c>
      <c r="U422" t="s">
        <v>1929</v>
      </c>
      <c r="V422" t="s">
        <v>1255</v>
      </c>
    </row>
    <row r="423" spans="1:22" x14ac:dyDescent="0.25">
      <c r="A423" s="31" t="str">
        <f t="shared" si="7"/>
        <v>3003.5.3</v>
      </c>
      <c r="B423" t="s">
        <v>1255</v>
      </c>
      <c r="C423">
        <v>4</v>
      </c>
      <c r="D423" t="s">
        <v>478</v>
      </c>
      <c r="E423" t="s">
        <v>1292</v>
      </c>
      <c r="F423" t="s">
        <v>19</v>
      </c>
      <c r="G423" t="s">
        <v>19</v>
      </c>
      <c r="H423" t="s">
        <v>19</v>
      </c>
      <c r="I423" t="s">
        <v>19</v>
      </c>
      <c r="J423" t="s">
        <v>19</v>
      </c>
      <c r="K423" t="s">
        <v>19</v>
      </c>
      <c r="L423" t="s">
        <v>19</v>
      </c>
      <c r="M423" t="s">
        <v>19</v>
      </c>
      <c r="N423" t="s">
        <v>19</v>
      </c>
      <c r="O423" t="s">
        <v>1818</v>
      </c>
      <c r="P423">
        <v>20</v>
      </c>
      <c r="Q423">
        <v>1</v>
      </c>
      <c r="R423" t="s">
        <v>476</v>
      </c>
      <c r="S423" t="s">
        <v>1293</v>
      </c>
      <c r="T423" t="s">
        <v>1917</v>
      </c>
      <c r="U423" t="s">
        <v>1929</v>
      </c>
      <c r="V423" t="s">
        <v>1255</v>
      </c>
    </row>
    <row r="424" spans="1:22" x14ac:dyDescent="0.25">
      <c r="A424" s="31" t="str">
        <f t="shared" si="7"/>
        <v>3003.5.4</v>
      </c>
      <c r="B424" t="s">
        <v>1255</v>
      </c>
      <c r="C424">
        <v>4</v>
      </c>
      <c r="D424" t="s">
        <v>478</v>
      </c>
      <c r="E424" t="s">
        <v>1294</v>
      </c>
      <c r="F424" t="s">
        <v>19</v>
      </c>
      <c r="G424" t="s">
        <v>19</v>
      </c>
      <c r="H424" t="s">
        <v>19</v>
      </c>
      <c r="I424" t="s">
        <v>19</v>
      </c>
      <c r="J424" t="s">
        <v>19</v>
      </c>
      <c r="K424" t="s">
        <v>19</v>
      </c>
      <c r="L424" t="s">
        <v>19</v>
      </c>
      <c r="M424" t="s">
        <v>19</v>
      </c>
      <c r="N424" t="s">
        <v>19</v>
      </c>
      <c r="O424" t="s">
        <v>1819</v>
      </c>
      <c r="P424">
        <v>20</v>
      </c>
      <c r="Q424">
        <v>1</v>
      </c>
      <c r="R424" t="s">
        <v>476</v>
      </c>
      <c r="S424" t="s">
        <v>1820</v>
      </c>
      <c r="T424" t="s">
        <v>1988</v>
      </c>
      <c r="U424" t="s">
        <v>1946</v>
      </c>
      <c r="V424" t="s">
        <v>1255</v>
      </c>
    </row>
    <row r="425" spans="1:22" x14ac:dyDescent="0.25">
      <c r="A425" s="31" t="str">
        <f t="shared" si="7"/>
        <v>3003.6</v>
      </c>
      <c r="B425" t="s">
        <v>1255</v>
      </c>
      <c r="C425">
        <v>4</v>
      </c>
      <c r="D425" t="s">
        <v>471</v>
      </c>
      <c r="E425" t="s">
        <v>1295</v>
      </c>
      <c r="F425" t="s">
        <v>490</v>
      </c>
      <c r="G425" t="s">
        <v>1498</v>
      </c>
      <c r="H425" t="s">
        <v>1499</v>
      </c>
      <c r="I425" t="s">
        <v>1500</v>
      </c>
      <c r="J425" t="s">
        <v>19</v>
      </c>
      <c r="K425" t="s">
        <v>474</v>
      </c>
      <c r="L425" t="s">
        <v>31</v>
      </c>
      <c r="M425" t="s">
        <v>706</v>
      </c>
      <c r="N425" t="s">
        <v>1858</v>
      </c>
      <c r="O425" t="s">
        <v>1821</v>
      </c>
      <c r="P425">
        <v>15</v>
      </c>
      <c r="Q425">
        <v>1</v>
      </c>
      <c r="R425" t="s">
        <v>476</v>
      </c>
      <c r="S425" t="s">
        <v>1822</v>
      </c>
      <c r="T425" t="s">
        <v>1913</v>
      </c>
      <c r="U425" t="s">
        <v>1938</v>
      </c>
      <c r="V425" t="s">
        <v>1255</v>
      </c>
    </row>
    <row r="426" spans="1:22" x14ac:dyDescent="0.25">
      <c r="A426" s="31" t="str">
        <f t="shared" si="7"/>
        <v>3003.6.1</v>
      </c>
      <c r="B426" t="s">
        <v>1255</v>
      </c>
      <c r="C426">
        <v>4</v>
      </c>
      <c r="D426" t="s">
        <v>478</v>
      </c>
      <c r="E426" t="s">
        <v>1296</v>
      </c>
      <c r="F426" t="s">
        <v>19</v>
      </c>
      <c r="G426" t="s">
        <v>19</v>
      </c>
      <c r="H426" t="s">
        <v>19</v>
      </c>
      <c r="I426" t="s">
        <v>19</v>
      </c>
      <c r="J426" t="s">
        <v>19</v>
      </c>
      <c r="K426" t="s">
        <v>19</v>
      </c>
      <c r="L426" t="s">
        <v>19</v>
      </c>
      <c r="M426" t="s">
        <v>19</v>
      </c>
      <c r="N426" t="s">
        <v>19</v>
      </c>
      <c r="O426" t="s">
        <v>364</v>
      </c>
      <c r="P426">
        <v>10</v>
      </c>
      <c r="Q426">
        <v>1</v>
      </c>
      <c r="R426" t="s">
        <v>476</v>
      </c>
      <c r="S426" t="s">
        <v>1297</v>
      </c>
      <c r="T426" t="s">
        <v>1913</v>
      </c>
      <c r="U426" t="s">
        <v>2023</v>
      </c>
      <c r="V426" t="s">
        <v>1255</v>
      </c>
    </row>
    <row r="427" spans="1:22" x14ac:dyDescent="0.25">
      <c r="A427" s="31" t="str">
        <f t="shared" si="7"/>
        <v>3003.6.2</v>
      </c>
      <c r="B427" t="s">
        <v>1255</v>
      </c>
      <c r="C427">
        <v>4</v>
      </c>
      <c r="D427" t="s">
        <v>478</v>
      </c>
      <c r="E427" t="s">
        <v>1298</v>
      </c>
      <c r="F427" t="s">
        <v>19</v>
      </c>
      <c r="G427" t="s">
        <v>19</v>
      </c>
      <c r="H427" t="s">
        <v>19</v>
      </c>
      <c r="I427" t="s">
        <v>19</v>
      </c>
      <c r="J427" t="s">
        <v>19</v>
      </c>
      <c r="K427" t="s">
        <v>19</v>
      </c>
      <c r="L427" t="s">
        <v>19</v>
      </c>
      <c r="M427" t="s">
        <v>19</v>
      </c>
      <c r="N427" t="s">
        <v>19</v>
      </c>
      <c r="O427" t="s">
        <v>365</v>
      </c>
      <c r="P427">
        <v>10</v>
      </c>
      <c r="Q427">
        <v>1</v>
      </c>
      <c r="R427" t="s">
        <v>476</v>
      </c>
      <c r="S427" t="s">
        <v>1299</v>
      </c>
      <c r="T427" t="s">
        <v>1915</v>
      </c>
      <c r="U427" t="s">
        <v>1916</v>
      </c>
      <c r="V427" t="s">
        <v>1255</v>
      </c>
    </row>
    <row r="428" spans="1:22" x14ac:dyDescent="0.25">
      <c r="A428" s="31" t="str">
        <f t="shared" si="7"/>
        <v>3003.6.3</v>
      </c>
      <c r="B428" t="s">
        <v>1255</v>
      </c>
      <c r="C428">
        <v>4</v>
      </c>
      <c r="D428" t="s">
        <v>478</v>
      </c>
      <c r="E428" t="s">
        <v>1300</v>
      </c>
      <c r="F428" t="s">
        <v>19</v>
      </c>
      <c r="G428" t="s">
        <v>19</v>
      </c>
      <c r="H428" t="s">
        <v>19</v>
      </c>
      <c r="I428" t="s">
        <v>19</v>
      </c>
      <c r="J428" t="s">
        <v>19</v>
      </c>
      <c r="K428" t="s">
        <v>19</v>
      </c>
      <c r="L428" t="s">
        <v>19</v>
      </c>
      <c r="M428" t="s">
        <v>19</v>
      </c>
      <c r="N428" t="s">
        <v>19</v>
      </c>
      <c r="O428" t="s">
        <v>1823</v>
      </c>
      <c r="P428">
        <v>80</v>
      </c>
      <c r="Q428">
        <v>1</v>
      </c>
      <c r="R428" t="s">
        <v>476</v>
      </c>
      <c r="S428" t="s">
        <v>1824</v>
      </c>
      <c r="T428" t="s">
        <v>1933</v>
      </c>
      <c r="U428" t="s">
        <v>1938</v>
      </c>
      <c r="V428" t="s">
        <v>1255</v>
      </c>
    </row>
    <row r="429" spans="1:22" x14ac:dyDescent="0.25">
      <c r="A429" s="31" t="str">
        <f t="shared" si="7"/>
        <v>3003.6.4</v>
      </c>
      <c r="B429" s="157" t="s">
        <v>1255</v>
      </c>
      <c r="C429" s="157">
        <v>4</v>
      </c>
      <c r="D429" s="157" t="s">
        <v>1795</v>
      </c>
      <c r="E429" s="157" t="s">
        <v>1301</v>
      </c>
      <c r="F429" s="157" t="s">
        <v>19</v>
      </c>
      <c r="G429" s="157" t="s">
        <v>19</v>
      </c>
      <c r="H429" s="157" t="s">
        <v>19</v>
      </c>
      <c r="I429" s="157" t="s">
        <v>19</v>
      </c>
      <c r="J429" s="157" t="s">
        <v>19</v>
      </c>
      <c r="K429" s="157" t="s">
        <v>19</v>
      </c>
      <c r="L429" s="157" t="s">
        <v>19</v>
      </c>
      <c r="M429" s="157" t="s">
        <v>19</v>
      </c>
      <c r="N429" s="157" t="s">
        <v>19</v>
      </c>
      <c r="O429" s="157" t="s">
        <v>366</v>
      </c>
      <c r="P429" s="157">
        <v>10</v>
      </c>
      <c r="Q429" s="157">
        <v>1</v>
      </c>
      <c r="R429" s="157" t="s">
        <v>476</v>
      </c>
      <c r="S429" s="157" t="s">
        <v>1302</v>
      </c>
      <c r="T429" s="157" t="s">
        <v>1933</v>
      </c>
      <c r="U429" s="157" t="s">
        <v>1934</v>
      </c>
      <c r="V429" s="157" t="s">
        <v>1255</v>
      </c>
    </row>
    <row r="430" spans="1:22" x14ac:dyDescent="0.25">
      <c r="A430" s="31" t="str">
        <f t="shared" si="7"/>
        <v>3003.6.5</v>
      </c>
      <c r="B430" s="157" t="s">
        <v>1255</v>
      </c>
      <c r="C430" s="157">
        <v>4</v>
      </c>
      <c r="D430" s="157" t="s">
        <v>2064</v>
      </c>
      <c r="E430" s="157" t="s">
        <v>1303</v>
      </c>
      <c r="F430" s="157" t="s">
        <v>19</v>
      </c>
      <c r="G430" s="157" t="s">
        <v>19</v>
      </c>
      <c r="H430" s="157" t="s">
        <v>19</v>
      </c>
      <c r="I430" s="157" t="s">
        <v>19</v>
      </c>
      <c r="J430" s="157" t="s">
        <v>19</v>
      </c>
      <c r="K430" s="157" t="s">
        <v>19</v>
      </c>
      <c r="L430" s="157" t="s">
        <v>19</v>
      </c>
      <c r="M430" s="157" t="s">
        <v>19</v>
      </c>
      <c r="N430" s="157" t="s">
        <v>19</v>
      </c>
      <c r="O430" s="157" t="s">
        <v>367</v>
      </c>
      <c r="P430" s="157">
        <v>0</v>
      </c>
      <c r="Q430" s="157">
        <v>1</v>
      </c>
      <c r="R430" s="157" t="s">
        <v>476</v>
      </c>
      <c r="S430" s="157" t="s">
        <v>1304</v>
      </c>
      <c r="T430" s="157" t="s">
        <v>1935</v>
      </c>
      <c r="U430" s="157" t="s">
        <v>1973</v>
      </c>
      <c r="V430" s="157" t="s">
        <v>688</v>
      </c>
    </row>
    <row r="431" spans="1:22" x14ac:dyDescent="0.25">
      <c r="A431" s="31" t="str">
        <f t="shared" si="7"/>
        <v>3003.6.6</v>
      </c>
      <c r="B431" s="157" t="s">
        <v>1255</v>
      </c>
      <c r="C431" s="157">
        <v>4</v>
      </c>
      <c r="D431" s="157" t="s">
        <v>2064</v>
      </c>
      <c r="E431" s="157" t="s">
        <v>1305</v>
      </c>
      <c r="F431" s="157" t="s">
        <v>19</v>
      </c>
      <c r="G431" s="157" t="s">
        <v>19</v>
      </c>
      <c r="H431" s="157" t="s">
        <v>19</v>
      </c>
      <c r="I431" s="157" t="s">
        <v>19</v>
      </c>
      <c r="J431" s="157" t="s">
        <v>19</v>
      </c>
      <c r="K431" s="157" t="s">
        <v>19</v>
      </c>
      <c r="L431" s="157" t="s">
        <v>19</v>
      </c>
      <c r="M431" s="157" t="s">
        <v>19</v>
      </c>
      <c r="N431" s="157" t="s">
        <v>19</v>
      </c>
      <c r="O431" s="157" t="s">
        <v>368</v>
      </c>
      <c r="P431" s="157">
        <v>0</v>
      </c>
      <c r="Q431" s="157">
        <v>1</v>
      </c>
      <c r="R431" s="157" t="s">
        <v>476</v>
      </c>
      <c r="S431" s="157" t="s">
        <v>1306</v>
      </c>
      <c r="T431" s="157" t="s">
        <v>2057</v>
      </c>
      <c r="U431" s="157" t="s">
        <v>1929</v>
      </c>
      <c r="V431" s="157" t="s">
        <v>688</v>
      </c>
    </row>
    <row r="432" spans="1:22" x14ac:dyDescent="0.25">
      <c r="A432" s="31" t="str">
        <f t="shared" si="7"/>
        <v>3003.6.7</v>
      </c>
      <c r="B432" s="157" t="s">
        <v>1255</v>
      </c>
      <c r="C432" s="157">
        <v>4</v>
      </c>
      <c r="D432" s="157" t="s">
        <v>2064</v>
      </c>
      <c r="E432" s="157" t="s">
        <v>1307</v>
      </c>
      <c r="F432" s="157" t="s">
        <v>19</v>
      </c>
      <c r="G432" s="157" t="s">
        <v>19</v>
      </c>
      <c r="H432" s="157" t="s">
        <v>19</v>
      </c>
      <c r="I432" s="157" t="s">
        <v>19</v>
      </c>
      <c r="J432" s="157" t="s">
        <v>19</v>
      </c>
      <c r="K432" s="157" t="s">
        <v>19</v>
      </c>
      <c r="L432" s="157" t="s">
        <v>19</v>
      </c>
      <c r="M432" s="157" t="s">
        <v>19</v>
      </c>
      <c r="N432" s="157" t="s">
        <v>19</v>
      </c>
      <c r="O432" s="157" t="s">
        <v>1770</v>
      </c>
      <c r="P432" s="157">
        <v>0</v>
      </c>
      <c r="Q432" s="157">
        <v>10</v>
      </c>
      <c r="R432" s="157" t="s">
        <v>476</v>
      </c>
      <c r="S432" s="157" t="s">
        <v>1769</v>
      </c>
      <c r="T432" s="157" t="s">
        <v>1929</v>
      </c>
      <c r="U432" s="157" t="s">
        <v>1927</v>
      </c>
      <c r="V432" s="157" t="s">
        <v>688</v>
      </c>
    </row>
    <row r="433" spans="1:22" x14ac:dyDescent="0.25">
      <c r="A433" s="31" t="str">
        <f t="shared" si="7"/>
        <v>3003.6.8</v>
      </c>
      <c r="B433" s="157" t="s">
        <v>1255</v>
      </c>
      <c r="C433" s="157">
        <v>4</v>
      </c>
      <c r="D433" s="157" t="s">
        <v>1795</v>
      </c>
      <c r="E433" s="157" t="s">
        <v>1308</v>
      </c>
      <c r="F433" s="157" t="s">
        <v>19</v>
      </c>
      <c r="G433" s="157" t="s">
        <v>19</v>
      </c>
      <c r="H433" s="157" t="s">
        <v>19</v>
      </c>
      <c r="I433" s="157" t="s">
        <v>19</v>
      </c>
      <c r="J433" s="157" t="s">
        <v>19</v>
      </c>
      <c r="K433" s="157" t="s">
        <v>19</v>
      </c>
      <c r="L433" s="157" t="s">
        <v>19</v>
      </c>
      <c r="M433" s="157" t="s">
        <v>19</v>
      </c>
      <c r="N433" s="157" t="s">
        <v>19</v>
      </c>
      <c r="O433" s="157" t="s">
        <v>369</v>
      </c>
      <c r="P433" s="157">
        <v>50</v>
      </c>
      <c r="Q433" s="157">
        <v>4</v>
      </c>
      <c r="R433" s="157" t="s">
        <v>476</v>
      </c>
      <c r="S433" s="157" t="s">
        <v>1309</v>
      </c>
      <c r="T433" s="157" t="s">
        <v>1927</v>
      </c>
      <c r="U433" s="157" t="s">
        <v>1946</v>
      </c>
      <c r="V433" s="157" t="s">
        <v>1255</v>
      </c>
    </row>
    <row r="434" spans="1:22" x14ac:dyDescent="0.25">
      <c r="A434" s="31" t="str">
        <f t="shared" si="7"/>
        <v>105.1</v>
      </c>
      <c r="B434" t="s">
        <v>688</v>
      </c>
      <c r="C434">
        <v>2</v>
      </c>
      <c r="D434" t="s">
        <v>471</v>
      </c>
      <c r="E434" t="s">
        <v>689</v>
      </c>
      <c r="F434" t="s">
        <v>690</v>
      </c>
      <c r="G434" t="s">
        <v>1486</v>
      </c>
      <c r="H434" t="s">
        <v>1487</v>
      </c>
      <c r="I434" t="s">
        <v>1488</v>
      </c>
      <c r="J434" t="s">
        <v>1836</v>
      </c>
      <c r="K434" t="s">
        <v>491</v>
      </c>
      <c r="L434" t="s">
        <v>19</v>
      </c>
      <c r="M434" t="s">
        <v>19</v>
      </c>
      <c r="N434" t="s">
        <v>19</v>
      </c>
      <c r="O434" t="s">
        <v>103</v>
      </c>
      <c r="P434">
        <v>100</v>
      </c>
      <c r="Q434">
        <v>1</v>
      </c>
      <c r="R434" t="s">
        <v>476</v>
      </c>
      <c r="S434" t="s">
        <v>691</v>
      </c>
      <c r="T434" t="s">
        <v>1918</v>
      </c>
      <c r="U434" t="s">
        <v>1914</v>
      </c>
      <c r="V434" t="s">
        <v>692</v>
      </c>
    </row>
    <row r="435" spans="1:22" x14ac:dyDescent="0.25">
      <c r="A435" s="31" t="str">
        <f t="shared" si="7"/>
        <v>105.1.1</v>
      </c>
      <c r="B435" t="s">
        <v>688</v>
      </c>
      <c r="C435">
        <v>2</v>
      </c>
      <c r="D435" t="s">
        <v>478</v>
      </c>
      <c r="E435" t="s">
        <v>693</v>
      </c>
      <c r="F435" t="s">
        <v>19</v>
      </c>
      <c r="G435" t="s">
        <v>19</v>
      </c>
      <c r="H435" t="s">
        <v>19</v>
      </c>
      <c r="I435" t="s">
        <v>19</v>
      </c>
      <c r="J435" t="s">
        <v>19</v>
      </c>
      <c r="K435" t="s">
        <v>19</v>
      </c>
      <c r="L435" t="s">
        <v>19</v>
      </c>
      <c r="M435" t="s">
        <v>19</v>
      </c>
      <c r="N435" t="s">
        <v>19</v>
      </c>
      <c r="O435" t="s">
        <v>104</v>
      </c>
      <c r="P435">
        <v>100</v>
      </c>
      <c r="Q435">
        <v>1</v>
      </c>
      <c r="R435" t="s">
        <v>476</v>
      </c>
      <c r="S435" t="s">
        <v>694</v>
      </c>
      <c r="T435" t="s">
        <v>1918</v>
      </c>
      <c r="U435" t="s">
        <v>1927</v>
      </c>
      <c r="V435" t="s">
        <v>692</v>
      </c>
    </row>
    <row r="436" spans="1:22" x14ac:dyDescent="0.25">
      <c r="A436" s="31" t="str">
        <f t="shared" si="7"/>
        <v>105.1.2</v>
      </c>
      <c r="B436" t="s">
        <v>688</v>
      </c>
      <c r="C436">
        <v>2</v>
      </c>
      <c r="D436" t="s">
        <v>1871</v>
      </c>
      <c r="E436" t="s">
        <v>695</v>
      </c>
      <c r="F436" t="s">
        <v>19</v>
      </c>
      <c r="G436" t="s">
        <v>19</v>
      </c>
      <c r="H436" t="s">
        <v>19</v>
      </c>
      <c r="I436" t="s">
        <v>19</v>
      </c>
      <c r="J436" t="s">
        <v>19</v>
      </c>
      <c r="K436" t="s">
        <v>19</v>
      </c>
      <c r="L436" t="s">
        <v>19</v>
      </c>
      <c r="M436" t="s">
        <v>19</v>
      </c>
      <c r="N436" t="s">
        <v>19</v>
      </c>
      <c r="O436" t="s">
        <v>2058</v>
      </c>
      <c r="P436">
        <v>0</v>
      </c>
      <c r="Q436">
        <v>1</v>
      </c>
      <c r="R436" t="s">
        <v>476</v>
      </c>
      <c r="S436" t="s">
        <v>696</v>
      </c>
      <c r="T436" t="s">
        <v>1928</v>
      </c>
      <c r="U436" t="s">
        <v>1914</v>
      </c>
      <c r="V436" t="s">
        <v>519</v>
      </c>
    </row>
    <row r="437" spans="1:22" x14ac:dyDescent="0.25">
      <c r="A437" s="31" t="str">
        <f t="shared" si="7"/>
        <v>2020.1</v>
      </c>
      <c r="B437" t="s">
        <v>736</v>
      </c>
      <c r="C437">
        <v>1</v>
      </c>
      <c r="D437" t="s">
        <v>471</v>
      </c>
      <c r="E437" t="s">
        <v>737</v>
      </c>
      <c r="F437" t="s">
        <v>473</v>
      </c>
      <c r="G437" t="s">
        <v>1501</v>
      </c>
      <c r="H437" t="s">
        <v>1502</v>
      </c>
      <c r="I437" t="s">
        <v>1503</v>
      </c>
      <c r="J437" t="s">
        <v>1836</v>
      </c>
      <c r="K437" t="s">
        <v>474</v>
      </c>
      <c r="L437" t="s">
        <v>32</v>
      </c>
      <c r="M437" t="s">
        <v>625</v>
      </c>
      <c r="N437" t="s">
        <v>19</v>
      </c>
      <c r="O437" t="s">
        <v>213</v>
      </c>
      <c r="P437">
        <v>50</v>
      </c>
      <c r="Q437">
        <v>95</v>
      </c>
      <c r="R437" t="s">
        <v>504</v>
      </c>
      <c r="S437" t="s">
        <v>738</v>
      </c>
      <c r="T437" t="s">
        <v>1930</v>
      </c>
      <c r="U437" t="s">
        <v>1931</v>
      </c>
      <c r="V437" t="s">
        <v>736</v>
      </c>
    </row>
    <row r="438" spans="1:22" x14ac:dyDescent="0.25">
      <c r="A438" s="31" t="str">
        <f t="shared" si="7"/>
        <v>2020.1.1</v>
      </c>
      <c r="B438" t="s">
        <v>736</v>
      </c>
      <c r="C438">
        <v>1</v>
      </c>
      <c r="D438" t="s">
        <v>478</v>
      </c>
      <c r="E438" t="s">
        <v>739</v>
      </c>
      <c r="F438" t="s">
        <v>19</v>
      </c>
      <c r="G438" t="s">
        <v>19</v>
      </c>
      <c r="H438" t="s">
        <v>19</v>
      </c>
      <c r="I438" t="s">
        <v>19</v>
      </c>
      <c r="J438" t="s">
        <v>19</v>
      </c>
      <c r="K438" t="s">
        <v>19</v>
      </c>
      <c r="L438" t="s">
        <v>19</v>
      </c>
      <c r="M438" t="s">
        <v>19</v>
      </c>
      <c r="N438" t="s">
        <v>19</v>
      </c>
      <c r="O438" t="s">
        <v>214</v>
      </c>
      <c r="P438">
        <v>50</v>
      </c>
      <c r="Q438">
        <v>95</v>
      </c>
      <c r="R438" t="s">
        <v>504</v>
      </c>
      <c r="S438" t="s">
        <v>738</v>
      </c>
      <c r="T438" t="s">
        <v>1930</v>
      </c>
      <c r="U438" t="s">
        <v>1931</v>
      </c>
      <c r="V438" t="s">
        <v>736</v>
      </c>
    </row>
    <row r="439" spans="1:22" x14ac:dyDescent="0.25">
      <c r="A439" s="31" t="str">
        <f t="shared" si="7"/>
        <v>2020.1.2</v>
      </c>
      <c r="B439" t="s">
        <v>736</v>
      </c>
      <c r="C439">
        <v>1</v>
      </c>
      <c r="D439" t="s">
        <v>478</v>
      </c>
      <c r="E439" t="s">
        <v>740</v>
      </c>
      <c r="F439" t="s">
        <v>19</v>
      </c>
      <c r="G439" t="s">
        <v>19</v>
      </c>
      <c r="H439" t="s">
        <v>19</v>
      </c>
      <c r="I439" t="s">
        <v>19</v>
      </c>
      <c r="J439" t="s">
        <v>19</v>
      </c>
      <c r="K439" t="s">
        <v>19</v>
      </c>
      <c r="L439" t="s">
        <v>19</v>
      </c>
      <c r="M439" t="s">
        <v>19</v>
      </c>
      <c r="N439" t="s">
        <v>19</v>
      </c>
      <c r="O439" t="s">
        <v>2059</v>
      </c>
      <c r="P439">
        <v>50</v>
      </c>
      <c r="Q439">
        <v>95</v>
      </c>
      <c r="R439" t="s">
        <v>504</v>
      </c>
      <c r="S439" t="s">
        <v>741</v>
      </c>
      <c r="T439" t="s">
        <v>1930</v>
      </c>
      <c r="U439" t="s">
        <v>1931</v>
      </c>
      <c r="V439" t="s">
        <v>736</v>
      </c>
    </row>
    <row r="440" spans="1:22" x14ac:dyDescent="0.25">
      <c r="A440" s="31" t="str">
        <f t="shared" si="7"/>
        <v>2020.2</v>
      </c>
      <c r="B440" t="s">
        <v>736</v>
      </c>
      <c r="C440">
        <v>1</v>
      </c>
      <c r="D440" t="s">
        <v>471</v>
      </c>
      <c r="E440" t="s">
        <v>742</v>
      </c>
      <c r="F440" t="s">
        <v>473</v>
      </c>
      <c r="G440" t="s">
        <v>1486</v>
      </c>
      <c r="H440" t="s">
        <v>1487</v>
      </c>
      <c r="I440" t="s">
        <v>1488</v>
      </c>
      <c r="J440" t="s">
        <v>1836</v>
      </c>
      <c r="K440" t="s">
        <v>474</v>
      </c>
      <c r="L440" t="s">
        <v>20</v>
      </c>
      <c r="M440" t="s">
        <v>585</v>
      </c>
      <c r="N440" t="s">
        <v>19</v>
      </c>
      <c r="O440" t="s">
        <v>177</v>
      </c>
      <c r="P440">
        <v>50</v>
      </c>
      <c r="Q440">
        <v>100</v>
      </c>
      <c r="R440" t="s">
        <v>504</v>
      </c>
      <c r="S440" t="s">
        <v>743</v>
      </c>
      <c r="T440" t="s">
        <v>1919</v>
      </c>
      <c r="U440" t="s">
        <v>1931</v>
      </c>
      <c r="V440" t="s">
        <v>736</v>
      </c>
    </row>
    <row r="441" spans="1:22" x14ac:dyDescent="0.25">
      <c r="A441" s="31" t="str">
        <f t="shared" si="7"/>
        <v>2020.2.1</v>
      </c>
      <c r="B441" t="s">
        <v>736</v>
      </c>
      <c r="C441">
        <v>1</v>
      </c>
      <c r="D441" t="s">
        <v>478</v>
      </c>
      <c r="E441" t="s">
        <v>744</v>
      </c>
      <c r="F441" t="s">
        <v>19</v>
      </c>
      <c r="G441" t="s">
        <v>19</v>
      </c>
      <c r="H441" t="s">
        <v>19</v>
      </c>
      <c r="I441" t="s">
        <v>19</v>
      </c>
      <c r="J441" t="s">
        <v>19</v>
      </c>
      <c r="K441" t="s">
        <v>19</v>
      </c>
      <c r="L441" t="s">
        <v>19</v>
      </c>
      <c r="M441" t="s">
        <v>19</v>
      </c>
      <c r="N441" t="s">
        <v>19</v>
      </c>
      <c r="O441" t="s">
        <v>178</v>
      </c>
      <c r="P441">
        <v>50</v>
      </c>
      <c r="Q441">
        <v>100</v>
      </c>
      <c r="R441" t="s">
        <v>504</v>
      </c>
      <c r="S441" t="s">
        <v>745</v>
      </c>
      <c r="T441" t="s">
        <v>1919</v>
      </c>
      <c r="U441" t="s">
        <v>1931</v>
      </c>
      <c r="V441" t="s">
        <v>736</v>
      </c>
    </row>
    <row r="442" spans="1:22" x14ac:dyDescent="0.25">
      <c r="A442" s="31" t="str">
        <f t="shared" si="7"/>
        <v>2020.2.2</v>
      </c>
      <c r="B442" t="s">
        <v>736</v>
      </c>
      <c r="C442">
        <v>1</v>
      </c>
      <c r="D442" t="s">
        <v>478</v>
      </c>
      <c r="E442" t="s">
        <v>746</v>
      </c>
      <c r="F442" t="s">
        <v>19</v>
      </c>
      <c r="G442" t="s">
        <v>19</v>
      </c>
      <c r="H442" t="s">
        <v>19</v>
      </c>
      <c r="I442" t="s">
        <v>19</v>
      </c>
      <c r="J442" t="s">
        <v>19</v>
      </c>
      <c r="K442" t="s">
        <v>19</v>
      </c>
      <c r="L442" t="s">
        <v>19</v>
      </c>
      <c r="M442" t="s">
        <v>19</v>
      </c>
      <c r="N442" t="s">
        <v>19</v>
      </c>
      <c r="O442" t="s">
        <v>179</v>
      </c>
      <c r="P442">
        <v>50</v>
      </c>
      <c r="Q442">
        <v>100</v>
      </c>
      <c r="R442" t="s">
        <v>504</v>
      </c>
      <c r="S442" t="s">
        <v>743</v>
      </c>
      <c r="T442" t="s">
        <v>1919</v>
      </c>
      <c r="U442" t="s">
        <v>1931</v>
      </c>
      <c r="V442" t="s">
        <v>736</v>
      </c>
    </row>
    <row r="443" spans="1:22" x14ac:dyDescent="0.25">
      <c r="A443" s="31" t="str">
        <f t="shared" si="7"/>
        <v>73.1</v>
      </c>
      <c r="B443" t="s">
        <v>597</v>
      </c>
      <c r="C443">
        <v>3</v>
      </c>
      <c r="D443" t="s">
        <v>471</v>
      </c>
      <c r="E443" t="s">
        <v>598</v>
      </c>
      <c r="F443" t="s">
        <v>473</v>
      </c>
      <c r="G443" t="s">
        <v>1489</v>
      </c>
      <c r="H443" t="s">
        <v>1490</v>
      </c>
      <c r="I443" t="s">
        <v>1491</v>
      </c>
      <c r="J443" t="s">
        <v>1836</v>
      </c>
      <c r="K443" t="s">
        <v>474</v>
      </c>
      <c r="L443" t="s">
        <v>22</v>
      </c>
      <c r="M443" t="s">
        <v>599</v>
      </c>
      <c r="N443" t="s">
        <v>1849</v>
      </c>
      <c r="O443" t="s">
        <v>393</v>
      </c>
      <c r="P443">
        <v>30</v>
      </c>
      <c r="Q443">
        <v>100</v>
      </c>
      <c r="R443" t="s">
        <v>504</v>
      </c>
      <c r="S443" t="s">
        <v>600</v>
      </c>
      <c r="T443" t="s">
        <v>1913</v>
      </c>
      <c r="U443" t="s">
        <v>1931</v>
      </c>
      <c r="V443" t="s">
        <v>597</v>
      </c>
    </row>
    <row r="444" spans="1:22" x14ac:dyDescent="0.25">
      <c r="A444" s="31" t="str">
        <f t="shared" si="7"/>
        <v>73.1.1</v>
      </c>
      <c r="B444" t="s">
        <v>597</v>
      </c>
      <c r="C444">
        <v>3</v>
      </c>
      <c r="D444" t="s">
        <v>478</v>
      </c>
      <c r="E444" t="s">
        <v>601</v>
      </c>
      <c r="F444" t="s">
        <v>19</v>
      </c>
      <c r="G444" t="s">
        <v>19</v>
      </c>
      <c r="H444" t="s">
        <v>19</v>
      </c>
      <c r="I444" t="s">
        <v>19</v>
      </c>
      <c r="J444" t="s">
        <v>19</v>
      </c>
      <c r="K444" t="s">
        <v>19</v>
      </c>
      <c r="L444" t="s">
        <v>19</v>
      </c>
      <c r="M444" t="s">
        <v>19</v>
      </c>
      <c r="N444" t="s">
        <v>19</v>
      </c>
      <c r="O444" t="s">
        <v>394</v>
      </c>
      <c r="P444">
        <v>80</v>
      </c>
      <c r="Q444">
        <v>100</v>
      </c>
      <c r="R444" t="s">
        <v>504</v>
      </c>
      <c r="S444" t="s">
        <v>602</v>
      </c>
      <c r="T444" t="s">
        <v>1913</v>
      </c>
      <c r="U444" t="s">
        <v>1931</v>
      </c>
      <c r="V444" t="s">
        <v>597</v>
      </c>
    </row>
    <row r="445" spans="1:22" x14ac:dyDescent="0.25">
      <c r="A445" s="31" t="str">
        <f t="shared" si="7"/>
        <v>73.1.2</v>
      </c>
      <c r="B445" t="s">
        <v>597</v>
      </c>
      <c r="C445">
        <v>3</v>
      </c>
      <c r="D445" t="s">
        <v>478</v>
      </c>
      <c r="E445" t="s">
        <v>603</v>
      </c>
      <c r="F445" t="s">
        <v>19</v>
      </c>
      <c r="G445" t="s">
        <v>19</v>
      </c>
      <c r="H445" t="s">
        <v>19</v>
      </c>
      <c r="I445" t="s">
        <v>19</v>
      </c>
      <c r="J445" t="s">
        <v>19</v>
      </c>
      <c r="K445" t="s">
        <v>19</v>
      </c>
      <c r="L445" t="s">
        <v>19</v>
      </c>
      <c r="M445" t="s">
        <v>19</v>
      </c>
      <c r="N445" t="s">
        <v>19</v>
      </c>
      <c r="O445" t="s">
        <v>395</v>
      </c>
      <c r="P445">
        <v>20</v>
      </c>
      <c r="Q445">
        <v>100</v>
      </c>
      <c r="R445" t="s">
        <v>504</v>
      </c>
      <c r="S445" t="s">
        <v>604</v>
      </c>
      <c r="T445" t="s">
        <v>2052</v>
      </c>
      <c r="U445" t="s">
        <v>1931</v>
      </c>
      <c r="V445" t="s">
        <v>597</v>
      </c>
    </row>
    <row r="446" spans="1:22" x14ac:dyDescent="0.25">
      <c r="A446" s="31" t="str">
        <f t="shared" si="7"/>
        <v>73.2</v>
      </c>
      <c r="B446" t="s">
        <v>597</v>
      </c>
      <c r="C446">
        <v>3</v>
      </c>
      <c r="D446" t="s">
        <v>471</v>
      </c>
      <c r="E446" t="s">
        <v>605</v>
      </c>
      <c r="F446" t="s">
        <v>473</v>
      </c>
      <c r="G446" t="s">
        <v>1489</v>
      </c>
      <c r="H446" t="s">
        <v>1490</v>
      </c>
      <c r="I446" t="s">
        <v>1491</v>
      </c>
      <c r="J446" t="s">
        <v>1836</v>
      </c>
      <c r="K446" t="s">
        <v>491</v>
      </c>
      <c r="L446" t="s">
        <v>22</v>
      </c>
      <c r="M446" t="s">
        <v>599</v>
      </c>
      <c r="N446" t="s">
        <v>19</v>
      </c>
      <c r="O446" t="s">
        <v>396</v>
      </c>
      <c r="P446">
        <v>20</v>
      </c>
      <c r="Q446">
        <v>100</v>
      </c>
      <c r="R446" t="s">
        <v>504</v>
      </c>
      <c r="S446" t="s">
        <v>606</v>
      </c>
      <c r="T446" t="s">
        <v>1913</v>
      </c>
      <c r="U446" t="s">
        <v>1926</v>
      </c>
      <c r="V446" t="s">
        <v>1899</v>
      </c>
    </row>
    <row r="447" spans="1:22" x14ac:dyDescent="0.25">
      <c r="A447" s="31" t="str">
        <f t="shared" si="7"/>
        <v>73.2.1</v>
      </c>
      <c r="B447" t="s">
        <v>597</v>
      </c>
      <c r="C447">
        <v>3</v>
      </c>
      <c r="D447" t="s">
        <v>478</v>
      </c>
      <c r="E447" t="s">
        <v>607</v>
      </c>
      <c r="F447" t="s">
        <v>19</v>
      </c>
      <c r="G447" t="s">
        <v>19</v>
      </c>
      <c r="H447" t="s">
        <v>19</v>
      </c>
      <c r="I447" t="s">
        <v>19</v>
      </c>
      <c r="J447" t="s">
        <v>19</v>
      </c>
      <c r="K447" t="s">
        <v>19</v>
      </c>
      <c r="L447" t="s">
        <v>19</v>
      </c>
      <c r="M447" t="s">
        <v>19</v>
      </c>
      <c r="N447" t="s">
        <v>19</v>
      </c>
      <c r="O447" t="s">
        <v>397</v>
      </c>
      <c r="P447">
        <v>20</v>
      </c>
      <c r="Q447">
        <v>1</v>
      </c>
      <c r="R447" t="s">
        <v>476</v>
      </c>
      <c r="S447" t="s">
        <v>608</v>
      </c>
      <c r="T447" t="s">
        <v>1913</v>
      </c>
      <c r="U447" t="s">
        <v>1992</v>
      </c>
      <c r="V447" t="s">
        <v>597</v>
      </c>
    </row>
    <row r="448" spans="1:22" x14ac:dyDescent="0.25">
      <c r="A448" s="31" t="str">
        <f t="shared" si="7"/>
        <v>73.2.2</v>
      </c>
      <c r="B448" t="s">
        <v>597</v>
      </c>
      <c r="C448">
        <v>3</v>
      </c>
      <c r="D448" t="s">
        <v>478</v>
      </c>
      <c r="E448" t="s">
        <v>609</v>
      </c>
      <c r="F448" t="s">
        <v>19</v>
      </c>
      <c r="G448" t="s">
        <v>19</v>
      </c>
      <c r="H448" t="s">
        <v>19</v>
      </c>
      <c r="I448" t="s">
        <v>19</v>
      </c>
      <c r="J448" t="s">
        <v>19</v>
      </c>
      <c r="K448" t="s">
        <v>19</v>
      </c>
      <c r="L448" t="s">
        <v>19</v>
      </c>
      <c r="M448" t="s">
        <v>19</v>
      </c>
      <c r="N448" t="s">
        <v>19</v>
      </c>
      <c r="O448" t="s">
        <v>398</v>
      </c>
      <c r="P448">
        <v>30</v>
      </c>
      <c r="Q448">
        <v>100</v>
      </c>
      <c r="R448" t="s">
        <v>504</v>
      </c>
      <c r="S448" t="s">
        <v>610</v>
      </c>
      <c r="T448" t="s">
        <v>1915</v>
      </c>
      <c r="U448" t="s">
        <v>1916</v>
      </c>
      <c r="V448" t="s">
        <v>597</v>
      </c>
    </row>
    <row r="449" spans="1:22" x14ac:dyDescent="0.25">
      <c r="A449" s="31" t="str">
        <f t="shared" si="7"/>
        <v>73.2.3</v>
      </c>
      <c r="B449" t="s">
        <v>597</v>
      </c>
      <c r="C449">
        <v>3</v>
      </c>
      <c r="D449" t="s">
        <v>478</v>
      </c>
      <c r="E449" t="s">
        <v>611</v>
      </c>
      <c r="F449" t="s">
        <v>19</v>
      </c>
      <c r="G449" t="s">
        <v>19</v>
      </c>
      <c r="H449" t="s">
        <v>19</v>
      </c>
      <c r="I449" t="s">
        <v>19</v>
      </c>
      <c r="J449" t="s">
        <v>19</v>
      </c>
      <c r="K449" t="s">
        <v>19</v>
      </c>
      <c r="L449" t="s">
        <v>19</v>
      </c>
      <c r="M449" t="s">
        <v>19</v>
      </c>
      <c r="N449" t="s">
        <v>19</v>
      </c>
      <c r="O449" t="s">
        <v>399</v>
      </c>
      <c r="P449">
        <v>40</v>
      </c>
      <c r="Q449">
        <v>3</v>
      </c>
      <c r="R449" t="s">
        <v>476</v>
      </c>
      <c r="S449" t="s">
        <v>612</v>
      </c>
      <c r="T449" t="s">
        <v>1915</v>
      </c>
      <c r="U449" t="s">
        <v>2013</v>
      </c>
      <c r="V449" t="s">
        <v>1899</v>
      </c>
    </row>
    <row r="450" spans="1:22" x14ac:dyDescent="0.25">
      <c r="A450" s="31" t="str">
        <f t="shared" si="7"/>
        <v>73.2.4</v>
      </c>
      <c r="B450" t="s">
        <v>597</v>
      </c>
      <c r="C450">
        <v>3</v>
      </c>
      <c r="D450" t="s">
        <v>478</v>
      </c>
      <c r="E450" t="s">
        <v>613</v>
      </c>
      <c r="F450" t="s">
        <v>19</v>
      </c>
      <c r="G450" t="s">
        <v>19</v>
      </c>
      <c r="H450" t="s">
        <v>19</v>
      </c>
      <c r="I450" t="s">
        <v>19</v>
      </c>
      <c r="J450" t="s">
        <v>19</v>
      </c>
      <c r="K450" t="s">
        <v>19</v>
      </c>
      <c r="L450" t="s">
        <v>19</v>
      </c>
      <c r="M450" t="s">
        <v>19</v>
      </c>
      <c r="N450" t="s">
        <v>19</v>
      </c>
      <c r="O450" t="s">
        <v>400</v>
      </c>
      <c r="P450">
        <v>10</v>
      </c>
      <c r="Q450">
        <v>1</v>
      </c>
      <c r="R450" t="s">
        <v>476</v>
      </c>
      <c r="S450" t="s">
        <v>614</v>
      </c>
      <c r="T450" t="s">
        <v>2014</v>
      </c>
      <c r="U450" t="s">
        <v>1926</v>
      </c>
      <c r="V450" t="s">
        <v>1899</v>
      </c>
    </row>
    <row r="451" spans="1:22" x14ac:dyDescent="0.25">
      <c r="A451" s="31" t="str">
        <f t="shared" si="7"/>
        <v>73.3</v>
      </c>
      <c r="B451" t="s">
        <v>597</v>
      </c>
      <c r="C451">
        <v>3</v>
      </c>
      <c r="D451" t="s">
        <v>471</v>
      </c>
      <c r="E451" t="s">
        <v>615</v>
      </c>
      <c r="F451" t="s">
        <v>473</v>
      </c>
      <c r="G451" t="s">
        <v>1495</v>
      </c>
      <c r="H451" t="s">
        <v>1496</v>
      </c>
      <c r="I451" t="s">
        <v>1497</v>
      </c>
      <c r="J451" t="s">
        <v>1836</v>
      </c>
      <c r="K451" t="s">
        <v>474</v>
      </c>
      <c r="L451" t="s">
        <v>22</v>
      </c>
      <c r="M451" t="s">
        <v>599</v>
      </c>
      <c r="N451" t="s">
        <v>19</v>
      </c>
      <c r="O451" t="s">
        <v>401</v>
      </c>
      <c r="P451">
        <v>30</v>
      </c>
      <c r="Q451">
        <v>100</v>
      </c>
      <c r="R451" t="s">
        <v>504</v>
      </c>
      <c r="S451" t="s">
        <v>606</v>
      </c>
      <c r="T451" t="s">
        <v>1948</v>
      </c>
      <c r="U451" t="s">
        <v>1931</v>
      </c>
      <c r="V451" t="s">
        <v>597</v>
      </c>
    </row>
    <row r="452" spans="1:22" x14ac:dyDescent="0.25">
      <c r="A452" s="31" t="str">
        <f t="shared" ref="A452:A506" si="8">+E452</f>
        <v>73.3.1</v>
      </c>
      <c r="B452" t="s">
        <v>597</v>
      </c>
      <c r="C452">
        <v>3</v>
      </c>
      <c r="D452" t="s">
        <v>478</v>
      </c>
      <c r="E452" t="s">
        <v>616</v>
      </c>
      <c r="F452" t="s">
        <v>19</v>
      </c>
      <c r="G452" t="s">
        <v>19</v>
      </c>
      <c r="H452" t="s">
        <v>19</v>
      </c>
      <c r="I452" t="s">
        <v>19</v>
      </c>
      <c r="J452" t="s">
        <v>19</v>
      </c>
      <c r="K452" t="s">
        <v>19</v>
      </c>
      <c r="L452" t="s">
        <v>19</v>
      </c>
      <c r="M452" t="s">
        <v>19</v>
      </c>
      <c r="N452" t="s">
        <v>19</v>
      </c>
      <c r="O452" t="s">
        <v>402</v>
      </c>
      <c r="P452">
        <v>30</v>
      </c>
      <c r="Q452">
        <v>1</v>
      </c>
      <c r="R452" t="s">
        <v>476</v>
      </c>
      <c r="S452" t="s">
        <v>617</v>
      </c>
      <c r="T452" t="s">
        <v>1948</v>
      </c>
      <c r="U452" t="s">
        <v>1920</v>
      </c>
      <c r="V452" t="s">
        <v>597</v>
      </c>
    </row>
    <row r="453" spans="1:22" x14ac:dyDescent="0.25">
      <c r="A453" s="31" t="str">
        <f t="shared" si="8"/>
        <v>73.3.2</v>
      </c>
      <c r="B453" t="s">
        <v>597</v>
      </c>
      <c r="C453">
        <v>3</v>
      </c>
      <c r="D453" t="s">
        <v>478</v>
      </c>
      <c r="E453" t="s">
        <v>618</v>
      </c>
      <c r="F453" t="s">
        <v>19</v>
      </c>
      <c r="G453" t="s">
        <v>19</v>
      </c>
      <c r="H453" t="s">
        <v>19</v>
      </c>
      <c r="I453" t="s">
        <v>19</v>
      </c>
      <c r="J453" t="s">
        <v>19</v>
      </c>
      <c r="K453" t="s">
        <v>19</v>
      </c>
      <c r="L453" t="s">
        <v>19</v>
      </c>
      <c r="M453" t="s">
        <v>19</v>
      </c>
      <c r="N453" t="s">
        <v>19</v>
      </c>
      <c r="O453" t="s">
        <v>403</v>
      </c>
      <c r="P453">
        <v>40</v>
      </c>
      <c r="Q453">
        <v>3</v>
      </c>
      <c r="R453" t="s">
        <v>476</v>
      </c>
      <c r="S453" t="s">
        <v>619</v>
      </c>
      <c r="T453" t="s">
        <v>1937</v>
      </c>
      <c r="U453" t="s">
        <v>1942</v>
      </c>
      <c r="V453" t="s">
        <v>597</v>
      </c>
    </row>
    <row r="454" spans="1:22" x14ac:dyDescent="0.25">
      <c r="A454" s="31" t="str">
        <f t="shared" si="8"/>
        <v>73.3.3</v>
      </c>
      <c r="B454" t="s">
        <v>597</v>
      </c>
      <c r="C454">
        <v>3</v>
      </c>
      <c r="D454" t="s">
        <v>478</v>
      </c>
      <c r="E454" t="s">
        <v>620</v>
      </c>
      <c r="F454" t="s">
        <v>19</v>
      </c>
      <c r="G454" t="s">
        <v>19</v>
      </c>
      <c r="H454" t="s">
        <v>19</v>
      </c>
      <c r="I454" t="s">
        <v>19</v>
      </c>
      <c r="J454" t="s">
        <v>19</v>
      </c>
      <c r="K454" t="s">
        <v>19</v>
      </c>
      <c r="L454" t="s">
        <v>19</v>
      </c>
      <c r="M454" t="s">
        <v>19</v>
      </c>
      <c r="N454" t="s">
        <v>19</v>
      </c>
      <c r="O454" t="s">
        <v>404</v>
      </c>
      <c r="P454">
        <v>20</v>
      </c>
      <c r="Q454">
        <v>4</v>
      </c>
      <c r="R454" t="s">
        <v>476</v>
      </c>
      <c r="S454" t="s">
        <v>621</v>
      </c>
      <c r="T454" t="s">
        <v>1952</v>
      </c>
      <c r="U454" t="s">
        <v>1931</v>
      </c>
      <c r="V454" t="s">
        <v>597</v>
      </c>
    </row>
    <row r="455" spans="1:22" x14ac:dyDescent="0.25">
      <c r="A455" s="31" t="str">
        <f t="shared" si="8"/>
        <v>73.3.4</v>
      </c>
      <c r="B455" t="s">
        <v>597</v>
      </c>
      <c r="C455">
        <v>3</v>
      </c>
      <c r="D455" t="s">
        <v>478</v>
      </c>
      <c r="E455" t="s">
        <v>622</v>
      </c>
      <c r="F455" t="s">
        <v>19</v>
      </c>
      <c r="G455" t="s">
        <v>19</v>
      </c>
      <c r="H455" t="s">
        <v>19</v>
      </c>
      <c r="I455" t="s">
        <v>19</v>
      </c>
      <c r="J455" t="s">
        <v>19</v>
      </c>
      <c r="K455" t="s">
        <v>19</v>
      </c>
      <c r="L455" t="s">
        <v>19</v>
      </c>
      <c r="M455" t="s">
        <v>19</v>
      </c>
      <c r="N455" t="s">
        <v>19</v>
      </c>
      <c r="O455" t="s">
        <v>405</v>
      </c>
      <c r="P455">
        <v>10</v>
      </c>
      <c r="Q455">
        <v>2</v>
      </c>
      <c r="R455" t="s">
        <v>476</v>
      </c>
      <c r="S455" t="s">
        <v>623</v>
      </c>
      <c r="T455" t="s">
        <v>1918</v>
      </c>
      <c r="U455" t="s">
        <v>1931</v>
      </c>
      <c r="V455" t="s">
        <v>597</v>
      </c>
    </row>
    <row r="456" spans="1:22" x14ac:dyDescent="0.25">
      <c r="A456" s="31" t="str">
        <f t="shared" si="8"/>
        <v>73.4</v>
      </c>
      <c r="B456" t="s">
        <v>597</v>
      </c>
      <c r="C456">
        <v>3</v>
      </c>
      <c r="D456" t="s">
        <v>471</v>
      </c>
      <c r="E456" t="s">
        <v>624</v>
      </c>
      <c r="F456" t="s">
        <v>490</v>
      </c>
      <c r="G456" t="s">
        <v>1489</v>
      </c>
      <c r="H456" t="s">
        <v>1496</v>
      </c>
      <c r="I456" t="s">
        <v>1491</v>
      </c>
      <c r="J456" t="s">
        <v>1836</v>
      </c>
      <c r="K456" t="s">
        <v>474</v>
      </c>
      <c r="L456" t="s">
        <v>22</v>
      </c>
      <c r="M456" t="s">
        <v>625</v>
      </c>
      <c r="N456" t="s">
        <v>19</v>
      </c>
      <c r="O456" t="s">
        <v>197</v>
      </c>
      <c r="P456">
        <v>20</v>
      </c>
      <c r="Q456">
        <v>100</v>
      </c>
      <c r="R456" t="s">
        <v>504</v>
      </c>
      <c r="S456" t="s">
        <v>626</v>
      </c>
      <c r="T456" t="s">
        <v>1995</v>
      </c>
      <c r="U456" t="s">
        <v>1942</v>
      </c>
      <c r="V456" t="s">
        <v>597</v>
      </c>
    </row>
    <row r="457" spans="1:22" x14ac:dyDescent="0.25">
      <c r="A457" s="31" t="str">
        <f t="shared" si="8"/>
        <v>73.4.1</v>
      </c>
      <c r="B457" t="s">
        <v>597</v>
      </c>
      <c r="C457">
        <v>3</v>
      </c>
      <c r="D457" t="s">
        <v>478</v>
      </c>
      <c r="E457" t="s">
        <v>627</v>
      </c>
      <c r="F457" t="s">
        <v>19</v>
      </c>
      <c r="G457" t="s">
        <v>19</v>
      </c>
      <c r="H457" t="s">
        <v>19</v>
      </c>
      <c r="I457" t="s">
        <v>19</v>
      </c>
      <c r="J457" t="s">
        <v>19</v>
      </c>
      <c r="K457" t="s">
        <v>19</v>
      </c>
      <c r="L457" t="s">
        <v>19</v>
      </c>
      <c r="M457" t="s">
        <v>19</v>
      </c>
      <c r="N457" t="s">
        <v>19</v>
      </c>
      <c r="O457" t="s">
        <v>198</v>
      </c>
      <c r="P457">
        <v>10</v>
      </c>
      <c r="Q457">
        <v>1</v>
      </c>
      <c r="R457" t="s">
        <v>476</v>
      </c>
      <c r="S457" t="s">
        <v>628</v>
      </c>
      <c r="T457" t="s">
        <v>1995</v>
      </c>
      <c r="U457" t="s">
        <v>2053</v>
      </c>
      <c r="V457" t="s">
        <v>597</v>
      </c>
    </row>
    <row r="458" spans="1:22" x14ac:dyDescent="0.25">
      <c r="A458" s="31" t="str">
        <f t="shared" si="8"/>
        <v>73.4.2</v>
      </c>
      <c r="B458" t="s">
        <v>597</v>
      </c>
      <c r="C458">
        <v>3</v>
      </c>
      <c r="D458" t="s">
        <v>478</v>
      </c>
      <c r="E458" t="s">
        <v>629</v>
      </c>
      <c r="F458" t="s">
        <v>19</v>
      </c>
      <c r="G458" t="s">
        <v>19</v>
      </c>
      <c r="H458" t="s">
        <v>19</v>
      </c>
      <c r="I458" t="s">
        <v>19</v>
      </c>
      <c r="J458" t="s">
        <v>19</v>
      </c>
      <c r="K458" t="s">
        <v>19</v>
      </c>
      <c r="L458" t="s">
        <v>19</v>
      </c>
      <c r="M458" t="s">
        <v>19</v>
      </c>
      <c r="N458" t="s">
        <v>19</v>
      </c>
      <c r="O458" t="s">
        <v>199</v>
      </c>
      <c r="P458">
        <v>10</v>
      </c>
      <c r="Q458">
        <v>1</v>
      </c>
      <c r="R458" t="s">
        <v>476</v>
      </c>
      <c r="S458" t="s">
        <v>630</v>
      </c>
      <c r="T458" t="s">
        <v>1995</v>
      </c>
      <c r="U458" t="s">
        <v>1925</v>
      </c>
      <c r="V458" t="s">
        <v>597</v>
      </c>
    </row>
    <row r="459" spans="1:22" x14ac:dyDescent="0.25">
      <c r="A459" s="31" t="str">
        <f t="shared" si="8"/>
        <v>73.4.3</v>
      </c>
      <c r="B459" t="s">
        <v>597</v>
      </c>
      <c r="C459">
        <v>3</v>
      </c>
      <c r="D459" t="s">
        <v>478</v>
      </c>
      <c r="E459" t="s">
        <v>631</v>
      </c>
      <c r="F459" t="s">
        <v>19</v>
      </c>
      <c r="G459" t="s">
        <v>19</v>
      </c>
      <c r="H459" t="s">
        <v>19</v>
      </c>
      <c r="I459" t="s">
        <v>19</v>
      </c>
      <c r="J459" t="s">
        <v>19</v>
      </c>
      <c r="K459" t="s">
        <v>19</v>
      </c>
      <c r="L459" t="s">
        <v>19</v>
      </c>
      <c r="M459" t="s">
        <v>19</v>
      </c>
      <c r="N459" t="s">
        <v>19</v>
      </c>
      <c r="O459" t="s">
        <v>200</v>
      </c>
      <c r="P459">
        <v>30</v>
      </c>
      <c r="Q459">
        <v>100</v>
      </c>
      <c r="R459" t="s">
        <v>504</v>
      </c>
      <c r="S459" t="s">
        <v>632</v>
      </c>
      <c r="T459" t="s">
        <v>1915</v>
      </c>
      <c r="U459" t="s">
        <v>1944</v>
      </c>
      <c r="V459" t="s">
        <v>597</v>
      </c>
    </row>
    <row r="460" spans="1:22" x14ac:dyDescent="0.25">
      <c r="A460" s="31" t="str">
        <f t="shared" si="8"/>
        <v>73.4.4</v>
      </c>
      <c r="B460" t="s">
        <v>597</v>
      </c>
      <c r="C460">
        <v>3</v>
      </c>
      <c r="D460" t="s">
        <v>478</v>
      </c>
      <c r="E460" t="s">
        <v>633</v>
      </c>
      <c r="F460" t="s">
        <v>19</v>
      </c>
      <c r="G460" t="s">
        <v>19</v>
      </c>
      <c r="H460" t="s">
        <v>19</v>
      </c>
      <c r="I460" t="s">
        <v>19</v>
      </c>
      <c r="J460" t="s">
        <v>19</v>
      </c>
      <c r="K460" t="s">
        <v>19</v>
      </c>
      <c r="L460" t="s">
        <v>19</v>
      </c>
      <c r="M460" t="s">
        <v>19</v>
      </c>
      <c r="N460" t="s">
        <v>19</v>
      </c>
      <c r="O460" t="s">
        <v>201</v>
      </c>
      <c r="P460">
        <v>30</v>
      </c>
      <c r="Q460">
        <v>100</v>
      </c>
      <c r="R460" t="s">
        <v>504</v>
      </c>
      <c r="S460" t="s">
        <v>634</v>
      </c>
      <c r="T460" t="s">
        <v>2038</v>
      </c>
      <c r="U460" t="s">
        <v>2013</v>
      </c>
      <c r="V460" t="s">
        <v>597</v>
      </c>
    </row>
    <row r="461" spans="1:22" x14ac:dyDescent="0.25">
      <c r="A461" s="31" t="str">
        <f t="shared" si="8"/>
        <v>73.4.5</v>
      </c>
      <c r="B461" t="s">
        <v>597</v>
      </c>
      <c r="C461">
        <v>3</v>
      </c>
      <c r="D461" t="s">
        <v>478</v>
      </c>
      <c r="E461" t="s">
        <v>635</v>
      </c>
      <c r="F461" t="s">
        <v>19</v>
      </c>
      <c r="G461" t="s">
        <v>19</v>
      </c>
      <c r="H461" t="s">
        <v>19</v>
      </c>
      <c r="I461" t="s">
        <v>19</v>
      </c>
      <c r="J461" t="s">
        <v>19</v>
      </c>
      <c r="K461" t="s">
        <v>19</v>
      </c>
      <c r="L461" t="s">
        <v>19</v>
      </c>
      <c r="M461" t="s">
        <v>19</v>
      </c>
      <c r="N461" t="s">
        <v>19</v>
      </c>
      <c r="O461" t="s">
        <v>202</v>
      </c>
      <c r="P461">
        <v>10</v>
      </c>
      <c r="Q461">
        <v>3</v>
      </c>
      <c r="R461" t="s">
        <v>476</v>
      </c>
      <c r="S461" t="s">
        <v>636</v>
      </c>
      <c r="T461" t="s">
        <v>1945</v>
      </c>
      <c r="U461" t="s">
        <v>2035</v>
      </c>
      <c r="V461" t="s">
        <v>597</v>
      </c>
    </row>
    <row r="462" spans="1:22" x14ac:dyDescent="0.25">
      <c r="A462" s="31" t="str">
        <f t="shared" si="8"/>
        <v>73.4.6</v>
      </c>
      <c r="B462" t="s">
        <v>597</v>
      </c>
      <c r="C462">
        <v>3</v>
      </c>
      <c r="D462" t="s">
        <v>478</v>
      </c>
      <c r="E462" t="s">
        <v>637</v>
      </c>
      <c r="F462" t="s">
        <v>19</v>
      </c>
      <c r="G462" t="s">
        <v>19</v>
      </c>
      <c r="H462" t="s">
        <v>19</v>
      </c>
      <c r="I462" t="s">
        <v>19</v>
      </c>
      <c r="J462" t="s">
        <v>19</v>
      </c>
      <c r="K462" t="s">
        <v>19</v>
      </c>
      <c r="L462" t="s">
        <v>19</v>
      </c>
      <c r="M462" t="s">
        <v>19</v>
      </c>
      <c r="N462" t="s">
        <v>19</v>
      </c>
      <c r="O462" t="s">
        <v>2060</v>
      </c>
      <c r="P462">
        <v>10</v>
      </c>
      <c r="Q462">
        <v>1</v>
      </c>
      <c r="R462" t="s">
        <v>476</v>
      </c>
      <c r="S462" t="s">
        <v>2061</v>
      </c>
      <c r="T462" t="s">
        <v>1943</v>
      </c>
      <c r="U462" t="s">
        <v>1942</v>
      </c>
      <c r="V462" t="s">
        <v>597</v>
      </c>
    </row>
    <row r="463" spans="1:22" x14ac:dyDescent="0.25">
      <c r="A463" s="31" t="str">
        <f t="shared" si="8"/>
        <v>71.1</v>
      </c>
      <c r="B463" t="s">
        <v>1164</v>
      </c>
      <c r="C463">
        <v>5</v>
      </c>
      <c r="D463" t="s">
        <v>471</v>
      </c>
      <c r="E463" t="s">
        <v>1165</v>
      </c>
      <c r="F463" t="s">
        <v>473</v>
      </c>
      <c r="G463" t="s">
        <v>1495</v>
      </c>
      <c r="H463" t="s">
        <v>1496</v>
      </c>
      <c r="I463" t="s">
        <v>1497</v>
      </c>
      <c r="J463" t="s">
        <v>19</v>
      </c>
      <c r="K463" t="s">
        <v>474</v>
      </c>
      <c r="L463" t="s">
        <v>22</v>
      </c>
      <c r="M463" t="s">
        <v>625</v>
      </c>
      <c r="N463" t="s">
        <v>19</v>
      </c>
      <c r="O463" t="s">
        <v>190</v>
      </c>
      <c r="P463">
        <v>30</v>
      </c>
      <c r="Q463">
        <v>100</v>
      </c>
      <c r="R463" t="s">
        <v>504</v>
      </c>
      <c r="S463" t="s">
        <v>1166</v>
      </c>
      <c r="T463" t="s">
        <v>1913</v>
      </c>
      <c r="U463" t="s">
        <v>1942</v>
      </c>
      <c r="V463" t="s">
        <v>1164</v>
      </c>
    </row>
    <row r="464" spans="1:22" x14ac:dyDescent="0.25">
      <c r="A464" s="31" t="str">
        <f t="shared" si="8"/>
        <v>71.1.1</v>
      </c>
      <c r="B464" t="s">
        <v>1164</v>
      </c>
      <c r="C464">
        <v>5</v>
      </c>
      <c r="D464" t="s">
        <v>478</v>
      </c>
      <c r="E464" t="s">
        <v>1167</v>
      </c>
      <c r="F464" t="s">
        <v>19</v>
      </c>
      <c r="G464" t="s">
        <v>19</v>
      </c>
      <c r="H464" t="s">
        <v>19</v>
      </c>
      <c r="I464" t="s">
        <v>19</v>
      </c>
      <c r="J464" t="s">
        <v>19</v>
      </c>
      <c r="K464" t="s">
        <v>19</v>
      </c>
      <c r="L464" t="s">
        <v>19</v>
      </c>
      <c r="M464" t="s">
        <v>19</v>
      </c>
      <c r="N464" t="s">
        <v>19</v>
      </c>
      <c r="O464" t="s">
        <v>191</v>
      </c>
      <c r="P464">
        <v>30</v>
      </c>
      <c r="Q464">
        <v>1</v>
      </c>
      <c r="R464" t="s">
        <v>476</v>
      </c>
      <c r="S464" t="s">
        <v>1168</v>
      </c>
      <c r="T464" t="s">
        <v>1913</v>
      </c>
      <c r="U464" t="s">
        <v>1992</v>
      </c>
      <c r="V464" t="s">
        <v>1164</v>
      </c>
    </row>
    <row r="465" spans="1:22" x14ac:dyDescent="0.25">
      <c r="A465" s="31" t="str">
        <f t="shared" si="8"/>
        <v>71.1.2</v>
      </c>
      <c r="B465" t="s">
        <v>1164</v>
      </c>
      <c r="C465">
        <v>5</v>
      </c>
      <c r="D465" t="s">
        <v>478</v>
      </c>
      <c r="E465" t="s">
        <v>1169</v>
      </c>
      <c r="F465" t="s">
        <v>19</v>
      </c>
      <c r="G465" t="s">
        <v>19</v>
      </c>
      <c r="H465" t="s">
        <v>19</v>
      </c>
      <c r="I465" t="s">
        <v>19</v>
      </c>
      <c r="J465" t="s">
        <v>19</v>
      </c>
      <c r="K465" t="s">
        <v>19</v>
      </c>
      <c r="L465" t="s">
        <v>19</v>
      </c>
      <c r="M465" t="s">
        <v>19</v>
      </c>
      <c r="N465" t="s">
        <v>19</v>
      </c>
      <c r="O465" t="s">
        <v>33</v>
      </c>
      <c r="P465">
        <v>60</v>
      </c>
      <c r="Q465">
        <v>42</v>
      </c>
      <c r="R465" t="s">
        <v>476</v>
      </c>
      <c r="S465" t="s">
        <v>2062</v>
      </c>
      <c r="T465" t="s">
        <v>1915</v>
      </c>
      <c r="U465" t="s">
        <v>1926</v>
      </c>
      <c r="V465" t="s">
        <v>1164</v>
      </c>
    </row>
    <row r="466" spans="1:22" x14ac:dyDescent="0.25">
      <c r="A466" s="31" t="str">
        <f t="shared" si="8"/>
        <v>71.1.3</v>
      </c>
      <c r="B466" t="s">
        <v>1164</v>
      </c>
      <c r="C466">
        <v>5</v>
      </c>
      <c r="D466" t="s">
        <v>478</v>
      </c>
      <c r="E466" t="s">
        <v>1170</v>
      </c>
      <c r="F466" t="s">
        <v>19</v>
      </c>
      <c r="G466" t="s">
        <v>19</v>
      </c>
      <c r="H466" t="s">
        <v>19</v>
      </c>
      <c r="I466" t="s">
        <v>19</v>
      </c>
      <c r="J466" t="s">
        <v>19</v>
      </c>
      <c r="K466" t="s">
        <v>19</v>
      </c>
      <c r="L466" t="s">
        <v>19</v>
      </c>
      <c r="M466" t="s">
        <v>19</v>
      </c>
      <c r="N466" t="s">
        <v>19</v>
      </c>
      <c r="O466" t="s">
        <v>192</v>
      </c>
      <c r="P466">
        <v>10</v>
      </c>
      <c r="Q466">
        <v>3</v>
      </c>
      <c r="R466" t="s">
        <v>476</v>
      </c>
      <c r="S466" t="s">
        <v>1171</v>
      </c>
      <c r="T466" t="s">
        <v>1915</v>
      </c>
      <c r="U466" t="s">
        <v>1942</v>
      </c>
      <c r="V466" t="s">
        <v>1164</v>
      </c>
    </row>
    <row r="467" spans="1:22" x14ac:dyDescent="0.25">
      <c r="A467" s="31" t="str">
        <f t="shared" si="8"/>
        <v>71.2</v>
      </c>
      <c r="B467" t="s">
        <v>1164</v>
      </c>
      <c r="C467">
        <v>5</v>
      </c>
      <c r="D467" t="s">
        <v>471</v>
      </c>
      <c r="E467" t="s">
        <v>1172</v>
      </c>
      <c r="F467" t="s">
        <v>473</v>
      </c>
      <c r="G467" t="s">
        <v>1495</v>
      </c>
      <c r="H467" t="s">
        <v>1496</v>
      </c>
      <c r="I467" t="s">
        <v>1497</v>
      </c>
      <c r="J467" t="s">
        <v>1836</v>
      </c>
      <c r="K467" t="s">
        <v>474</v>
      </c>
      <c r="L467" t="s">
        <v>22</v>
      </c>
      <c r="M467" t="s">
        <v>706</v>
      </c>
      <c r="N467" t="s">
        <v>19</v>
      </c>
      <c r="O467" t="s">
        <v>318</v>
      </c>
      <c r="P467">
        <v>20</v>
      </c>
      <c r="Q467">
        <v>100</v>
      </c>
      <c r="R467" t="s">
        <v>504</v>
      </c>
      <c r="S467" t="s">
        <v>1173</v>
      </c>
      <c r="T467" t="s">
        <v>1913</v>
      </c>
      <c r="U467" t="s">
        <v>1914</v>
      </c>
      <c r="V467" t="s">
        <v>1164</v>
      </c>
    </row>
    <row r="468" spans="1:22" x14ac:dyDescent="0.25">
      <c r="A468" s="31" t="str">
        <f t="shared" si="8"/>
        <v>71.2.1</v>
      </c>
      <c r="B468" t="s">
        <v>1164</v>
      </c>
      <c r="C468">
        <v>5</v>
      </c>
      <c r="D468" t="s">
        <v>478</v>
      </c>
      <c r="E468" t="s">
        <v>1174</v>
      </c>
      <c r="F468" t="s">
        <v>19</v>
      </c>
      <c r="G468" t="s">
        <v>19</v>
      </c>
      <c r="H468" t="s">
        <v>19</v>
      </c>
      <c r="I468" t="s">
        <v>19</v>
      </c>
      <c r="J468" t="s">
        <v>19</v>
      </c>
      <c r="K468" t="s">
        <v>19</v>
      </c>
      <c r="L468" t="s">
        <v>19</v>
      </c>
      <c r="M468" t="s">
        <v>19</v>
      </c>
      <c r="N468" t="s">
        <v>19</v>
      </c>
      <c r="O468" t="s">
        <v>319</v>
      </c>
      <c r="P468">
        <v>30</v>
      </c>
      <c r="Q468">
        <v>1</v>
      </c>
      <c r="R468" t="s">
        <v>476</v>
      </c>
      <c r="S468" t="s">
        <v>1175</v>
      </c>
      <c r="T468" t="s">
        <v>1913</v>
      </c>
      <c r="U468" t="s">
        <v>1925</v>
      </c>
      <c r="V468" t="s">
        <v>1164</v>
      </c>
    </row>
    <row r="469" spans="1:22" x14ac:dyDescent="0.25">
      <c r="A469" s="31" t="str">
        <f t="shared" si="8"/>
        <v>71.2.2</v>
      </c>
      <c r="B469" t="s">
        <v>1164</v>
      </c>
      <c r="C469">
        <v>5</v>
      </c>
      <c r="D469" t="s">
        <v>478</v>
      </c>
      <c r="E469" t="s">
        <v>1176</v>
      </c>
      <c r="F469" t="s">
        <v>19</v>
      </c>
      <c r="G469" t="s">
        <v>19</v>
      </c>
      <c r="H469" t="s">
        <v>19</v>
      </c>
      <c r="I469" t="s">
        <v>19</v>
      </c>
      <c r="J469" t="s">
        <v>19</v>
      </c>
      <c r="K469" t="s">
        <v>19</v>
      </c>
      <c r="L469" t="s">
        <v>19</v>
      </c>
      <c r="M469" t="s">
        <v>19</v>
      </c>
      <c r="N469" t="s">
        <v>19</v>
      </c>
      <c r="O469" t="s">
        <v>320</v>
      </c>
      <c r="P469">
        <v>60</v>
      </c>
      <c r="Q469">
        <v>1</v>
      </c>
      <c r="R469" t="s">
        <v>476</v>
      </c>
      <c r="S469" t="s">
        <v>1177</v>
      </c>
      <c r="T469" t="s">
        <v>1915</v>
      </c>
      <c r="U469" t="s">
        <v>1914</v>
      </c>
      <c r="V469" t="s">
        <v>1164</v>
      </c>
    </row>
    <row r="470" spans="1:22" x14ac:dyDescent="0.25">
      <c r="A470" s="31" t="str">
        <f t="shared" si="8"/>
        <v>71.2.3</v>
      </c>
      <c r="B470" t="s">
        <v>1164</v>
      </c>
      <c r="C470">
        <v>5</v>
      </c>
      <c r="D470" t="s">
        <v>478</v>
      </c>
      <c r="E470" t="s">
        <v>1178</v>
      </c>
      <c r="F470" t="s">
        <v>19</v>
      </c>
      <c r="G470" t="s">
        <v>19</v>
      </c>
      <c r="H470" t="s">
        <v>19</v>
      </c>
      <c r="I470" t="s">
        <v>19</v>
      </c>
      <c r="J470" t="s">
        <v>19</v>
      </c>
      <c r="K470" t="s">
        <v>19</v>
      </c>
      <c r="L470" t="s">
        <v>19</v>
      </c>
      <c r="M470" t="s">
        <v>19</v>
      </c>
      <c r="N470" t="s">
        <v>19</v>
      </c>
      <c r="O470" t="s">
        <v>321</v>
      </c>
      <c r="P470">
        <v>10</v>
      </c>
      <c r="Q470">
        <v>100</v>
      </c>
      <c r="R470" t="s">
        <v>504</v>
      </c>
      <c r="S470" t="s">
        <v>1781</v>
      </c>
      <c r="T470" t="s">
        <v>1915</v>
      </c>
      <c r="U470" t="s">
        <v>1914</v>
      </c>
      <c r="V470" t="s">
        <v>1164</v>
      </c>
    </row>
    <row r="471" spans="1:22" x14ac:dyDescent="0.25">
      <c r="A471" s="31" t="str">
        <f t="shared" si="8"/>
        <v>71.3</v>
      </c>
      <c r="B471" t="s">
        <v>1164</v>
      </c>
      <c r="C471">
        <v>5</v>
      </c>
      <c r="D471" t="s">
        <v>471</v>
      </c>
      <c r="E471" t="s">
        <v>1179</v>
      </c>
      <c r="F471" t="s">
        <v>473</v>
      </c>
      <c r="G471" t="s">
        <v>1492</v>
      </c>
      <c r="H471" t="s">
        <v>1493</v>
      </c>
      <c r="I471" t="s">
        <v>1494</v>
      </c>
      <c r="J471" t="s">
        <v>19</v>
      </c>
      <c r="K471" t="s">
        <v>474</v>
      </c>
      <c r="L471" t="s">
        <v>22</v>
      </c>
      <c r="M471" t="s">
        <v>625</v>
      </c>
      <c r="N471" t="s">
        <v>19</v>
      </c>
      <c r="O471" t="s">
        <v>1802</v>
      </c>
      <c r="P471">
        <v>20</v>
      </c>
      <c r="Q471">
        <v>100</v>
      </c>
      <c r="R471" t="s">
        <v>504</v>
      </c>
      <c r="S471" t="s">
        <v>1803</v>
      </c>
      <c r="T471" t="s">
        <v>1950</v>
      </c>
      <c r="U471" t="s">
        <v>1926</v>
      </c>
      <c r="V471" t="s">
        <v>1164</v>
      </c>
    </row>
    <row r="472" spans="1:22" x14ac:dyDescent="0.25">
      <c r="A472" s="31" t="str">
        <f t="shared" si="8"/>
        <v>71.3.1</v>
      </c>
      <c r="B472" t="s">
        <v>1164</v>
      </c>
      <c r="C472">
        <v>5</v>
      </c>
      <c r="D472" t="s">
        <v>478</v>
      </c>
      <c r="E472" t="s">
        <v>1180</v>
      </c>
      <c r="F472" t="s">
        <v>19</v>
      </c>
      <c r="G472" t="s">
        <v>19</v>
      </c>
      <c r="H472" t="s">
        <v>19</v>
      </c>
      <c r="I472" t="s">
        <v>19</v>
      </c>
      <c r="J472" t="s">
        <v>19</v>
      </c>
      <c r="K472" t="s">
        <v>19</v>
      </c>
      <c r="L472" t="s">
        <v>19</v>
      </c>
      <c r="M472" t="s">
        <v>19</v>
      </c>
      <c r="N472" t="s">
        <v>19</v>
      </c>
      <c r="O472" t="s">
        <v>1804</v>
      </c>
      <c r="P472">
        <v>30</v>
      </c>
      <c r="Q472">
        <v>1</v>
      </c>
      <c r="R472" t="s">
        <v>476</v>
      </c>
      <c r="S472" t="s">
        <v>1805</v>
      </c>
      <c r="T472" t="s">
        <v>1950</v>
      </c>
      <c r="U472" t="s">
        <v>1953</v>
      </c>
      <c r="V472" t="s">
        <v>1164</v>
      </c>
    </row>
    <row r="473" spans="1:22" x14ac:dyDescent="0.25">
      <c r="A473" s="31" t="str">
        <f t="shared" si="8"/>
        <v>71.3.2</v>
      </c>
      <c r="B473" t="s">
        <v>1164</v>
      </c>
      <c r="C473">
        <v>5</v>
      </c>
      <c r="D473" t="s">
        <v>478</v>
      </c>
      <c r="E473" t="s">
        <v>1181</v>
      </c>
      <c r="F473" t="s">
        <v>19</v>
      </c>
      <c r="G473" t="s">
        <v>19</v>
      </c>
      <c r="H473" t="s">
        <v>19</v>
      </c>
      <c r="I473" t="s">
        <v>19</v>
      </c>
      <c r="J473" t="s">
        <v>19</v>
      </c>
      <c r="K473" t="s">
        <v>19</v>
      </c>
      <c r="L473" t="s">
        <v>19</v>
      </c>
      <c r="M473" t="s">
        <v>19</v>
      </c>
      <c r="N473" t="s">
        <v>19</v>
      </c>
      <c r="O473" t="s">
        <v>1806</v>
      </c>
      <c r="P473">
        <v>20</v>
      </c>
      <c r="Q473">
        <v>1</v>
      </c>
      <c r="R473" t="s">
        <v>476</v>
      </c>
      <c r="S473" t="s">
        <v>1807</v>
      </c>
      <c r="T473" t="s">
        <v>1977</v>
      </c>
      <c r="U473" t="s">
        <v>1934</v>
      </c>
      <c r="V473" t="s">
        <v>1164</v>
      </c>
    </row>
    <row r="474" spans="1:22" x14ac:dyDescent="0.25">
      <c r="A474" s="31" t="str">
        <f t="shared" si="8"/>
        <v>71.3.3</v>
      </c>
      <c r="B474" t="s">
        <v>1164</v>
      </c>
      <c r="C474">
        <v>5</v>
      </c>
      <c r="D474" t="s">
        <v>478</v>
      </c>
      <c r="E474" t="s">
        <v>1182</v>
      </c>
      <c r="F474" t="s">
        <v>19</v>
      </c>
      <c r="G474" t="s">
        <v>19</v>
      </c>
      <c r="H474" t="s">
        <v>19</v>
      </c>
      <c r="I474" t="s">
        <v>19</v>
      </c>
      <c r="J474" t="s">
        <v>19</v>
      </c>
      <c r="K474" t="s">
        <v>19</v>
      </c>
      <c r="L474" t="s">
        <v>19</v>
      </c>
      <c r="M474" t="s">
        <v>19</v>
      </c>
      <c r="N474" t="s">
        <v>19</v>
      </c>
      <c r="O474" t="s">
        <v>1808</v>
      </c>
      <c r="P474">
        <v>40</v>
      </c>
      <c r="Q474">
        <v>100</v>
      </c>
      <c r="R474" t="s">
        <v>504</v>
      </c>
      <c r="S474" t="s">
        <v>1809</v>
      </c>
      <c r="T474" t="s">
        <v>1915</v>
      </c>
      <c r="U474" t="s">
        <v>1993</v>
      </c>
      <c r="V474" t="s">
        <v>1164</v>
      </c>
    </row>
    <row r="475" spans="1:22" x14ac:dyDescent="0.25">
      <c r="A475" s="31" t="str">
        <f t="shared" si="8"/>
        <v>71.3.4</v>
      </c>
      <c r="B475" t="s">
        <v>1164</v>
      </c>
      <c r="C475">
        <v>5</v>
      </c>
      <c r="D475" t="s">
        <v>478</v>
      </c>
      <c r="E475" t="s">
        <v>1183</v>
      </c>
      <c r="F475" t="s">
        <v>19</v>
      </c>
      <c r="G475" t="s">
        <v>19</v>
      </c>
      <c r="H475" t="s">
        <v>19</v>
      </c>
      <c r="I475" t="s">
        <v>19</v>
      </c>
      <c r="J475" t="s">
        <v>19</v>
      </c>
      <c r="K475" t="s">
        <v>19</v>
      </c>
      <c r="L475" t="s">
        <v>19</v>
      </c>
      <c r="M475" t="s">
        <v>19</v>
      </c>
      <c r="N475" t="s">
        <v>19</v>
      </c>
      <c r="O475" t="s">
        <v>1810</v>
      </c>
      <c r="P475">
        <v>10</v>
      </c>
      <c r="Q475">
        <v>1</v>
      </c>
      <c r="R475" t="s">
        <v>476</v>
      </c>
      <c r="S475" t="s">
        <v>1811</v>
      </c>
      <c r="T475" t="s">
        <v>1943</v>
      </c>
      <c r="U475" t="s">
        <v>1926</v>
      </c>
      <c r="V475" t="s">
        <v>1164</v>
      </c>
    </row>
    <row r="476" spans="1:22" x14ac:dyDescent="0.25">
      <c r="A476" s="31" t="str">
        <f t="shared" si="8"/>
        <v>71.4</v>
      </c>
      <c r="B476" t="s">
        <v>1164</v>
      </c>
      <c r="C476">
        <v>5</v>
      </c>
      <c r="D476" t="s">
        <v>471</v>
      </c>
      <c r="E476" t="s">
        <v>1184</v>
      </c>
      <c r="F476" t="s">
        <v>473</v>
      </c>
      <c r="G476" t="s">
        <v>1495</v>
      </c>
      <c r="H476" t="s">
        <v>1487</v>
      </c>
      <c r="I476" t="s">
        <v>1497</v>
      </c>
      <c r="J476" t="s">
        <v>19</v>
      </c>
      <c r="K476" t="s">
        <v>474</v>
      </c>
      <c r="L476" t="s">
        <v>22</v>
      </c>
      <c r="M476" t="s">
        <v>625</v>
      </c>
      <c r="N476" t="s">
        <v>1857</v>
      </c>
      <c r="O476" t="s">
        <v>1765</v>
      </c>
      <c r="P476">
        <v>30</v>
      </c>
      <c r="Q476">
        <v>290</v>
      </c>
      <c r="R476" t="s">
        <v>476</v>
      </c>
      <c r="S476" t="s">
        <v>1766</v>
      </c>
      <c r="T476" t="s">
        <v>1967</v>
      </c>
      <c r="U476" t="s">
        <v>1926</v>
      </c>
      <c r="V476" t="s">
        <v>1164</v>
      </c>
    </row>
    <row r="477" spans="1:22" x14ac:dyDescent="0.25">
      <c r="A477" s="31" t="str">
        <f t="shared" si="8"/>
        <v>71.4.1</v>
      </c>
      <c r="B477" t="s">
        <v>1164</v>
      </c>
      <c r="C477">
        <v>5</v>
      </c>
      <c r="D477" t="s">
        <v>478</v>
      </c>
      <c r="E477" t="s">
        <v>1185</v>
      </c>
      <c r="F477" t="s">
        <v>19</v>
      </c>
      <c r="G477" t="s">
        <v>19</v>
      </c>
      <c r="H477" t="s">
        <v>19</v>
      </c>
      <c r="I477" t="s">
        <v>19</v>
      </c>
      <c r="J477" t="s">
        <v>19</v>
      </c>
      <c r="K477" t="s">
        <v>19</v>
      </c>
      <c r="L477" t="s">
        <v>19</v>
      </c>
      <c r="M477" t="s">
        <v>19</v>
      </c>
      <c r="N477" t="s">
        <v>19</v>
      </c>
      <c r="O477" t="s">
        <v>1812</v>
      </c>
      <c r="P477">
        <v>70</v>
      </c>
      <c r="Q477">
        <v>290</v>
      </c>
      <c r="R477" t="s">
        <v>476</v>
      </c>
      <c r="S477" t="s">
        <v>1813</v>
      </c>
      <c r="T477" t="s">
        <v>1967</v>
      </c>
      <c r="U477" t="s">
        <v>1926</v>
      </c>
      <c r="V477" t="s">
        <v>1164</v>
      </c>
    </row>
    <row r="478" spans="1:22" x14ac:dyDescent="0.25">
      <c r="A478" s="31" t="str">
        <f t="shared" si="8"/>
        <v>71.4.2</v>
      </c>
      <c r="B478" t="s">
        <v>1164</v>
      </c>
      <c r="C478">
        <v>5</v>
      </c>
      <c r="D478" t="s">
        <v>478</v>
      </c>
      <c r="E478" t="s">
        <v>1186</v>
      </c>
      <c r="F478" t="s">
        <v>19</v>
      </c>
      <c r="G478" t="s">
        <v>19</v>
      </c>
      <c r="H478" t="s">
        <v>19</v>
      </c>
      <c r="I478" t="s">
        <v>19</v>
      </c>
      <c r="J478" t="s">
        <v>19</v>
      </c>
      <c r="K478" t="s">
        <v>19</v>
      </c>
      <c r="L478" t="s">
        <v>19</v>
      </c>
      <c r="M478" t="s">
        <v>19</v>
      </c>
      <c r="N478" t="s">
        <v>19</v>
      </c>
      <c r="O478" t="s">
        <v>1767</v>
      </c>
      <c r="P478">
        <v>30</v>
      </c>
      <c r="Q478">
        <v>1</v>
      </c>
      <c r="R478" t="s">
        <v>476</v>
      </c>
      <c r="S478" t="s">
        <v>1768</v>
      </c>
      <c r="T478" t="s">
        <v>1943</v>
      </c>
      <c r="U478" t="s">
        <v>1926</v>
      </c>
      <c r="V478" t="s">
        <v>1164</v>
      </c>
    </row>
    <row r="479" spans="1:22" x14ac:dyDescent="0.25">
      <c r="A479" s="31" t="str">
        <f t="shared" si="8"/>
        <v>4000.1</v>
      </c>
      <c r="B479" t="s">
        <v>1029</v>
      </c>
      <c r="C479">
        <v>5</v>
      </c>
      <c r="D479" t="s">
        <v>471</v>
      </c>
      <c r="E479" t="s">
        <v>1030</v>
      </c>
      <c r="F479" t="s">
        <v>690</v>
      </c>
      <c r="G479" t="s">
        <v>1498</v>
      </c>
      <c r="H479" t="s">
        <v>1502</v>
      </c>
      <c r="I479" t="s">
        <v>19</v>
      </c>
      <c r="J479" t="s">
        <v>19</v>
      </c>
      <c r="K479" t="s">
        <v>474</v>
      </c>
      <c r="L479" t="s">
        <v>34</v>
      </c>
      <c r="M479" t="s">
        <v>625</v>
      </c>
      <c r="N479" t="s">
        <v>19</v>
      </c>
      <c r="O479" t="s">
        <v>266</v>
      </c>
      <c r="P479">
        <v>16</v>
      </c>
      <c r="Q479">
        <v>147</v>
      </c>
      <c r="R479" t="s">
        <v>476</v>
      </c>
      <c r="S479" t="s">
        <v>2065</v>
      </c>
      <c r="T479" t="s">
        <v>1919</v>
      </c>
      <c r="U479" t="s">
        <v>1926</v>
      </c>
      <c r="V479" t="s">
        <v>1029</v>
      </c>
    </row>
    <row r="480" spans="1:22" x14ac:dyDescent="0.25">
      <c r="A480" s="31" t="str">
        <f t="shared" si="8"/>
        <v>4000.1.1</v>
      </c>
      <c r="B480" t="s">
        <v>1029</v>
      </c>
      <c r="C480">
        <v>5</v>
      </c>
      <c r="D480" t="s">
        <v>478</v>
      </c>
      <c r="E480" t="s">
        <v>1031</v>
      </c>
      <c r="F480" t="s">
        <v>19</v>
      </c>
      <c r="G480" t="s">
        <v>19</v>
      </c>
      <c r="H480" t="s">
        <v>19</v>
      </c>
      <c r="I480" t="s">
        <v>19</v>
      </c>
      <c r="J480" t="s">
        <v>19</v>
      </c>
      <c r="K480" t="s">
        <v>19</v>
      </c>
      <c r="L480" t="s">
        <v>19</v>
      </c>
      <c r="M480" t="s">
        <v>19</v>
      </c>
      <c r="N480" t="s">
        <v>19</v>
      </c>
      <c r="O480" t="s">
        <v>267</v>
      </c>
      <c r="P480">
        <v>100</v>
      </c>
      <c r="Q480">
        <v>147</v>
      </c>
      <c r="R480" t="s">
        <v>476</v>
      </c>
      <c r="S480" t="s">
        <v>2065</v>
      </c>
      <c r="T480" t="s">
        <v>1919</v>
      </c>
      <c r="U480" t="s">
        <v>1926</v>
      </c>
      <c r="V480" t="s">
        <v>1029</v>
      </c>
    </row>
    <row r="481" spans="1:22" x14ac:dyDescent="0.25">
      <c r="A481" s="31" t="str">
        <f t="shared" si="8"/>
        <v>4000.2</v>
      </c>
      <c r="B481" t="s">
        <v>1029</v>
      </c>
      <c r="C481">
        <v>5</v>
      </c>
      <c r="D481" t="s">
        <v>471</v>
      </c>
      <c r="E481" t="s">
        <v>1032</v>
      </c>
      <c r="F481" t="s">
        <v>690</v>
      </c>
      <c r="G481" t="s">
        <v>1501</v>
      </c>
      <c r="H481" t="s">
        <v>1502</v>
      </c>
      <c r="I481" t="s">
        <v>1503</v>
      </c>
      <c r="J481" t="s">
        <v>19</v>
      </c>
      <c r="K481" t="s">
        <v>474</v>
      </c>
      <c r="L481" t="s">
        <v>34</v>
      </c>
      <c r="M481" t="s">
        <v>625</v>
      </c>
      <c r="N481" t="s">
        <v>19</v>
      </c>
      <c r="O481" t="s">
        <v>1776</v>
      </c>
      <c r="P481">
        <v>17</v>
      </c>
      <c r="Q481">
        <v>45000</v>
      </c>
      <c r="R481" t="s">
        <v>476</v>
      </c>
      <c r="S481" t="s">
        <v>2063</v>
      </c>
      <c r="T481" t="s">
        <v>1919</v>
      </c>
      <c r="U481" t="s">
        <v>1926</v>
      </c>
      <c r="V481" t="s">
        <v>1029</v>
      </c>
    </row>
    <row r="482" spans="1:22" x14ac:dyDescent="0.25">
      <c r="A482" s="31" t="str">
        <f t="shared" si="8"/>
        <v>4000.2.1</v>
      </c>
      <c r="B482" t="s">
        <v>1029</v>
      </c>
      <c r="C482">
        <v>5</v>
      </c>
      <c r="D482" t="s">
        <v>478</v>
      </c>
      <c r="E482" t="s">
        <v>1033</v>
      </c>
      <c r="F482" t="s">
        <v>19</v>
      </c>
      <c r="G482" t="s">
        <v>19</v>
      </c>
      <c r="H482" t="s">
        <v>19</v>
      </c>
      <c r="I482" t="s">
        <v>19</v>
      </c>
      <c r="J482" t="s">
        <v>19</v>
      </c>
      <c r="K482" t="s">
        <v>19</v>
      </c>
      <c r="L482" t="s">
        <v>19</v>
      </c>
      <c r="M482" t="s">
        <v>19</v>
      </c>
      <c r="N482" t="s">
        <v>19</v>
      </c>
      <c r="O482" t="s">
        <v>1777</v>
      </c>
      <c r="P482">
        <v>100</v>
      </c>
      <c r="Q482">
        <v>45000</v>
      </c>
      <c r="R482" t="s">
        <v>476</v>
      </c>
      <c r="S482" t="s">
        <v>2063</v>
      </c>
      <c r="T482" t="s">
        <v>1919</v>
      </c>
      <c r="U482" t="s">
        <v>1926</v>
      </c>
      <c r="V482" t="s">
        <v>1029</v>
      </c>
    </row>
    <row r="483" spans="1:22" x14ac:dyDescent="0.25">
      <c r="A483" s="31" t="str">
        <f t="shared" si="8"/>
        <v>4000.3</v>
      </c>
      <c r="B483" t="s">
        <v>1029</v>
      </c>
      <c r="C483">
        <v>5</v>
      </c>
      <c r="D483" t="s">
        <v>471</v>
      </c>
      <c r="E483" t="s">
        <v>1034</v>
      </c>
      <c r="F483" t="s">
        <v>690</v>
      </c>
      <c r="G483" t="s">
        <v>1501</v>
      </c>
      <c r="H483" t="s">
        <v>1502</v>
      </c>
      <c r="I483" t="s">
        <v>1503</v>
      </c>
      <c r="J483" t="s">
        <v>1836</v>
      </c>
      <c r="K483" t="s">
        <v>474</v>
      </c>
      <c r="L483" t="s">
        <v>34</v>
      </c>
      <c r="M483" t="s">
        <v>625</v>
      </c>
      <c r="N483" t="s">
        <v>19</v>
      </c>
      <c r="O483" t="s">
        <v>1904</v>
      </c>
      <c r="P483">
        <v>17</v>
      </c>
      <c r="Q483">
        <v>22000</v>
      </c>
      <c r="R483" t="s">
        <v>476</v>
      </c>
      <c r="S483" t="s">
        <v>1905</v>
      </c>
      <c r="T483" t="s">
        <v>1919</v>
      </c>
      <c r="U483" t="s">
        <v>1926</v>
      </c>
      <c r="V483" t="s">
        <v>1029</v>
      </c>
    </row>
    <row r="484" spans="1:22" x14ac:dyDescent="0.25">
      <c r="A484" s="31" t="str">
        <f t="shared" si="8"/>
        <v>4000.3.1</v>
      </c>
      <c r="B484" t="s">
        <v>1029</v>
      </c>
      <c r="C484">
        <v>5</v>
      </c>
      <c r="D484" t="s">
        <v>478</v>
      </c>
      <c r="E484" t="s">
        <v>1035</v>
      </c>
      <c r="F484" t="s">
        <v>19</v>
      </c>
      <c r="G484" t="s">
        <v>19</v>
      </c>
      <c r="H484" t="s">
        <v>19</v>
      </c>
      <c r="I484" t="s">
        <v>19</v>
      </c>
      <c r="J484" t="s">
        <v>19</v>
      </c>
      <c r="K484" t="s">
        <v>19</v>
      </c>
      <c r="L484" t="s">
        <v>19</v>
      </c>
      <c r="M484" t="s">
        <v>19</v>
      </c>
      <c r="N484" t="s">
        <v>19</v>
      </c>
      <c r="O484" t="s">
        <v>1906</v>
      </c>
      <c r="P484">
        <v>100</v>
      </c>
      <c r="Q484">
        <v>22000</v>
      </c>
      <c r="R484" t="s">
        <v>476</v>
      </c>
      <c r="S484" t="s">
        <v>1905</v>
      </c>
      <c r="T484" t="s">
        <v>1919</v>
      </c>
      <c r="U484" t="s">
        <v>1926</v>
      </c>
      <c r="V484" t="s">
        <v>1029</v>
      </c>
    </row>
    <row r="485" spans="1:22" x14ac:dyDescent="0.25">
      <c r="A485" s="31" t="str">
        <f t="shared" si="8"/>
        <v>4000.4</v>
      </c>
      <c r="B485" t="s">
        <v>1029</v>
      </c>
      <c r="C485">
        <v>5</v>
      </c>
      <c r="D485" t="s">
        <v>471</v>
      </c>
      <c r="E485" t="s">
        <v>1036</v>
      </c>
      <c r="F485" t="s">
        <v>690</v>
      </c>
      <c r="G485" t="s">
        <v>1501</v>
      </c>
      <c r="H485" t="s">
        <v>1502</v>
      </c>
      <c r="I485" t="s">
        <v>1503</v>
      </c>
      <c r="J485" t="s">
        <v>19</v>
      </c>
      <c r="K485" t="s">
        <v>474</v>
      </c>
      <c r="L485" t="s">
        <v>34</v>
      </c>
      <c r="M485" t="s">
        <v>625</v>
      </c>
      <c r="N485" t="s">
        <v>19</v>
      </c>
      <c r="O485" t="s">
        <v>1907</v>
      </c>
      <c r="P485">
        <v>17</v>
      </c>
      <c r="Q485">
        <v>12400</v>
      </c>
      <c r="R485" t="s">
        <v>476</v>
      </c>
      <c r="S485" t="s">
        <v>1908</v>
      </c>
      <c r="T485" t="s">
        <v>1919</v>
      </c>
      <c r="U485" t="s">
        <v>1926</v>
      </c>
      <c r="V485" t="s">
        <v>1029</v>
      </c>
    </row>
    <row r="486" spans="1:22" x14ac:dyDescent="0.25">
      <c r="A486" s="31" t="str">
        <f t="shared" si="8"/>
        <v>4000.4.1</v>
      </c>
      <c r="B486" t="s">
        <v>1029</v>
      </c>
      <c r="C486">
        <v>5</v>
      </c>
      <c r="D486" t="s">
        <v>478</v>
      </c>
      <c r="E486" t="s">
        <v>1037</v>
      </c>
      <c r="F486" t="s">
        <v>19</v>
      </c>
      <c r="G486" t="s">
        <v>19</v>
      </c>
      <c r="H486" t="s">
        <v>19</v>
      </c>
      <c r="I486" t="s">
        <v>19</v>
      </c>
      <c r="J486" t="s">
        <v>19</v>
      </c>
      <c r="K486" t="s">
        <v>19</v>
      </c>
      <c r="L486" t="s">
        <v>19</v>
      </c>
      <c r="M486" t="s">
        <v>19</v>
      </c>
      <c r="N486" t="s">
        <v>19</v>
      </c>
      <c r="O486" t="s">
        <v>1909</v>
      </c>
      <c r="P486">
        <v>50</v>
      </c>
      <c r="Q486">
        <v>12400</v>
      </c>
      <c r="R486" t="s">
        <v>476</v>
      </c>
      <c r="S486" t="s">
        <v>1908</v>
      </c>
      <c r="T486" t="s">
        <v>1919</v>
      </c>
      <c r="U486" t="s">
        <v>1926</v>
      </c>
      <c r="V486" t="s">
        <v>1029</v>
      </c>
    </row>
    <row r="487" spans="1:22" x14ac:dyDescent="0.25">
      <c r="A487" s="31" t="str">
        <f t="shared" si="8"/>
        <v>4000.4.2</v>
      </c>
      <c r="B487" t="s">
        <v>1029</v>
      </c>
      <c r="C487">
        <v>5</v>
      </c>
      <c r="D487" t="s">
        <v>478</v>
      </c>
      <c r="E487" t="s">
        <v>1778</v>
      </c>
      <c r="F487" t="s">
        <v>19</v>
      </c>
      <c r="G487" t="s">
        <v>19</v>
      </c>
      <c r="H487" t="s">
        <v>19</v>
      </c>
      <c r="I487" t="s">
        <v>19</v>
      </c>
      <c r="J487" t="s">
        <v>19</v>
      </c>
      <c r="K487" t="s">
        <v>19</v>
      </c>
      <c r="L487" t="s">
        <v>19</v>
      </c>
      <c r="M487" t="s">
        <v>19</v>
      </c>
      <c r="N487" t="s">
        <v>19</v>
      </c>
      <c r="O487" t="s">
        <v>1870</v>
      </c>
      <c r="P487">
        <v>50</v>
      </c>
      <c r="Q487">
        <v>100</v>
      </c>
      <c r="R487" t="s">
        <v>504</v>
      </c>
      <c r="S487" t="s">
        <v>1779</v>
      </c>
      <c r="T487" t="s">
        <v>1933</v>
      </c>
      <c r="U487" t="s">
        <v>1926</v>
      </c>
      <c r="V487" t="s">
        <v>1029</v>
      </c>
    </row>
    <row r="488" spans="1:22" x14ac:dyDescent="0.25">
      <c r="A488" s="31" t="str">
        <f t="shared" si="8"/>
        <v>4000.5</v>
      </c>
      <c r="B488" t="s">
        <v>1029</v>
      </c>
      <c r="C488">
        <v>5</v>
      </c>
      <c r="D488" t="s">
        <v>471</v>
      </c>
      <c r="E488" t="s">
        <v>1038</v>
      </c>
      <c r="F488" t="s">
        <v>490</v>
      </c>
      <c r="G488" t="s">
        <v>1495</v>
      </c>
      <c r="H488" t="s">
        <v>1496</v>
      </c>
      <c r="I488" t="s">
        <v>1497</v>
      </c>
      <c r="J488" t="s">
        <v>1836</v>
      </c>
      <c r="K488" t="s">
        <v>474</v>
      </c>
      <c r="L488" t="s">
        <v>34</v>
      </c>
      <c r="M488" t="s">
        <v>625</v>
      </c>
      <c r="N488" t="s">
        <v>19</v>
      </c>
      <c r="O488" t="s">
        <v>268</v>
      </c>
      <c r="P488">
        <v>12</v>
      </c>
      <c r="Q488">
        <v>6</v>
      </c>
      <c r="R488" t="s">
        <v>476</v>
      </c>
      <c r="S488" t="s">
        <v>1039</v>
      </c>
      <c r="T488" t="s">
        <v>1913</v>
      </c>
      <c r="U488" t="s">
        <v>1914</v>
      </c>
      <c r="V488" t="s">
        <v>1029</v>
      </c>
    </row>
    <row r="489" spans="1:22" x14ac:dyDescent="0.25">
      <c r="A489" s="31" t="str">
        <f t="shared" si="8"/>
        <v>4000.5.1</v>
      </c>
      <c r="B489" t="s">
        <v>1029</v>
      </c>
      <c r="C489">
        <v>5</v>
      </c>
      <c r="D489" t="s">
        <v>478</v>
      </c>
      <c r="E489" t="s">
        <v>1040</v>
      </c>
      <c r="F489" t="s">
        <v>19</v>
      </c>
      <c r="G489" t="s">
        <v>19</v>
      </c>
      <c r="H489" t="s">
        <v>19</v>
      </c>
      <c r="I489" t="s">
        <v>19</v>
      </c>
      <c r="J489" t="s">
        <v>19</v>
      </c>
      <c r="K489" t="s">
        <v>19</v>
      </c>
      <c r="L489" t="s">
        <v>19</v>
      </c>
      <c r="M489" t="s">
        <v>19</v>
      </c>
      <c r="N489" t="s">
        <v>19</v>
      </c>
      <c r="O489" t="s">
        <v>35</v>
      </c>
      <c r="P489">
        <v>20</v>
      </c>
      <c r="Q489">
        <v>1</v>
      </c>
      <c r="R489" t="s">
        <v>476</v>
      </c>
      <c r="S489" t="s">
        <v>1041</v>
      </c>
      <c r="T489" t="s">
        <v>1913</v>
      </c>
      <c r="U489" t="s">
        <v>1925</v>
      </c>
      <c r="V489" t="s">
        <v>1029</v>
      </c>
    </row>
    <row r="490" spans="1:22" x14ac:dyDescent="0.25">
      <c r="A490" s="31" t="str">
        <f t="shared" si="8"/>
        <v>4000.5.2</v>
      </c>
      <c r="B490" t="s">
        <v>1029</v>
      </c>
      <c r="C490">
        <v>5</v>
      </c>
      <c r="D490" t="s">
        <v>478</v>
      </c>
      <c r="E490" t="s">
        <v>1042</v>
      </c>
      <c r="F490" t="s">
        <v>19</v>
      </c>
      <c r="G490" t="s">
        <v>19</v>
      </c>
      <c r="H490" t="s">
        <v>19</v>
      </c>
      <c r="I490" t="s">
        <v>19</v>
      </c>
      <c r="J490" t="s">
        <v>19</v>
      </c>
      <c r="K490" t="s">
        <v>19</v>
      </c>
      <c r="L490" t="s">
        <v>19</v>
      </c>
      <c r="M490" t="s">
        <v>19</v>
      </c>
      <c r="N490" t="s">
        <v>19</v>
      </c>
      <c r="O490" t="s">
        <v>36</v>
      </c>
      <c r="P490">
        <v>80</v>
      </c>
      <c r="Q490">
        <v>6</v>
      </c>
      <c r="R490" t="s">
        <v>476</v>
      </c>
      <c r="S490" t="s">
        <v>1039</v>
      </c>
      <c r="T490" t="s">
        <v>1915</v>
      </c>
      <c r="U490" t="s">
        <v>1914</v>
      </c>
      <c r="V490" t="s">
        <v>1029</v>
      </c>
    </row>
    <row r="491" spans="1:22" x14ac:dyDescent="0.25">
      <c r="A491" s="31" t="str">
        <f t="shared" si="8"/>
        <v>4000.6</v>
      </c>
      <c r="B491" t="s">
        <v>1029</v>
      </c>
      <c r="C491">
        <v>5</v>
      </c>
      <c r="D491" t="s">
        <v>471</v>
      </c>
      <c r="E491" t="s">
        <v>1043</v>
      </c>
      <c r="F491" t="s">
        <v>490</v>
      </c>
      <c r="G491" t="s">
        <v>1498</v>
      </c>
      <c r="H491" t="s">
        <v>1499</v>
      </c>
      <c r="I491" t="s">
        <v>1500</v>
      </c>
      <c r="J491" t="s">
        <v>19</v>
      </c>
      <c r="K491" t="s">
        <v>491</v>
      </c>
      <c r="L491" t="s">
        <v>34</v>
      </c>
      <c r="M491" t="s">
        <v>706</v>
      </c>
      <c r="N491" t="s">
        <v>19</v>
      </c>
      <c r="O491" t="s">
        <v>1780</v>
      </c>
      <c r="P491">
        <v>16</v>
      </c>
      <c r="Q491">
        <v>1</v>
      </c>
      <c r="R491" t="s">
        <v>476</v>
      </c>
      <c r="S491" t="s">
        <v>1044</v>
      </c>
      <c r="T491" t="s">
        <v>1913</v>
      </c>
      <c r="U491" t="s">
        <v>1993</v>
      </c>
      <c r="V491" t="s">
        <v>1045</v>
      </c>
    </row>
    <row r="492" spans="1:22" x14ac:dyDescent="0.25">
      <c r="A492" s="31" t="str">
        <f t="shared" si="8"/>
        <v>4000.6.1</v>
      </c>
      <c r="B492" t="s">
        <v>1029</v>
      </c>
      <c r="C492">
        <v>5</v>
      </c>
      <c r="D492" t="s">
        <v>478</v>
      </c>
      <c r="E492" t="s">
        <v>1046</v>
      </c>
      <c r="F492" t="s">
        <v>19</v>
      </c>
      <c r="G492" t="s">
        <v>19</v>
      </c>
      <c r="H492" t="s">
        <v>19</v>
      </c>
      <c r="I492" t="s">
        <v>19</v>
      </c>
      <c r="J492" t="s">
        <v>19</v>
      </c>
      <c r="K492" t="s">
        <v>19</v>
      </c>
      <c r="L492" t="s">
        <v>19</v>
      </c>
      <c r="M492" t="s">
        <v>19</v>
      </c>
      <c r="N492" t="s">
        <v>19</v>
      </c>
      <c r="O492" t="s">
        <v>374</v>
      </c>
      <c r="P492">
        <v>25</v>
      </c>
      <c r="Q492">
        <v>1</v>
      </c>
      <c r="R492" t="s">
        <v>476</v>
      </c>
      <c r="S492" t="s">
        <v>1047</v>
      </c>
      <c r="T492" t="s">
        <v>1913</v>
      </c>
      <c r="U492" t="s">
        <v>1961</v>
      </c>
      <c r="V492" t="s">
        <v>1029</v>
      </c>
    </row>
    <row r="493" spans="1:22" x14ac:dyDescent="0.25">
      <c r="A493" s="31" t="str">
        <f t="shared" si="8"/>
        <v>4000.6.2</v>
      </c>
      <c r="B493" t="s">
        <v>1029</v>
      </c>
      <c r="C493">
        <v>5</v>
      </c>
      <c r="D493" t="s">
        <v>1871</v>
      </c>
      <c r="E493" t="s">
        <v>1048</v>
      </c>
      <c r="F493" t="s">
        <v>19</v>
      </c>
      <c r="G493" t="s">
        <v>19</v>
      </c>
      <c r="H493" t="s">
        <v>19</v>
      </c>
      <c r="I493" t="s">
        <v>19</v>
      </c>
      <c r="J493" t="s">
        <v>19</v>
      </c>
      <c r="K493" t="s">
        <v>19</v>
      </c>
      <c r="L493" t="s">
        <v>19</v>
      </c>
      <c r="M493" t="s">
        <v>19</v>
      </c>
      <c r="N493" t="s">
        <v>19</v>
      </c>
      <c r="O493" t="s">
        <v>375</v>
      </c>
      <c r="P493">
        <v>0</v>
      </c>
      <c r="Q493">
        <v>1</v>
      </c>
      <c r="R493" t="s">
        <v>476</v>
      </c>
      <c r="S493" t="s">
        <v>1049</v>
      </c>
      <c r="T493" t="s">
        <v>1917</v>
      </c>
      <c r="U493" t="s">
        <v>2032</v>
      </c>
      <c r="V493" t="s">
        <v>597</v>
      </c>
    </row>
    <row r="494" spans="1:22" x14ac:dyDescent="0.25">
      <c r="A494" s="31" t="str">
        <f t="shared" si="8"/>
        <v>4000.6.3</v>
      </c>
      <c r="B494" t="s">
        <v>1029</v>
      </c>
      <c r="C494">
        <v>5</v>
      </c>
      <c r="D494" t="s">
        <v>478</v>
      </c>
      <c r="E494" t="s">
        <v>1050</v>
      </c>
      <c r="F494" t="s">
        <v>19</v>
      </c>
      <c r="G494" t="s">
        <v>19</v>
      </c>
      <c r="H494" t="s">
        <v>19</v>
      </c>
      <c r="I494" t="s">
        <v>19</v>
      </c>
      <c r="J494" t="s">
        <v>19</v>
      </c>
      <c r="K494" t="s">
        <v>19</v>
      </c>
      <c r="L494" t="s">
        <v>19</v>
      </c>
      <c r="M494" t="s">
        <v>19</v>
      </c>
      <c r="N494" t="s">
        <v>19</v>
      </c>
      <c r="O494" t="s">
        <v>41</v>
      </c>
      <c r="P494">
        <v>25</v>
      </c>
      <c r="Q494">
        <v>1</v>
      </c>
      <c r="R494" t="s">
        <v>476</v>
      </c>
      <c r="S494" t="s">
        <v>1051</v>
      </c>
      <c r="T494" t="s">
        <v>2033</v>
      </c>
      <c r="U494" t="s">
        <v>2003</v>
      </c>
      <c r="V494" t="s">
        <v>1029</v>
      </c>
    </row>
    <row r="495" spans="1:22" x14ac:dyDescent="0.25">
      <c r="A495" s="31" t="str">
        <f t="shared" si="8"/>
        <v>4000.6.4</v>
      </c>
      <c r="B495" t="s">
        <v>1029</v>
      </c>
      <c r="C495">
        <v>5</v>
      </c>
      <c r="D495" t="s">
        <v>478</v>
      </c>
      <c r="E495" t="s">
        <v>1052</v>
      </c>
      <c r="F495" t="s">
        <v>19</v>
      </c>
      <c r="G495" t="s">
        <v>19</v>
      </c>
      <c r="H495" t="s">
        <v>19</v>
      </c>
      <c r="I495" t="s">
        <v>19</v>
      </c>
      <c r="J495" t="s">
        <v>19</v>
      </c>
      <c r="K495" t="s">
        <v>19</v>
      </c>
      <c r="L495" t="s">
        <v>19</v>
      </c>
      <c r="M495" t="s">
        <v>19</v>
      </c>
      <c r="N495" t="s">
        <v>19</v>
      </c>
      <c r="O495" t="s">
        <v>42</v>
      </c>
      <c r="P495">
        <v>25</v>
      </c>
      <c r="Q495">
        <v>1</v>
      </c>
      <c r="R495" t="s">
        <v>476</v>
      </c>
      <c r="S495" t="s">
        <v>1053</v>
      </c>
      <c r="T495" t="s">
        <v>2020</v>
      </c>
      <c r="U495" t="s">
        <v>2016</v>
      </c>
      <c r="V495" t="s">
        <v>1029</v>
      </c>
    </row>
    <row r="496" spans="1:22" x14ac:dyDescent="0.25">
      <c r="A496" s="31" t="str">
        <f t="shared" si="8"/>
        <v>4000.6.5</v>
      </c>
      <c r="B496" t="s">
        <v>1029</v>
      </c>
      <c r="C496">
        <v>5</v>
      </c>
      <c r="D496" t="s">
        <v>1871</v>
      </c>
      <c r="E496" t="s">
        <v>1054</v>
      </c>
      <c r="F496" t="s">
        <v>19</v>
      </c>
      <c r="G496" t="s">
        <v>19</v>
      </c>
      <c r="H496" t="s">
        <v>19</v>
      </c>
      <c r="I496" t="s">
        <v>19</v>
      </c>
      <c r="J496" t="s">
        <v>19</v>
      </c>
      <c r="K496" t="s">
        <v>19</v>
      </c>
      <c r="L496" t="s">
        <v>19</v>
      </c>
      <c r="M496" t="s">
        <v>19</v>
      </c>
      <c r="N496" t="s">
        <v>19</v>
      </c>
      <c r="O496" t="s">
        <v>376</v>
      </c>
      <c r="P496">
        <v>0</v>
      </c>
      <c r="Q496">
        <v>1</v>
      </c>
      <c r="R496" t="s">
        <v>476</v>
      </c>
      <c r="S496" t="s">
        <v>1055</v>
      </c>
      <c r="T496" t="s">
        <v>2034</v>
      </c>
      <c r="U496" t="s">
        <v>1971</v>
      </c>
      <c r="V496" t="s">
        <v>519</v>
      </c>
    </row>
    <row r="497" spans="1:22" x14ac:dyDescent="0.25">
      <c r="A497" s="31" t="str">
        <f t="shared" si="8"/>
        <v>4000.6.6</v>
      </c>
      <c r="B497" t="s">
        <v>1029</v>
      </c>
      <c r="C497">
        <v>5</v>
      </c>
      <c r="D497" t="s">
        <v>478</v>
      </c>
      <c r="E497" t="s">
        <v>1056</v>
      </c>
      <c r="F497" t="s">
        <v>19</v>
      </c>
      <c r="G497" t="s">
        <v>19</v>
      </c>
      <c r="H497" t="s">
        <v>19</v>
      </c>
      <c r="I497" t="s">
        <v>19</v>
      </c>
      <c r="J497" t="s">
        <v>19</v>
      </c>
      <c r="K497" t="s">
        <v>19</v>
      </c>
      <c r="L497" t="s">
        <v>19</v>
      </c>
      <c r="M497" t="s">
        <v>19</v>
      </c>
      <c r="N497" t="s">
        <v>19</v>
      </c>
      <c r="O497" t="s">
        <v>43</v>
      </c>
      <c r="P497">
        <v>25</v>
      </c>
      <c r="Q497">
        <v>1</v>
      </c>
      <c r="R497" t="s">
        <v>476</v>
      </c>
      <c r="S497" t="s">
        <v>1057</v>
      </c>
      <c r="T497" t="s">
        <v>2035</v>
      </c>
      <c r="U497" t="s">
        <v>1993</v>
      </c>
      <c r="V497" t="s">
        <v>1058</v>
      </c>
    </row>
    <row r="498" spans="1:22" x14ac:dyDescent="0.25">
      <c r="A498" s="31" t="str">
        <f t="shared" si="8"/>
        <v>4000.7</v>
      </c>
      <c r="B498" s="157" t="s">
        <v>1029</v>
      </c>
      <c r="C498" s="157">
        <v>5</v>
      </c>
      <c r="D498" s="157" t="s">
        <v>1825</v>
      </c>
      <c r="E498" s="157" t="s">
        <v>1059</v>
      </c>
      <c r="F498" s="157" t="s">
        <v>490</v>
      </c>
      <c r="G498" s="157" t="s">
        <v>1498</v>
      </c>
      <c r="H498" s="157" t="s">
        <v>1499</v>
      </c>
      <c r="I498" s="157" t="s">
        <v>1500</v>
      </c>
      <c r="J498" s="157" t="s">
        <v>19</v>
      </c>
      <c r="K498" s="157" t="s">
        <v>491</v>
      </c>
      <c r="L498" s="157" t="s">
        <v>34</v>
      </c>
      <c r="M498" s="157" t="s">
        <v>706</v>
      </c>
      <c r="N498" s="157" t="s">
        <v>646</v>
      </c>
      <c r="O498" s="157" t="s">
        <v>44</v>
      </c>
      <c r="P498" s="157">
        <v>12</v>
      </c>
      <c r="Q498" s="157">
        <v>1</v>
      </c>
      <c r="R498" s="157" t="s">
        <v>476</v>
      </c>
      <c r="S498" s="157" t="s">
        <v>1044</v>
      </c>
      <c r="T498" s="157" t="s">
        <v>1913</v>
      </c>
      <c r="U498" s="157" t="s">
        <v>1993</v>
      </c>
      <c r="V498" s="157" t="s">
        <v>1045</v>
      </c>
    </row>
    <row r="499" spans="1:22" x14ac:dyDescent="0.25">
      <c r="A499" s="31" t="str">
        <f t="shared" si="8"/>
        <v>4000.7.1</v>
      </c>
      <c r="B499" s="157" t="s">
        <v>1029</v>
      </c>
      <c r="C499" s="157">
        <v>5</v>
      </c>
      <c r="D499" s="157" t="s">
        <v>1795</v>
      </c>
      <c r="E499" s="157" t="s">
        <v>1060</v>
      </c>
      <c r="F499" s="157" t="s">
        <v>19</v>
      </c>
      <c r="G499" s="157" t="s">
        <v>19</v>
      </c>
      <c r="H499" s="157" t="s">
        <v>19</v>
      </c>
      <c r="I499" s="157" t="s">
        <v>19</v>
      </c>
      <c r="J499" s="157" t="s">
        <v>19</v>
      </c>
      <c r="K499" s="157" t="s">
        <v>19</v>
      </c>
      <c r="L499" s="157" t="s">
        <v>19</v>
      </c>
      <c r="M499" s="157" t="s">
        <v>19</v>
      </c>
      <c r="N499" s="157" t="s">
        <v>19</v>
      </c>
      <c r="O499" s="157" t="s">
        <v>374</v>
      </c>
      <c r="P499" s="157">
        <v>25</v>
      </c>
      <c r="Q499" s="157">
        <v>1</v>
      </c>
      <c r="R499" s="157" t="s">
        <v>476</v>
      </c>
      <c r="S499" s="157" t="s">
        <v>1047</v>
      </c>
      <c r="T499" s="157" t="s">
        <v>1913</v>
      </c>
      <c r="U499" s="157" t="s">
        <v>1961</v>
      </c>
      <c r="V499" s="157" t="s">
        <v>1029</v>
      </c>
    </row>
    <row r="500" spans="1:22" x14ac:dyDescent="0.25">
      <c r="A500" s="31" t="str">
        <f t="shared" si="8"/>
        <v>4000.7.2</v>
      </c>
      <c r="B500" s="157" t="s">
        <v>1029</v>
      </c>
      <c r="C500" s="157">
        <v>5</v>
      </c>
      <c r="D500" s="157" t="s">
        <v>2064</v>
      </c>
      <c r="E500" s="157" t="s">
        <v>1061</v>
      </c>
      <c r="F500" s="157" t="s">
        <v>19</v>
      </c>
      <c r="G500" s="157" t="s">
        <v>19</v>
      </c>
      <c r="H500" s="157" t="s">
        <v>19</v>
      </c>
      <c r="I500" s="157" t="s">
        <v>19</v>
      </c>
      <c r="J500" s="157" t="s">
        <v>19</v>
      </c>
      <c r="K500" s="157" t="s">
        <v>19</v>
      </c>
      <c r="L500" s="157" t="s">
        <v>19</v>
      </c>
      <c r="M500" s="157" t="s">
        <v>19</v>
      </c>
      <c r="N500" s="157" t="s">
        <v>19</v>
      </c>
      <c r="O500" s="157" t="s">
        <v>375</v>
      </c>
      <c r="P500" s="157">
        <v>0</v>
      </c>
      <c r="Q500" s="157">
        <v>1</v>
      </c>
      <c r="R500" s="157" t="s">
        <v>476</v>
      </c>
      <c r="S500" s="157" t="s">
        <v>1049</v>
      </c>
      <c r="T500" s="157" t="s">
        <v>1917</v>
      </c>
      <c r="U500" s="157" t="s">
        <v>2032</v>
      </c>
      <c r="V500" s="157" t="s">
        <v>597</v>
      </c>
    </row>
    <row r="501" spans="1:22" x14ac:dyDescent="0.25">
      <c r="A501" s="31" t="str">
        <f t="shared" si="8"/>
        <v>4000.7.3</v>
      </c>
      <c r="B501" s="157" t="s">
        <v>1029</v>
      </c>
      <c r="C501" s="157">
        <v>5</v>
      </c>
      <c r="D501" s="157" t="s">
        <v>1795</v>
      </c>
      <c r="E501" s="157" t="s">
        <v>1062</v>
      </c>
      <c r="F501" s="157" t="s">
        <v>19</v>
      </c>
      <c r="G501" s="157" t="s">
        <v>19</v>
      </c>
      <c r="H501" s="157" t="s">
        <v>19</v>
      </c>
      <c r="I501" s="157" t="s">
        <v>19</v>
      </c>
      <c r="J501" s="157" t="s">
        <v>19</v>
      </c>
      <c r="K501" s="157" t="s">
        <v>19</v>
      </c>
      <c r="L501" s="157" t="s">
        <v>19</v>
      </c>
      <c r="M501" s="157" t="s">
        <v>19</v>
      </c>
      <c r="N501" s="157" t="s">
        <v>19</v>
      </c>
      <c r="O501" s="157" t="s">
        <v>41</v>
      </c>
      <c r="P501" s="157">
        <v>25</v>
      </c>
      <c r="Q501" s="157">
        <v>1</v>
      </c>
      <c r="R501" s="157" t="s">
        <v>476</v>
      </c>
      <c r="S501" s="157" t="s">
        <v>1051</v>
      </c>
      <c r="T501" s="157" t="s">
        <v>2033</v>
      </c>
      <c r="U501" s="157" t="s">
        <v>2003</v>
      </c>
      <c r="V501" s="157" t="s">
        <v>1029</v>
      </c>
    </row>
    <row r="502" spans="1:22" x14ac:dyDescent="0.25">
      <c r="A502" s="31" t="str">
        <f t="shared" si="8"/>
        <v>4000.7.4</v>
      </c>
      <c r="B502" s="157" t="s">
        <v>1029</v>
      </c>
      <c r="C502" s="157">
        <v>5</v>
      </c>
      <c r="D502" s="157" t="s">
        <v>1795</v>
      </c>
      <c r="E502" s="157" t="s">
        <v>1063</v>
      </c>
      <c r="F502" s="157" t="s">
        <v>19</v>
      </c>
      <c r="G502" s="157" t="s">
        <v>19</v>
      </c>
      <c r="H502" s="157" t="s">
        <v>19</v>
      </c>
      <c r="I502" s="157" t="s">
        <v>19</v>
      </c>
      <c r="J502" s="157" t="s">
        <v>19</v>
      </c>
      <c r="K502" s="157" t="s">
        <v>19</v>
      </c>
      <c r="L502" s="157" t="s">
        <v>19</v>
      </c>
      <c r="M502" s="157" t="s">
        <v>19</v>
      </c>
      <c r="N502" s="157" t="s">
        <v>19</v>
      </c>
      <c r="O502" s="157" t="s">
        <v>42</v>
      </c>
      <c r="P502" s="157">
        <v>25</v>
      </c>
      <c r="Q502" s="157">
        <v>1</v>
      </c>
      <c r="R502" s="157" t="s">
        <v>476</v>
      </c>
      <c r="S502" s="157" t="s">
        <v>1053</v>
      </c>
      <c r="T502" s="157" t="s">
        <v>2020</v>
      </c>
      <c r="U502" s="157" t="s">
        <v>2016</v>
      </c>
      <c r="V502" s="157" t="s">
        <v>1029</v>
      </c>
    </row>
    <row r="503" spans="1:22" x14ac:dyDescent="0.25">
      <c r="A503" s="31" t="str">
        <f t="shared" si="8"/>
        <v>4000.7.5</v>
      </c>
      <c r="B503" s="157" t="s">
        <v>1029</v>
      </c>
      <c r="C503" s="157">
        <v>5</v>
      </c>
      <c r="D503" s="157" t="s">
        <v>2064</v>
      </c>
      <c r="E503" s="157" t="s">
        <v>1064</v>
      </c>
      <c r="F503" s="157" t="s">
        <v>19</v>
      </c>
      <c r="G503" s="157" t="s">
        <v>19</v>
      </c>
      <c r="H503" s="157" t="s">
        <v>19</v>
      </c>
      <c r="I503" s="157" t="s">
        <v>19</v>
      </c>
      <c r="J503" s="157" t="s">
        <v>19</v>
      </c>
      <c r="K503" s="157" t="s">
        <v>19</v>
      </c>
      <c r="L503" s="157" t="s">
        <v>19</v>
      </c>
      <c r="M503" s="157" t="s">
        <v>19</v>
      </c>
      <c r="N503" s="157" t="s">
        <v>19</v>
      </c>
      <c r="O503" s="157" t="s">
        <v>376</v>
      </c>
      <c r="P503" s="157">
        <v>0</v>
      </c>
      <c r="Q503" s="157">
        <v>1</v>
      </c>
      <c r="R503" s="157" t="s">
        <v>476</v>
      </c>
      <c r="S503" s="157" t="s">
        <v>1055</v>
      </c>
      <c r="T503" s="157" t="s">
        <v>2034</v>
      </c>
      <c r="U503" s="157" t="s">
        <v>1971</v>
      </c>
      <c r="V503" s="157" t="s">
        <v>519</v>
      </c>
    </row>
    <row r="504" spans="1:22" ht="16.5" customHeight="1" x14ac:dyDescent="0.25">
      <c r="A504" s="31" t="str">
        <f t="shared" si="8"/>
        <v>4000.7.6</v>
      </c>
      <c r="B504" s="157" t="s">
        <v>1029</v>
      </c>
      <c r="C504" s="157">
        <v>5</v>
      </c>
      <c r="D504" s="157" t="s">
        <v>1795</v>
      </c>
      <c r="E504" s="157" t="s">
        <v>1065</v>
      </c>
      <c r="F504" s="157" t="s">
        <v>19</v>
      </c>
      <c r="G504" s="157" t="s">
        <v>19</v>
      </c>
      <c r="H504" s="157" t="s">
        <v>19</v>
      </c>
      <c r="I504" s="157" t="s">
        <v>19</v>
      </c>
      <c r="J504" s="157" t="s">
        <v>19</v>
      </c>
      <c r="K504" s="157" t="s">
        <v>19</v>
      </c>
      <c r="L504" s="157" t="s">
        <v>19</v>
      </c>
      <c r="M504" s="157" t="s">
        <v>19</v>
      </c>
      <c r="N504" s="157" t="s">
        <v>19</v>
      </c>
      <c r="O504" s="157" t="s">
        <v>43</v>
      </c>
      <c r="P504" s="157">
        <v>25</v>
      </c>
      <c r="Q504" s="157">
        <v>1</v>
      </c>
      <c r="R504" s="157" t="s">
        <v>476</v>
      </c>
      <c r="S504" s="157" t="s">
        <v>1057</v>
      </c>
      <c r="T504" s="157" t="s">
        <v>2035</v>
      </c>
      <c r="U504" s="157" t="s">
        <v>1993</v>
      </c>
      <c r="V504" s="157" t="s">
        <v>1058</v>
      </c>
    </row>
    <row r="505" spans="1:22" x14ac:dyDescent="0.25">
      <c r="A505" s="31" t="str">
        <f t="shared" si="8"/>
        <v>4000.8</v>
      </c>
      <c r="B505" t="s">
        <v>1029</v>
      </c>
      <c r="C505">
        <v>5</v>
      </c>
      <c r="D505" t="s">
        <v>471</v>
      </c>
      <c r="E505" t="s">
        <v>1066</v>
      </c>
      <c r="F505" t="s">
        <v>490</v>
      </c>
      <c r="G505" t="s">
        <v>1489</v>
      </c>
      <c r="H505" t="s">
        <v>1490</v>
      </c>
      <c r="I505" t="s">
        <v>1491</v>
      </c>
      <c r="J505" t="s">
        <v>19</v>
      </c>
      <c r="K505" t="s">
        <v>474</v>
      </c>
      <c r="L505" t="s">
        <v>34</v>
      </c>
      <c r="M505" t="s">
        <v>625</v>
      </c>
      <c r="N505" t="s">
        <v>19</v>
      </c>
      <c r="O505" t="s">
        <v>269</v>
      </c>
      <c r="P505">
        <v>5</v>
      </c>
      <c r="Q505">
        <v>1</v>
      </c>
      <c r="R505" t="s">
        <v>476</v>
      </c>
      <c r="S505" t="s">
        <v>1067</v>
      </c>
      <c r="T505" t="s">
        <v>1913</v>
      </c>
      <c r="U505" t="s">
        <v>1926</v>
      </c>
      <c r="V505" t="s">
        <v>1029</v>
      </c>
    </row>
    <row r="506" spans="1:22" x14ac:dyDescent="0.25">
      <c r="A506" s="31" t="str">
        <f t="shared" si="8"/>
        <v>4000.8.1</v>
      </c>
      <c r="B506" t="s">
        <v>1029</v>
      </c>
      <c r="C506">
        <v>5</v>
      </c>
      <c r="D506" t="s">
        <v>478</v>
      </c>
      <c r="E506" t="s">
        <v>1068</v>
      </c>
      <c r="F506" t="s">
        <v>19</v>
      </c>
      <c r="G506" t="s">
        <v>19</v>
      </c>
      <c r="H506" t="s">
        <v>19</v>
      </c>
      <c r="I506" t="s">
        <v>19</v>
      </c>
      <c r="J506" t="s">
        <v>19</v>
      </c>
      <c r="K506" t="s">
        <v>19</v>
      </c>
      <c r="L506" t="s">
        <v>19</v>
      </c>
      <c r="M506" t="s">
        <v>19</v>
      </c>
      <c r="N506" t="s">
        <v>19</v>
      </c>
      <c r="O506" t="s">
        <v>270</v>
      </c>
      <c r="P506">
        <v>100</v>
      </c>
      <c r="Q506">
        <v>1</v>
      </c>
      <c r="R506" t="s">
        <v>476</v>
      </c>
      <c r="S506" t="s">
        <v>1067</v>
      </c>
      <c r="T506" t="s">
        <v>1913</v>
      </c>
      <c r="U506" t="s">
        <v>1926</v>
      </c>
      <c r="V506" t="s">
        <v>1029</v>
      </c>
    </row>
  </sheetData>
  <autoFilter ref="A3:V506" xr:uid="{15D790BC-E447-4132-BA9A-26039742D4A8}"/>
  <mergeCells count="1">
    <mergeCell ref="B2:V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9F0CC-7075-420F-8A07-675454CA1166}">
  <sheetPr codeName="Hoja2"/>
  <dimension ref="A1:I37"/>
  <sheetViews>
    <sheetView showGridLines="0" tabSelected="1" view="pageBreakPreview" zoomScaleNormal="100" zoomScaleSheetLayoutView="100" workbookViewId="0">
      <selection sqref="A1:B1"/>
    </sheetView>
  </sheetViews>
  <sheetFormatPr baseColWidth="10" defaultRowHeight="15" x14ac:dyDescent="0.25"/>
  <cols>
    <col min="1" max="1" width="2.7109375" customWidth="1"/>
    <col min="2" max="2" width="26" customWidth="1"/>
    <col min="3" max="3" width="28" customWidth="1"/>
    <col min="4" max="4" width="34.7109375" customWidth="1"/>
    <col min="5" max="5" width="1.42578125" customWidth="1"/>
    <col min="6" max="6" width="27.140625" customWidth="1"/>
    <col min="7" max="7" width="27.42578125" customWidth="1"/>
    <col min="8" max="8" width="26.42578125" customWidth="1"/>
    <col min="9" max="9" width="29.85546875" customWidth="1"/>
    <col min="10" max="10" width="6.140625" customWidth="1"/>
  </cols>
  <sheetData>
    <row r="1" spans="1:9" ht="7.5" customHeight="1" x14ac:dyDescent="0.25">
      <c r="A1" s="203"/>
      <c r="B1" s="203"/>
      <c r="C1" s="204"/>
      <c r="D1" s="204"/>
      <c r="E1" s="204"/>
      <c r="F1" s="204"/>
      <c r="G1" s="204"/>
      <c r="H1" s="204"/>
      <c r="I1" s="204"/>
    </row>
    <row r="6" spans="1:9" ht="25.5" customHeight="1" x14ac:dyDescent="0.25"/>
    <row r="7" spans="1:9" ht="21.75" customHeight="1" x14ac:dyDescent="0.25"/>
    <row r="10" spans="1:9" x14ac:dyDescent="0.25">
      <c r="A10" s="205"/>
      <c r="B10" s="205"/>
      <c r="C10" s="2"/>
      <c r="D10" s="2"/>
    </row>
    <row r="11" spans="1:9" ht="79.5" customHeight="1" x14ac:dyDescent="0.25">
      <c r="A11" s="206"/>
      <c r="B11" s="206"/>
      <c r="C11" s="3"/>
    </row>
    <row r="12" spans="1:9" x14ac:dyDescent="0.25">
      <c r="B12" s="45" t="str">
        <f>+'Dimensión 1 - Talento Humano '!B6:N6</f>
        <v>9 PRODUCTOS</v>
      </c>
      <c r="C12" s="46" t="str">
        <f>+'Dimensión 2 - Direccionamiento'!B6</f>
        <v>4 PRODUCTOS</v>
      </c>
      <c r="D12" s="47" t="str">
        <f>+'Dimensión 3-Gestión con Valor'!B6</f>
        <v>81 PRODUCTOS</v>
      </c>
      <c r="F12" s="60" t="str">
        <f>+'Dimensión 4 - Evaluación de res'!B6</f>
        <v>1 PRODUCTOS</v>
      </c>
      <c r="G12" s="44" t="str">
        <f>+'Dimensión 5 - Información y com'!B6</f>
        <v>5 PRODUCTOS</v>
      </c>
      <c r="H12" s="43" t="str">
        <f>+'Dimensión 6 - GESCO+I'!B6</f>
        <v>11 PRODUCTOS</v>
      </c>
      <c r="I12" s="42" t="str">
        <f>+'Dimensión 7 - Control Interno'!B6</f>
        <v>3 PRODUCTOS</v>
      </c>
    </row>
    <row r="14" spans="1:9" x14ac:dyDescent="0.25">
      <c r="D14" s="61"/>
      <c r="E14" s="61"/>
      <c r="F14" s="61"/>
      <c r="G14" s="61"/>
      <c r="H14" s="61"/>
      <c r="I14" s="61"/>
    </row>
    <row r="15" spans="1:9" x14ac:dyDescent="0.25">
      <c r="D15" s="61"/>
      <c r="E15" s="61"/>
      <c r="F15" s="61"/>
      <c r="G15" s="61"/>
      <c r="H15" s="61"/>
      <c r="I15" s="61"/>
    </row>
    <row r="16" spans="1:9" x14ac:dyDescent="0.25">
      <c r="D16" s="61"/>
      <c r="E16" s="61"/>
      <c r="F16" s="61"/>
      <c r="G16" s="61"/>
      <c r="H16" s="61"/>
      <c r="I16" s="61"/>
    </row>
    <row r="17" spans="2:9" x14ac:dyDescent="0.25">
      <c r="D17" s="61"/>
      <c r="E17" s="61"/>
      <c r="F17" s="61"/>
      <c r="G17" s="61"/>
      <c r="H17" s="61"/>
      <c r="I17" s="61"/>
    </row>
    <row r="18" spans="2:9" x14ac:dyDescent="0.25">
      <c r="D18" s="61"/>
      <c r="E18" s="61"/>
      <c r="F18" s="61"/>
      <c r="G18" s="61"/>
      <c r="H18" s="61"/>
      <c r="I18" s="61"/>
    </row>
    <row r="19" spans="2:9" x14ac:dyDescent="0.25">
      <c r="D19" s="61"/>
      <c r="E19" s="61"/>
      <c r="F19" s="61"/>
      <c r="G19" s="61"/>
      <c r="H19" s="61"/>
      <c r="I19" s="61"/>
    </row>
    <row r="20" spans="2:9" x14ac:dyDescent="0.25">
      <c r="D20" s="61"/>
      <c r="E20" s="61"/>
      <c r="F20" s="61"/>
      <c r="G20" s="61"/>
      <c r="H20" s="61"/>
      <c r="I20" s="61"/>
    </row>
    <row r="21" spans="2:9" x14ac:dyDescent="0.25">
      <c r="D21" s="61"/>
      <c r="E21" s="61"/>
      <c r="F21" s="61"/>
      <c r="G21" s="61"/>
      <c r="H21" s="61"/>
      <c r="I21" s="61"/>
    </row>
    <row r="22" spans="2:9" ht="3.75" customHeight="1" thickBot="1" x14ac:dyDescent="0.3">
      <c r="D22" s="61"/>
      <c r="E22" s="61"/>
      <c r="F22" s="61"/>
      <c r="G22" s="61"/>
      <c r="H22" s="61"/>
      <c r="I22" s="61"/>
    </row>
    <row r="23" spans="2:9" ht="60.75" customHeight="1" thickBot="1" x14ac:dyDescent="0.3">
      <c r="B23" s="207" t="s">
        <v>1826</v>
      </c>
      <c r="C23" s="208"/>
      <c r="D23" s="208"/>
      <c r="E23" s="208"/>
      <c r="F23" s="208"/>
      <c r="G23" s="208"/>
      <c r="H23" s="208"/>
      <c r="I23" s="209"/>
    </row>
    <row r="25" spans="2:9" ht="34.5" customHeight="1" x14ac:dyDescent="0.25"/>
    <row r="26" spans="2:9" ht="15.75" thickBot="1" x14ac:dyDescent="0.3"/>
    <row r="27" spans="2:9" ht="41.25" customHeight="1" thickBot="1" x14ac:dyDescent="0.3">
      <c r="B27" s="73" t="s">
        <v>1530</v>
      </c>
      <c r="C27" s="5"/>
      <c r="D27" s="200" t="s">
        <v>1514</v>
      </c>
      <c r="E27" s="201"/>
      <c r="F27" s="201"/>
      <c r="G27" s="201"/>
      <c r="H27" s="201"/>
      <c r="I27" s="202"/>
    </row>
    <row r="28" spans="2:9" ht="7.5" customHeight="1" thickBot="1" x14ac:dyDescent="0.4">
      <c r="B28" s="74"/>
      <c r="D28" s="72"/>
      <c r="E28" s="72"/>
      <c r="F28" s="72"/>
      <c r="G28" s="72"/>
      <c r="H28" s="72"/>
      <c r="I28" s="72"/>
    </row>
    <row r="29" spans="2:9" ht="43.5" customHeight="1" thickBot="1" x14ac:dyDescent="0.3">
      <c r="B29" s="73" t="s">
        <v>1531</v>
      </c>
      <c r="D29" s="200" t="s">
        <v>1532</v>
      </c>
      <c r="E29" s="201"/>
      <c r="F29" s="201"/>
      <c r="G29" s="201"/>
      <c r="H29" s="201"/>
      <c r="I29" s="202"/>
    </row>
    <row r="30" spans="2:9" ht="7.5" customHeight="1" thickBot="1" x14ac:dyDescent="0.4">
      <c r="B30" s="74"/>
      <c r="D30" s="72"/>
      <c r="E30" s="72"/>
      <c r="F30" s="72"/>
      <c r="G30" s="72"/>
      <c r="H30" s="72"/>
      <c r="I30" s="72"/>
    </row>
    <row r="31" spans="2:9" ht="41.25" customHeight="1" thickBot="1" x14ac:dyDescent="0.3">
      <c r="B31" s="73" t="s">
        <v>1508</v>
      </c>
      <c r="C31" s="5"/>
      <c r="D31" s="200" t="s">
        <v>1515</v>
      </c>
      <c r="E31" s="201"/>
      <c r="F31" s="201"/>
      <c r="G31" s="201"/>
      <c r="H31" s="201"/>
      <c r="I31" s="202"/>
    </row>
    <row r="32" spans="2:9" ht="5.25" customHeight="1" thickBot="1" x14ac:dyDescent="0.4">
      <c r="B32" s="74"/>
      <c r="D32" s="72"/>
      <c r="E32" s="72"/>
      <c r="F32" s="72"/>
      <c r="G32" s="72"/>
      <c r="H32" s="72"/>
      <c r="I32" s="72"/>
    </row>
    <row r="33" spans="2:9" ht="41.25" customHeight="1" thickBot="1" x14ac:dyDescent="0.3">
      <c r="B33" s="73" t="s">
        <v>1516</v>
      </c>
      <c r="C33" s="5"/>
      <c r="D33" s="200" t="s">
        <v>1517</v>
      </c>
      <c r="E33" s="201"/>
      <c r="F33" s="201"/>
      <c r="G33" s="201"/>
      <c r="H33" s="201"/>
      <c r="I33" s="202"/>
    </row>
    <row r="34" spans="2:9" ht="7.5" customHeight="1" thickBot="1" x14ac:dyDescent="0.4">
      <c r="B34" s="74"/>
      <c r="D34" s="72"/>
      <c r="E34" s="72"/>
      <c r="F34" s="72"/>
      <c r="G34" s="72"/>
      <c r="H34" s="72"/>
      <c r="I34" s="72"/>
    </row>
    <row r="35" spans="2:9" ht="41.25" customHeight="1" thickBot="1" x14ac:dyDescent="0.3">
      <c r="B35" s="73" t="s">
        <v>1518</v>
      </c>
      <c r="C35" s="5"/>
      <c r="D35" s="200" t="s">
        <v>1519</v>
      </c>
      <c r="E35" s="201"/>
      <c r="F35" s="201"/>
      <c r="G35" s="201"/>
      <c r="H35" s="201"/>
      <c r="I35" s="202"/>
    </row>
    <row r="36" spans="2:9" ht="5.25" customHeight="1" thickBot="1" x14ac:dyDescent="0.4">
      <c r="B36" s="74"/>
      <c r="D36" s="72"/>
      <c r="E36" s="72"/>
      <c r="F36" s="72"/>
      <c r="G36" s="72"/>
      <c r="H36" s="72"/>
      <c r="I36" s="72"/>
    </row>
    <row r="37" spans="2:9" ht="54.75" customHeight="1" thickBot="1" x14ac:dyDescent="0.3">
      <c r="B37" s="73" t="s">
        <v>1520</v>
      </c>
      <c r="C37" s="5"/>
      <c r="D37" s="200" t="s">
        <v>1521</v>
      </c>
      <c r="E37" s="201"/>
      <c r="F37" s="201"/>
      <c r="G37" s="201"/>
      <c r="H37" s="201"/>
      <c r="I37" s="202"/>
    </row>
  </sheetData>
  <mergeCells count="11">
    <mergeCell ref="D37:I37"/>
    <mergeCell ref="A1:B1"/>
    <mergeCell ref="C1:I1"/>
    <mergeCell ref="A10:B10"/>
    <mergeCell ref="A11:B11"/>
    <mergeCell ref="B23:I23"/>
    <mergeCell ref="D27:I27"/>
    <mergeCell ref="D31:I31"/>
    <mergeCell ref="D33:I33"/>
    <mergeCell ref="D35:I35"/>
    <mergeCell ref="D29:I29"/>
  </mergeCells>
  <pageMargins left="0.70866141732283472" right="0.70866141732283472" top="0.74803149606299213" bottom="0.74803149606299213" header="0.31496062992125984" footer="0.31496062992125984"/>
  <pageSetup scale="2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9754B-10FF-474F-854A-1FEB24BAF3C0}">
  <sheetPr codeName="Hoja4"/>
  <dimension ref="A1:N48"/>
  <sheetViews>
    <sheetView showGridLines="0" view="pageBreakPreview" topLeftCell="D1" zoomScale="68" zoomScaleNormal="110" zoomScaleSheetLayoutView="100" workbookViewId="0">
      <selection activeCell="P1" sqref="P1"/>
    </sheetView>
  </sheetViews>
  <sheetFormatPr baseColWidth="10" defaultRowHeight="22.5" customHeight="1" x14ac:dyDescent="0.25"/>
  <cols>
    <col min="1" max="1" width="8.5703125" style="5" hidden="1" customWidth="1"/>
    <col min="2" max="2" width="11.28515625" style="5" customWidth="1"/>
    <col min="3" max="3" width="47.28515625" style="5" customWidth="1"/>
    <col min="4" max="5" width="42.85546875" style="5" customWidth="1"/>
    <col min="6" max="6" width="50.140625" style="5" customWidth="1"/>
    <col min="7" max="7" width="20.42578125" style="5" customWidth="1"/>
    <col min="8" max="8" width="66" style="5" customWidth="1"/>
    <col min="9" max="9" width="9.140625" style="5" customWidth="1"/>
    <col min="10" max="10" width="15.28515625" style="5" customWidth="1"/>
    <col min="11" max="12" width="11.42578125" style="4"/>
    <col min="13" max="13" width="28.42578125" style="4" customWidth="1"/>
    <col min="14" max="14" width="41.140625" style="1" customWidth="1"/>
    <col min="15" max="16384" width="11.42578125" style="5"/>
  </cols>
  <sheetData>
    <row r="1" spans="1:14" ht="21" customHeight="1" x14ac:dyDescent="0.25">
      <c r="H1" s="124"/>
      <c r="I1" s="124"/>
      <c r="J1" s="124"/>
      <c r="K1" s="172"/>
      <c r="L1" s="172"/>
      <c r="M1" s="124"/>
      <c r="N1" s="124"/>
    </row>
    <row r="2" spans="1:14" ht="21" customHeight="1" x14ac:dyDescent="0.25">
      <c r="D2" s="134" t="s">
        <v>14</v>
      </c>
      <c r="G2" s="124"/>
      <c r="H2" s="124"/>
      <c r="I2" s="124"/>
      <c r="J2" s="124"/>
      <c r="K2" s="172"/>
      <c r="L2" s="172"/>
      <c r="M2" s="124"/>
      <c r="N2" s="124"/>
    </row>
    <row r="3" spans="1:14" ht="21" customHeight="1" thickBot="1" x14ac:dyDescent="0.3">
      <c r="G3" s="124"/>
      <c r="H3" s="124"/>
      <c r="I3" s="124"/>
      <c r="J3" s="124"/>
      <c r="K3" s="172"/>
      <c r="L3" s="172"/>
      <c r="M3" s="124"/>
      <c r="N3" s="124"/>
    </row>
    <row r="4" spans="1:14" ht="36.75" customHeight="1" thickBot="1" x14ac:dyDescent="0.3">
      <c r="B4" s="222" t="s">
        <v>1459</v>
      </c>
      <c r="C4" s="223"/>
      <c r="D4" s="223"/>
      <c r="E4" s="223"/>
      <c r="F4" s="223"/>
      <c r="G4" s="223"/>
      <c r="H4" s="223"/>
      <c r="I4" s="223"/>
      <c r="J4" s="223"/>
      <c r="K4" s="223"/>
      <c r="L4" s="223"/>
      <c r="M4" s="223"/>
      <c r="N4" s="223"/>
    </row>
    <row r="5" spans="1:14" ht="52.5" customHeight="1" x14ac:dyDescent="0.25">
      <c r="B5" s="149"/>
      <c r="C5" s="150"/>
      <c r="D5" s="234" t="s">
        <v>1460</v>
      </c>
      <c r="E5" s="234"/>
      <c r="F5" s="234"/>
      <c r="G5" s="234"/>
      <c r="H5" s="234"/>
      <c r="I5" s="234"/>
      <c r="J5" s="234"/>
      <c r="K5" s="234"/>
      <c r="L5" s="234"/>
      <c r="M5" s="151"/>
      <c r="N5" s="152"/>
    </row>
    <row r="6" spans="1:14" s="37" customFormat="1" ht="52.5" customHeight="1" x14ac:dyDescent="0.25">
      <c r="B6" s="224" t="str">
        <f>CONCATENATE(COUNTIF(A10:A48,"producto")," PRODUCTOS")</f>
        <v>9 PRODUCTOS</v>
      </c>
      <c r="C6" s="225"/>
      <c r="D6" s="225"/>
      <c r="E6" s="225"/>
      <c r="F6" s="225"/>
      <c r="G6" s="225"/>
      <c r="H6" s="225"/>
      <c r="I6" s="225"/>
      <c r="J6" s="225"/>
      <c r="K6" s="225"/>
      <c r="L6" s="225"/>
      <c r="M6" s="225"/>
      <c r="N6" s="225"/>
    </row>
    <row r="7" spans="1:14" ht="22.5" customHeight="1" thickBot="1" x14ac:dyDescent="0.3">
      <c r="B7" s="226" t="s">
        <v>15</v>
      </c>
      <c r="C7" s="227"/>
      <c r="D7" s="227"/>
      <c r="E7" s="227"/>
      <c r="F7" s="227"/>
      <c r="G7" s="227"/>
      <c r="H7" s="227"/>
      <c r="I7" s="227"/>
      <c r="J7" s="227"/>
      <c r="K7" s="227"/>
      <c r="L7" s="227"/>
      <c r="M7" s="227"/>
      <c r="N7" s="227"/>
    </row>
    <row r="8" spans="1:14" ht="22.5" hidden="1" customHeight="1" thickBot="1" x14ac:dyDescent="0.3">
      <c r="B8" s="228" t="s">
        <v>8</v>
      </c>
      <c r="C8" s="229"/>
      <c r="D8" s="230"/>
      <c r="E8" s="53"/>
      <c r="F8" s="53"/>
      <c r="G8" s="231" t="s">
        <v>1507</v>
      </c>
      <c r="H8" s="232"/>
      <c r="I8" s="232"/>
      <c r="J8" s="232"/>
      <c r="K8" s="232"/>
      <c r="L8" s="232"/>
      <c r="M8" s="232"/>
      <c r="N8" s="233"/>
    </row>
    <row r="9" spans="1:14" ht="48" customHeight="1" thickBot="1" x14ac:dyDescent="0.3">
      <c r="B9" s="75" t="s">
        <v>463</v>
      </c>
      <c r="C9" s="77" t="s">
        <v>1505</v>
      </c>
      <c r="D9" s="77" t="s">
        <v>0</v>
      </c>
      <c r="E9" s="77" t="s">
        <v>1453</v>
      </c>
      <c r="F9" s="77" t="s">
        <v>1508</v>
      </c>
      <c r="G9" s="77" t="s">
        <v>1</v>
      </c>
      <c r="H9" s="77" t="s">
        <v>2</v>
      </c>
      <c r="I9" s="77" t="s">
        <v>3</v>
      </c>
      <c r="J9" s="77" t="s">
        <v>4</v>
      </c>
      <c r="K9" s="78" t="s">
        <v>5</v>
      </c>
      <c r="L9" s="78" t="s">
        <v>6</v>
      </c>
      <c r="M9" s="80" t="s">
        <v>1506</v>
      </c>
      <c r="N9" s="79" t="s">
        <v>7</v>
      </c>
    </row>
    <row r="10" spans="1:14" s="12" customFormat="1" ht="62.25" customHeight="1" x14ac:dyDescent="0.25">
      <c r="A10" s="5" t="str">
        <f>VLOOKUP(B10,'Plantilla publicacion'!$A$3:$B$490,2,0)</f>
        <v>Producto</v>
      </c>
      <c r="B10" s="99" t="s">
        <v>472</v>
      </c>
      <c r="C10" s="210" t="str">
        <f>VLOOKUP(B10,'Plantilla publicacion'!$A$3:$R$490,17,0)</f>
        <v>PND - 5-31-5-b- Convergencia regional - Entidades públicas territoriales y nacionales fortalecidas / PES - Transformación Institucional</v>
      </c>
      <c r="D10" s="210" t="str">
        <f>VLOOKUP(B10,'Plantilla publicacion'!$A$3:$M$497,6,0)</f>
        <v>60-Fortalecer el Sistema Integral de Gestión Institucional en el marco del Modelo Integrado de Planeación y gestión para mejorar la prestación del servicio.</v>
      </c>
      <c r="E10" s="210" t="str">
        <f>VLOOKUP(B10,'Plantilla publicacion'!$A$3:$O$490,14,0)</f>
        <v>106-Cumplimiento de productos del PAI asociados a Fortalecer el Sistema Integral de Gestión Institucional para mejorar la prestación del servicio.</v>
      </c>
      <c r="F10" s="210" t="str">
        <f>VLOOKUP(B10,'Plantilla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0" s="210" t="str">
        <f>VLOOKUP(B10,'Plantilla publicacion'!$A$3:$M$497,7,0)</f>
        <v>N/A</v>
      </c>
      <c r="H10" s="101" t="str">
        <f>VLOOKUP(B10,'Plantilla publicacion'!$A$3:$M$505,8,0)</f>
        <v>Plan anual de Previsión de Recursos Humanos, Elaborado y publicado en la página web de la SIC e Intrasic (Documento del Plan anual de Previsión de Recursos Humanos)</v>
      </c>
      <c r="I10" s="101">
        <f>VLOOKUP(B10,'Plantilla publicacion'!$A$3:$M$505,9,0)</f>
        <v>1</v>
      </c>
      <c r="J10" s="101" t="str">
        <f>VLOOKUP(B10,'Plantilla publicacion'!$A$3:$M$505,10,0)</f>
        <v>Númerica</v>
      </c>
      <c r="K10" s="175" t="str">
        <f>VLOOKUP(B10,'Plantilla publicacion'!$A$3:$M$505,11,0)</f>
        <v>2025-01-15</v>
      </c>
      <c r="L10" s="175" t="str">
        <f>VLOOKUP(B10,'Plantilla publicacion'!$A$3:$M$505,12,0)</f>
        <v>2025-01-31</v>
      </c>
      <c r="M10" s="101" t="str">
        <f>IF(ISERROR(VLOOKUP(B10,'Plantilla publicacion'!$A$3:$P$490,16,0)),"NA",VLOOKUP(B10,'Plantilla publicacion'!$A$3:$P$490,16,0))</f>
        <v>DECRETO 612</v>
      </c>
      <c r="N10" s="102" t="str">
        <f>VLOOKUP(B10,'Plantilla publicacion'!$A$3:$M$505,13,0)</f>
        <v>111-GRUPO DE TRABAJO DE ADMINISTRACIÓN DE PERSONAL</v>
      </c>
    </row>
    <row r="11" spans="1:14" ht="46.5" customHeight="1" x14ac:dyDescent="0.25">
      <c r="A11" s="5" t="str">
        <f>VLOOKUP(B11,'Plantilla publicacion'!$A$3:$B$490,2,0)</f>
        <v>Actividad propia</v>
      </c>
      <c r="B11" s="137" t="s">
        <v>479</v>
      </c>
      <c r="C11" s="211"/>
      <c r="D11" s="211">
        <f>VLOOKUP(B11,'Plantilla publicacion'!$A$3:$M$490,6,0)</f>
        <v>0</v>
      </c>
      <c r="E11" s="211"/>
      <c r="F11" s="211"/>
      <c r="G11" s="211" t="str">
        <f>VLOOKUP(B11,'Plantilla publicacion'!$A$3:$M$490,7,0)</f>
        <v>N/A</v>
      </c>
      <c r="H11" s="6" t="str">
        <f>VLOOKUP(B11,'Plantilla publicacion'!$A$3:$M$505,8,0)</f>
        <v>Elaborar el Plan anual de Previsión de Recursos Humanos (Único entregable) (Documento del Plan anual de Previsión de Recursos Humanos)</v>
      </c>
      <c r="I11" s="6">
        <f>VLOOKUP(B11,'Plantilla publicacion'!$A$3:$M$505,9,0)</f>
        <v>1</v>
      </c>
      <c r="J11" s="6" t="str">
        <f>VLOOKUP(B11,'Plantilla publicacion'!$A$3:$M$505,10,0)</f>
        <v>Númerica</v>
      </c>
      <c r="K11" s="7" t="str">
        <f>VLOOKUP(B11,'Plantilla publicacion'!$A$3:$M$505,11,0)</f>
        <v>2025-01-15</v>
      </c>
      <c r="L11" s="7" t="str">
        <f>VLOOKUP(B11,'Plantilla publicacion'!$A$3:$M$505,12,0)</f>
        <v>2025-01-31</v>
      </c>
      <c r="M11" s="58"/>
      <c r="N11" s="154" t="str">
        <f>VLOOKUP(B11,'Plantilla publicacion'!$A$3:$M$505,13,0)</f>
        <v>111-GRUPO DE TRABAJO DE ADMINISTRACIÓN DE PERSONAL</v>
      </c>
    </row>
    <row r="12" spans="1:14" ht="42" customHeight="1" thickBot="1" x14ac:dyDescent="0.3">
      <c r="A12" s="5" t="str">
        <f>VLOOKUP(B12,'Plantilla publicacion'!$A$3:$B$490,2,0)</f>
        <v>Actividad propia</v>
      </c>
      <c r="B12" s="155" t="s">
        <v>481</v>
      </c>
      <c r="C12" s="211"/>
      <c r="D12" s="211">
        <f>VLOOKUP(B12,'Plantilla publicacion'!$A$3:$M$490,6,0)</f>
        <v>0</v>
      </c>
      <c r="E12" s="211"/>
      <c r="F12" s="211"/>
      <c r="G12" s="211" t="str">
        <f>VLOOKUP(B12,'Plantilla publicacion'!$A$3:$M$490,7,0)</f>
        <v>N/A</v>
      </c>
      <c r="H12" s="11" t="str">
        <f>VLOOKUP(B12,'Plantilla publicacion'!$A$3:$M$505,8,0)</f>
        <v>Publicar el Plan anual de Previsión de Recursos Humanos (Único entregable) (Captura de pantalla de la publicación en la página web de la SIC e Intrasic)</v>
      </c>
      <c r="I12" s="11">
        <f>VLOOKUP(B12,'Plantilla publicacion'!$A$3:$M$505,9,0)</f>
        <v>1</v>
      </c>
      <c r="J12" s="11" t="str">
        <f>VLOOKUP(B12,'Plantilla publicacion'!$A$3:$M$505,10,0)</f>
        <v>Númerica</v>
      </c>
      <c r="K12" s="111" t="str">
        <f>VLOOKUP(B12,'Plantilla publicacion'!$A$3:$M$505,11,0)</f>
        <v>2025-01-15</v>
      </c>
      <c r="L12" s="111" t="str">
        <f>VLOOKUP(B12,'Plantilla publicacion'!$A$3:$M$505,12,0)</f>
        <v>2025-01-31</v>
      </c>
      <c r="M12" s="109"/>
      <c r="N12" s="156" t="str">
        <f>VLOOKUP(B12,'Plantilla publicacion'!$A$3:$M$505,13,0)</f>
        <v>111-GRUPO DE TRABAJO DE ADMINISTRACIÓN DE PERSONAL</v>
      </c>
    </row>
    <row r="13" spans="1:14" s="12" customFormat="1" ht="25.5" x14ac:dyDescent="0.25">
      <c r="A13" s="5" t="str">
        <f>VLOOKUP(B13,'Plantilla publicacion'!$A$3:$B$490,2,0)</f>
        <v>Producto</v>
      </c>
      <c r="B13" s="99" t="s">
        <v>483</v>
      </c>
      <c r="C13" s="210" t="str">
        <f>VLOOKUP(B13,'Plantilla publicacion'!$A$3:$R$490,17,0)</f>
        <v>PND - 5-31-5-b- Convergencia regional - Entidades públicas territoriales y nacionales fortalecidas / PES - Transformación Institucional</v>
      </c>
      <c r="D13" s="210" t="str">
        <f>VLOOKUP(B13,'Plantilla publicacion'!$A$3:$M$497,6,0)</f>
        <v>60-Fortalecer el Sistema Integral de Gestión Institucional en el marco del Modelo Integrado de Planeación y gestión para mejorar la prestación del servicio.</v>
      </c>
      <c r="E13" s="210" t="str">
        <f>VLOOKUP(B13,'Plantilla publicacion'!$A$3:$O$490,14,0)</f>
        <v>106-Cumplimiento de productos del PAI asociados a Fortalecer el Sistema Integral de Gestión Institucional para mejorar la prestación del servicio.</v>
      </c>
      <c r="F13" s="210" t="str">
        <f>VLOOKUP(B13,'Plantilla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3" s="210" t="str">
        <f>VLOOKUP(B13,'Plantilla publicacion'!$A$3:$M$497,7,0)</f>
        <v>N/A</v>
      </c>
      <c r="H13" s="101" t="str">
        <f>VLOOKUP(B13,'Plantilla publicacion'!$A$3:$M$505,8,0)</f>
        <v>Plan anual de Vacantes, Elaborado y publicado en la página web de la SIC e Intrasic (Documento del Plan anual de Vacantes)</v>
      </c>
      <c r="I13" s="101">
        <f>VLOOKUP(B13,'Plantilla publicacion'!$A$3:$M$505,9,0)</f>
        <v>1</v>
      </c>
      <c r="J13" s="101" t="str">
        <f>VLOOKUP(B13,'Plantilla publicacion'!$A$3:$M$505,10,0)</f>
        <v>Númerica</v>
      </c>
      <c r="K13" s="175" t="str">
        <f>VLOOKUP(B13,'Plantilla publicacion'!$A$3:$M$505,11,0)</f>
        <v>2025-01-15</v>
      </c>
      <c r="L13" s="175" t="str">
        <f>VLOOKUP(B13,'Plantilla publicacion'!$A$3:$M$505,12,0)</f>
        <v>2025-01-31</v>
      </c>
      <c r="M13" s="15" t="str">
        <f>IF(ISERROR(VLOOKUP(B13,'Plantilla publicacion'!$A$3:$P$490,16,0)),"NA",VLOOKUP(B13,'Plantilla publicacion'!$A$3:$P$490,16,0))</f>
        <v>DECRETO 612</v>
      </c>
      <c r="N13" s="141" t="str">
        <f>VLOOKUP(B13,'Plantilla publicacion'!$A$3:$M$505,13,0)</f>
        <v>111-GRUPO DE TRABAJO DE ADMINISTRACIÓN DE PERSONAL</v>
      </c>
    </row>
    <row r="14" spans="1:14" ht="25.5" x14ac:dyDescent="0.25">
      <c r="A14" s="5" t="str">
        <f>VLOOKUP(B14,'Plantilla publicacion'!$A$3:$B$490,2,0)</f>
        <v>Actividad propia</v>
      </c>
      <c r="B14" s="137" t="s">
        <v>485</v>
      </c>
      <c r="C14" s="211"/>
      <c r="D14" s="211">
        <f>VLOOKUP(B14,'Plantilla publicacion'!$A$3:$M$490,6,0)</f>
        <v>0</v>
      </c>
      <c r="E14" s="211"/>
      <c r="F14" s="211"/>
      <c r="G14" s="211" t="str">
        <f>VLOOKUP(B14,'Plantilla publicacion'!$A$3:$M$490,7,0)</f>
        <v>N/A</v>
      </c>
      <c r="H14" s="6" t="str">
        <f>VLOOKUP(B14,'Plantilla publicacion'!$A$3:$M$505,8,0)</f>
        <v>Elaborar el Plan anual de Vacantes (Único entregable) (Documento del Plan anual de Vacantes)</v>
      </c>
      <c r="I14" s="6">
        <f>VLOOKUP(B14,'Plantilla publicacion'!$A$3:$M$505,9,0)</f>
        <v>1</v>
      </c>
      <c r="J14" s="6" t="str">
        <f>VLOOKUP(B14,'Plantilla publicacion'!$A$3:$M$505,10,0)</f>
        <v>Númerica</v>
      </c>
      <c r="K14" s="7" t="str">
        <f>VLOOKUP(B14,'Plantilla publicacion'!$A$3:$M$505,11,0)</f>
        <v>2025-01-15</v>
      </c>
      <c r="L14" s="7" t="str">
        <f>VLOOKUP(B14,'Plantilla publicacion'!$A$3:$M$505,12,0)</f>
        <v>2025-01-31</v>
      </c>
      <c r="M14" s="58"/>
      <c r="N14" s="154" t="str">
        <f>VLOOKUP(B14,'Plantilla publicacion'!$A$3:$M$505,13,0)</f>
        <v>111-GRUPO DE TRABAJO DE ADMINISTRACIÓN DE PERSONAL</v>
      </c>
    </row>
    <row r="15" spans="1:14" ht="26.25" thickBot="1" x14ac:dyDescent="0.3">
      <c r="A15" s="5" t="str">
        <f>VLOOKUP(B15,'Plantilla publicacion'!$A$3:$B$490,2,0)</f>
        <v>Actividad propia</v>
      </c>
      <c r="B15" s="138" t="s">
        <v>487</v>
      </c>
      <c r="C15" s="212"/>
      <c r="D15" s="212">
        <f>VLOOKUP(B15,'Plantilla publicacion'!$A$3:$M$490,6,0)</f>
        <v>0</v>
      </c>
      <c r="E15" s="212"/>
      <c r="F15" s="212"/>
      <c r="G15" s="212" t="str">
        <f>VLOOKUP(B15,'Plantilla publicacion'!$A$3:$M$490,7,0)</f>
        <v>N/A</v>
      </c>
      <c r="H15" s="107" t="str">
        <f>VLOOKUP(B15,'Plantilla publicacion'!$A$3:$M$505,8,0)</f>
        <v>Publicar el Plan anual de Vacantes (Único entregable) (Captura de pantalla de la publicación en la página web de la SIC e Intrasic)</v>
      </c>
      <c r="I15" s="107">
        <f>VLOOKUP(B15,'Plantilla publicacion'!$A$3:$M$505,9,0)</f>
        <v>1</v>
      </c>
      <c r="J15" s="107" t="str">
        <f>VLOOKUP(B15,'Plantilla publicacion'!$A$3:$M$505,10,0)</f>
        <v>Númerica</v>
      </c>
      <c r="K15" s="108" t="str">
        <f>VLOOKUP(B15,'Plantilla publicacion'!$A$3:$M$505,11,0)</f>
        <v>2025-01-15</v>
      </c>
      <c r="L15" s="108" t="str">
        <f>VLOOKUP(B15,'Plantilla publicacion'!$A$3:$M$505,12,0)</f>
        <v>2025-01-31</v>
      </c>
      <c r="M15" s="109"/>
      <c r="N15" s="156" t="str">
        <f>VLOOKUP(B15,'Plantilla publicacion'!$A$3:$M$505,13,0)</f>
        <v>111-GRUPO DE TRABAJO DE ADMINISTRACIÓN DE PERSONAL</v>
      </c>
    </row>
    <row r="16" spans="1:14" s="12" customFormat="1" ht="51" x14ac:dyDescent="0.25">
      <c r="A16" s="5" t="str">
        <f>VLOOKUP(B16,'Plantilla publicacion'!$A$3:$B$490,2,0)</f>
        <v>Producto</v>
      </c>
      <c r="B16" s="140" t="s">
        <v>489</v>
      </c>
      <c r="C16" s="211" t="str">
        <f>VLOOKUP(B16,'Plantilla publicacion'!$A$3:$R$490,17,0)</f>
        <v>PND - 5-31-5-b- Convergencia regional - Entidades públicas territoriales y nacionales fortalecidas / PES - Transformación Institucional</v>
      </c>
      <c r="D16" s="211" t="str">
        <f>VLOOKUP(B16,'Plantilla publicacion'!$A$3:$M$497,6,0)</f>
        <v>56-Fortalecer la gestión de la información, el conocimiento y la innovación para optimizar la capacidad institucional</v>
      </c>
      <c r="E16" s="211" t="str">
        <f>VLOOKUP(B16,'Plantilla publicacion'!$A$3:$O$490,14,0)</f>
        <v>102-Cumplimiento de productos del PAI asociados a Fortalecer la gestión de la información, el conocimiento y la innovación para optimizar la capacidad institucional</v>
      </c>
      <c r="F16" s="211" t="str">
        <f>VLOOKUP(B16,'Plantilla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6" s="211" t="str">
        <f>VLOOKUP(B16,'Plantilla publicacion'!$A$3:$M$497,7,0)</f>
        <v>C-3599-0200-0005-53105b</v>
      </c>
      <c r="H16" s="15" t="str">
        <f>VLOOKUP(B16,'Plantilla publicacion'!$A$3:$M$505,8,0)</f>
        <v>Estrategia que permita la continuidad en la prestación de servicio,  la garantía del bienestar integral y la adecuada gestión del conocimiento, implementada  (Herramienta tecnológica para retención del conocimiento)</v>
      </c>
      <c r="I16" s="15">
        <f>VLOOKUP(B16,'Plantilla publicacion'!$A$3:$M$505,9,0)</f>
        <v>1</v>
      </c>
      <c r="J16" s="15" t="str">
        <f>VLOOKUP(B16,'Plantilla publicacion'!$A$3:$M$505,10,0)</f>
        <v>Númerica</v>
      </c>
      <c r="K16" s="174" t="str">
        <f>VLOOKUP(B16,'Plantilla publicacion'!$A$3:$M$505,11,0)</f>
        <v>2025-01-02</v>
      </c>
      <c r="L16" s="174" t="str">
        <f>VLOOKUP(B16,'Plantilla publicacion'!$A$3:$M$505,12,0)</f>
        <v>2025-12-19</v>
      </c>
      <c r="M16" s="15">
        <f>IF(ISERROR(VLOOKUP(B16,'Plantilla publicacion'!$A$3:$P$490,16,0)),"NA",VLOOKUP(B16,'Plantilla publicacion'!$A$3:$P$490,16,0))</f>
        <v>0</v>
      </c>
      <c r="N16" s="141" t="str">
        <f>VLOOKUP(B16,'Plantilla publicacion'!$A$3:$M$505,13,0)</f>
        <v>111-GRUPO DE TRABAJO DE ADMINISTRACIÓN DE PERSONAL;
20-OFICINA DE TECNOLOGÍA E INFORMÁTICA;
73-GRUPO DE TRABAJO DE COMUNICACION</v>
      </c>
    </row>
    <row r="17" spans="1:14" ht="38.25" x14ac:dyDescent="0.25">
      <c r="A17" s="5" t="str">
        <f>VLOOKUP(B17,'Plantilla publicacion'!$A$3:$B$490,2,0)</f>
        <v>Actividad propia</v>
      </c>
      <c r="B17" s="137" t="s">
        <v>494</v>
      </c>
      <c r="C17" s="211"/>
      <c r="D17" s="211">
        <f>VLOOKUP(B17,'Plantilla publicacion'!$A$3:$M$490,6,0)</f>
        <v>0</v>
      </c>
      <c r="E17" s="211"/>
      <c r="F17" s="211"/>
      <c r="G17" s="211" t="str">
        <f>VLOOKUP(B17,'Plantilla publicacion'!$A$3:$M$490,7,0)</f>
        <v>N/A</v>
      </c>
      <c r="H17" s="6" t="str">
        <f>VLOOKUP(B17,'Plantilla publicacion'!$A$3:$M$505,8,0)</f>
        <v>Implementar una herramienta tecnológica para retención del conocimiento de los servidores públicos  de la entidad por retiro.  (Manual de usuario y acta de entrega de la herramienta)</v>
      </c>
      <c r="I17" s="6">
        <f>VLOOKUP(B17,'Plantilla publicacion'!$A$3:$M$505,9,0)</f>
        <v>2</v>
      </c>
      <c r="J17" s="6" t="str">
        <f>VLOOKUP(B17,'Plantilla publicacion'!$A$3:$M$505,10,0)</f>
        <v>Númerica</v>
      </c>
      <c r="K17" s="7" t="str">
        <f>VLOOKUP(B17,'Plantilla publicacion'!$A$3:$M$505,11,0)</f>
        <v>2025-01-02</v>
      </c>
      <c r="L17" s="7" t="str">
        <f>VLOOKUP(B17,'Plantilla publicacion'!$A$3:$M$505,12,0)</f>
        <v>2025-02-28</v>
      </c>
      <c r="M17" s="58"/>
      <c r="N17" s="154" t="str">
        <f>VLOOKUP(B17,'Plantilla publicacion'!$A$3:$M$505,13,0)</f>
        <v>111-GRUPO DE TRABAJO DE ADMINISTRACIÓN DE PERSONAL;
20-OFICINA DE TECNOLOGÍA E INFORMÁTICA</v>
      </c>
    </row>
    <row r="18" spans="1:14" ht="51" x14ac:dyDescent="0.25">
      <c r="A18" s="5" t="str">
        <f>VLOOKUP(B18,'Plantilla publicacion'!$A$3:$B$490,2,0)</f>
        <v>Actividad propia</v>
      </c>
      <c r="B18" s="137" t="s">
        <v>497</v>
      </c>
      <c r="C18" s="211"/>
      <c r="D18" s="211">
        <f>VLOOKUP(B18,'Plantilla publicacion'!$A$3:$M$490,6,0)</f>
        <v>0</v>
      </c>
      <c r="E18" s="211"/>
      <c r="F18" s="211"/>
      <c r="G18" s="211" t="str">
        <f>VLOOKUP(B18,'Plantilla publicacion'!$A$3:$M$490,7,0)</f>
        <v>N/A</v>
      </c>
      <c r="H18" s="6" t="str">
        <f>VLOOKUP(B18,'Plantilla publicacion'!$A$3:$M$505,8,0)</f>
        <v>Fomentar la apropiación de la herramienta a través de un recurso pedagógico y la encuesta de satisfacción   (Video didáctico para el diligenciamiento de la herramienta y resultados  de la encuesta de satisfacción)</v>
      </c>
      <c r="I18" s="6">
        <f>VLOOKUP(B18,'Plantilla publicacion'!$A$3:$M$505,9,0)</f>
        <v>2</v>
      </c>
      <c r="J18" s="6" t="str">
        <f>VLOOKUP(B18,'Plantilla publicacion'!$A$3:$M$505,10,0)</f>
        <v>Númerica</v>
      </c>
      <c r="K18" s="7" t="str">
        <f>VLOOKUP(B18,'Plantilla publicacion'!$A$3:$M$505,11,0)</f>
        <v>2025-02-03</v>
      </c>
      <c r="L18" s="7" t="str">
        <f>VLOOKUP(B18,'Plantilla publicacion'!$A$3:$M$505,12,0)</f>
        <v>2025-12-19</v>
      </c>
      <c r="M18" s="58"/>
      <c r="N18" s="154" t="str">
        <f>VLOOKUP(B18,'Plantilla publicacion'!$A$3:$M$505,13,0)</f>
        <v>111-GRUPO DE TRABAJO DE ADMINISTRACIÓN DE PERSONAL;
20-OFICINA DE TECNOLOGÍA E INFORMÁTICA;
73-GRUPO DE TRABAJO DE COMUNICACION</v>
      </c>
    </row>
    <row r="19" spans="1:14" ht="39" thickBot="1" x14ac:dyDescent="0.3">
      <c r="A19" s="5" t="str">
        <f>VLOOKUP(B19,'Plantilla publicacion'!$A$3:$B$490,2,0)</f>
        <v>Actividad propia</v>
      </c>
      <c r="B19" s="155" t="s">
        <v>499</v>
      </c>
      <c r="C19" s="212"/>
      <c r="D19" s="212">
        <f>VLOOKUP(B19,'Plantilla publicacion'!$A$3:$M$490,6,0)</f>
        <v>0</v>
      </c>
      <c r="E19" s="212"/>
      <c r="F19" s="212"/>
      <c r="G19" s="212" t="str">
        <f>VLOOKUP(B19,'Plantilla publicacion'!$A$3:$M$490,7,0)</f>
        <v>N/A</v>
      </c>
      <c r="H19" s="11" t="str">
        <f>VLOOKUP(B19,'Plantilla publicacion'!$A$3:$M$505,8,0)</f>
        <v>Realizar seguimiento trimestral  al diligenciamiento de la herramienta por parte de los servidores que se retiran y  apropiación por parte de los funcionarios que ingresan  y presentarlo al CIGD     (Informes (trimestrales)</v>
      </c>
      <c r="I19" s="11">
        <f>VLOOKUP(B19,'Plantilla publicacion'!$A$3:$M$505,9,0)</f>
        <v>2</v>
      </c>
      <c r="J19" s="11" t="str">
        <f>VLOOKUP(B19,'Plantilla publicacion'!$A$3:$M$505,10,0)</f>
        <v>Númerica</v>
      </c>
      <c r="K19" s="111" t="str">
        <f>VLOOKUP(B19,'Plantilla publicacion'!$A$3:$M$505,11,0)</f>
        <v>2025-06-03</v>
      </c>
      <c r="L19" s="111" t="str">
        <f>VLOOKUP(B19,'Plantilla publicacion'!$A$3:$M$505,12,0)</f>
        <v>2025-12-19</v>
      </c>
      <c r="M19" s="109"/>
      <c r="N19" s="156" t="str">
        <f>VLOOKUP(B19,'Plantilla publicacion'!$A$3:$M$505,13,0)</f>
        <v>111-GRUPO DE TRABAJO DE ADMINISTRACIÓN DE PERSONAL</v>
      </c>
    </row>
    <row r="20" spans="1:14" s="12" customFormat="1" ht="38.25" x14ac:dyDescent="0.25">
      <c r="A20" s="5" t="str">
        <f>VLOOKUP(B20,'Plantilla publicacion'!$A$3:$B$490,2,0)</f>
        <v>Producto</v>
      </c>
      <c r="B20" s="99" t="s">
        <v>541</v>
      </c>
      <c r="C20" s="210" t="str">
        <f>VLOOKUP(B20,'Plantilla publicacion'!$A$3:$R$490,17,0)</f>
        <v>PND - 5-31-5-b- Convergencia regional - Entidades públicas territoriales y nacionales fortalecidas / PES - Transformación Institucional</v>
      </c>
      <c r="D20" s="210" t="str">
        <f>VLOOKUP(B20,'Plantilla publicacion'!$A$3:$M$497,6,0)</f>
        <v>56-Fortalecer la gestión de la información, el conocimiento y la innovación para optimizar la capacidad institucional</v>
      </c>
      <c r="E20" s="210" t="str">
        <f>VLOOKUP(B20,'Plantilla publicacion'!$A$3:$O$490,14,0)</f>
        <v>102-Cumplimiento de productos del PAI asociados a Fortalecer la gestión de la información, el conocimiento y la innovación para optimizar la capacidad institucional</v>
      </c>
      <c r="F20" s="210" t="str">
        <f>VLOOKUP(B20,'Plantilla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0" s="210" t="str">
        <f>VLOOKUP(B20,'Plantilla publicacion'!$A$3:$M$497,7,0)</f>
        <v>N/A</v>
      </c>
      <c r="H20" s="101" t="str">
        <f>VLOOKUP(B20,'Plantilla publicacion'!$A$3:$M$505,8,0)</f>
        <v>Estrategia de ingreso efectivo de nuevos funcionarios que conduzca a la garantía del bienestar integral implementada. (Informe final de la implementación de la estrategia)</v>
      </c>
      <c r="I20" s="101">
        <f>VLOOKUP(B20,'Plantilla publicacion'!$A$3:$M$505,9,0)</f>
        <v>100</v>
      </c>
      <c r="J20" s="101" t="str">
        <f>VLOOKUP(B20,'Plantilla publicacion'!$A$3:$M$505,10,0)</f>
        <v>Porcentual</v>
      </c>
      <c r="K20" s="175" t="str">
        <f>VLOOKUP(B20,'Plantilla publicacion'!$A$3:$M$505,11,0)</f>
        <v>2025-02-03</v>
      </c>
      <c r="L20" s="175" t="str">
        <f>VLOOKUP(B20,'Plantilla publicacion'!$A$3:$M$505,12,0)</f>
        <v>2025-11-28</v>
      </c>
      <c r="M20" s="15">
        <f>IF(ISERROR(VLOOKUP(B20,'Plantilla publicacion'!$A$3:$P$490,16,0)),"NA",VLOOKUP(B20,'Plantilla publicacion'!$A$3:$P$490,16,0))</f>
        <v>0</v>
      </c>
      <c r="N20" s="141" t="str">
        <f>VLOOKUP(B20,'Plantilla publicacion'!$A$3:$M$505,13,0)</f>
        <v>117-GRUPO DE TRABAJO DE DESARROLLO DE TALENTO HUMANO</v>
      </c>
    </row>
    <row r="21" spans="1:14" ht="51" x14ac:dyDescent="0.25">
      <c r="A21" s="5" t="str">
        <f>VLOOKUP(B21,'Plantilla publicacion'!$A$3:$B$490,2,0)</f>
        <v>Actividad propia</v>
      </c>
      <c r="B21" s="137" t="s">
        <v>543</v>
      </c>
      <c r="C21" s="211"/>
      <c r="D21" s="211">
        <f>VLOOKUP(B21,'Plantilla publicacion'!$A$3:$M$490,6,0)</f>
        <v>0</v>
      </c>
      <c r="E21" s="211"/>
      <c r="F21" s="211"/>
      <c r="G21" s="211" t="str">
        <f>VLOOKUP(B21,'Plantilla publicacion'!$A$3:$M$490,7,0)</f>
        <v>N/A</v>
      </c>
      <c r="H21" s="6" t="str">
        <f>VLOOKUP(B21,'Plantilla publicacion'!$A$3:$M$505,8,0)</f>
        <v>Diseñar y ejecutar la campaña "Bienvenido a la SIC", dirigida a los nuevos funcionarios, que incluya como mínimo: Correo de bienvenida, tour virtual y explicación de los beneficios de la entidad (Documento del diseño de la campaña, informe semestral de seguimiento y evidencias de su cumplimiento)</v>
      </c>
      <c r="I21" s="6">
        <f>VLOOKUP(B21,'Plantilla publicacion'!$A$3:$M$505,9,0)</f>
        <v>100</v>
      </c>
      <c r="J21" s="6" t="str">
        <f>VLOOKUP(B21,'Plantilla publicacion'!$A$3:$M$505,10,0)</f>
        <v>Porcentual</v>
      </c>
      <c r="K21" s="7" t="str">
        <f>VLOOKUP(B21,'Plantilla publicacion'!$A$3:$M$505,11,0)</f>
        <v>2025-02-03</v>
      </c>
      <c r="L21" s="7" t="str">
        <f>VLOOKUP(B21,'Plantilla publicacion'!$A$3:$M$505,12,0)</f>
        <v>2025-11-28</v>
      </c>
      <c r="M21" s="58"/>
      <c r="N21" s="154" t="str">
        <f>VLOOKUP(B21,'Plantilla publicacion'!$A$3:$M$505,13,0)</f>
        <v>117-GRUPO DE TRABAJO DE DESARROLLO DE TALENTO HUMANO</v>
      </c>
    </row>
    <row r="22" spans="1:14" ht="25.5" x14ac:dyDescent="0.25">
      <c r="A22" s="5" t="str">
        <f>VLOOKUP(B22,'Plantilla publicacion'!$A$3:$B$490,2,0)</f>
        <v>Actividad propia</v>
      </c>
      <c r="B22" s="137" t="s">
        <v>545</v>
      </c>
      <c r="C22" s="211"/>
      <c r="D22" s="211">
        <f>VLOOKUP(B22,'Plantilla publicacion'!$A$3:$M$490,6,0)</f>
        <v>0</v>
      </c>
      <c r="E22" s="211"/>
      <c r="F22" s="211"/>
      <c r="G22" s="211" t="str">
        <f>VLOOKUP(B22,'Plantilla publicacion'!$A$3:$M$490,7,0)</f>
        <v>N/A</v>
      </c>
      <c r="H22" s="6" t="str">
        <f>VLOOKUP(B22,'Plantilla publicacion'!$A$3:$M$505,8,0)</f>
        <v>Realizar un Taller de adaptación al cambio dirigido a los líderes de las área (Listado de asistencia del taller)</v>
      </c>
      <c r="I22" s="6">
        <f>VLOOKUP(B22,'Plantilla publicacion'!$A$3:$M$505,9,0)</f>
        <v>1</v>
      </c>
      <c r="J22" s="6" t="str">
        <f>VLOOKUP(B22,'Plantilla publicacion'!$A$3:$M$505,10,0)</f>
        <v>Númerica</v>
      </c>
      <c r="K22" s="7" t="str">
        <f>VLOOKUP(B22,'Plantilla publicacion'!$A$3:$M$505,11,0)</f>
        <v>2025-04-01</v>
      </c>
      <c r="L22" s="7" t="str">
        <f>VLOOKUP(B22,'Plantilla publicacion'!$A$3:$M$505,12,0)</f>
        <v>2025-04-30</v>
      </c>
      <c r="M22" s="58"/>
      <c r="N22" s="154" t="str">
        <f>VLOOKUP(B22,'Plantilla publicacion'!$A$3:$M$505,13,0)</f>
        <v>117-GRUPO DE TRABAJO DE DESARROLLO DE TALENTO HUMANO</v>
      </c>
    </row>
    <row r="23" spans="1:14" ht="51" x14ac:dyDescent="0.25">
      <c r="A23" s="5" t="str">
        <f>VLOOKUP(B23,'Plantilla publicacion'!$A$3:$B$490,2,0)</f>
        <v>Actividad propia</v>
      </c>
      <c r="B23" s="137" t="s">
        <v>547</v>
      </c>
      <c r="C23" s="211"/>
      <c r="D23" s="211">
        <f>VLOOKUP(B23,'Plantilla publicacion'!$A$3:$M$490,6,0)</f>
        <v>0</v>
      </c>
      <c r="E23" s="211"/>
      <c r="F23" s="211"/>
      <c r="G23" s="211" t="str">
        <f>VLOOKUP(B23,'Plantilla publicacion'!$A$3:$M$490,7,0)</f>
        <v>N/A</v>
      </c>
      <c r="H23" s="6" t="str">
        <f>VLOOKUP(B23,'Plantilla publicacion'!$A$3:$M$505,8,0)</f>
        <v>Realizar encuesta sociodemográfica con el fin de caracterizar a los servidores e identificar acciones de mejora en pro de la felicidad de los servidores.  (Informe de los resultados de la encuesta / Documento que defina las acciones de mejora a implementar.)</v>
      </c>
      <c r="I23" s="6">
        <f>VLOOKUP(B23,'Plantilla publicacion'!$A$3:$M$505,9,0)</f>
        <v>1</v>
      </c>
      <c r="J23" s="6" t="str">
        <f>VLOOKUP(B23,'Plantilla publicacion'!$A$3:$M$505,10,0)</f>
        <v>Númerica</v>
      </c>
      <c r="K23" s="7" t="str">
        <f>VLOOKUP(B23,'Plantilla publicacion'!$A$3:$M$505,11,0)</f>
        <v>2025-06-03</v>
      </c>
      <c r="L23" s="7" t="str">
        <f>VLOOKUP(B23,'Plantilla publicacion'!$A$3:$M$505,12,0)</f>
        <v>2025-07-01</v>
      </c>
      <c r="M23" s="58"/>
      <c r="N23" s="154" t="str">
        <f>VLOOKUP(B23,'Plantilla publicacion'!$A$3:$M$505,13,0)</f>
        <v>117-GRUPO DE TRABAJO DE DESARROLLO DE TALENTO HUMANO</v>
      </c>
    </row>
    <row r="24" spans="1:14" ht="26.25" thickBot="1" x14ac:dyDescent="0.3">
      <c r="A24" s="5" t="str">
        <f>VLOOKUP(B24,'Plantilla publicacion'!$A$3:$B$490,2,0)</f>
        <v>Actividad propia</v>
      </c>
      <c r="B24" s="138" t="s">
        <v>549</v>
      </c>
      <c r="C24" s="212"/>
      <c r="D24" s="212">
        <f>VLOOKUP(B24,'Plantilla publicacion'!$A$3:$M$490,6,0)</f>
        <v>0</v>
      </c>
      <c r="E24" s="212"/>
      <c r="F24" s="212"/>
      <c r="G24" s="212" t="str">
        <f>VLOOKUP(B24,'Plantilla publicacion'!$A$3:$M$490,7,0)</f>
        <v>N/A</v>
      </c>
      <c r="H24" s="107" t="str">
        <f>VLOOKUP(B24,'Plantilla publicacion'!$A$3:$M$505,8,0)</f>
        <v>Realizar campañas "escuchando tus emociones" (Informe con estadísticas de las personas que participaron de la campaña)</v>
      </c>
      <c r="I24" s="107">
        <f>VLOOKUP(B24,'Plantilla publicacion'!$A$3:$M$505,9,0)</f>
        <v>6</v>
      </c>
      <c r="J24" s="107" t="str">
        <f>VLOOKUP(B24,'Plantilla publicacion'!$A$3:$M$505,10,0)</f>
        <v>Númerica</v>
      </c>
      <c r="K24" s="108" t="str">
        <f>VLOOKUP(B24,'Plantilla publicacion'!$A$3:$M$505,11,0)</f>
        <v>2025-06-03</v>
      </c>
      <c r="L24" s="108" t="str">
        <f>VLOOKUP(B24,'Plantilla publicacion'!$A$3:$M$505,12,0)</f>
        <v>2025-11-28</v>
      </c>
      <c r="M24" s="109"/>
      <c r="N24" s="156" t="str">
        <f>VLOOKUP(B24,'Plantilla publicacion'!$A$3:$M$505,13,0)</f>
        <v>117-GRUPO DE TRABAJO DE DESARROLLO DE TALENTO HUMANO</v>
      </c>
    </row>
    <row r="25" spans="1:14" s="12" customFormat="1" ht="38.25" x14ac:dyDescent="0.25">
      <c r="A25" s="5" t="str">
        <f>VLOOKUP(B25,'Plantilla publicacion'!$A$3:$B$490,2,0)</f>
        <v>Producto</v>
      </c>
      <c r="B25" s="140" t="s">
        <v>551</v>
      </c>
      <c r="C25" s="210" t="str">
        <f>VLOOKUP(B25,'Plantilla publicacion'!$A$3:$R$490,17,0)</f>
        <v>PND - 5-31-5-b- Convergencia regional - Entidades públicas territoriales y nacionales fortalecidas / PES - Transformación Institucional</v>
      </c>
      <c r="D25" s="210" t="str">
        <f>VLOOKUP(B25,'Plantilla publicacion'!$A$3:$M$497,6,0)</f>
        <v>60-Fortalecer el Sistema Integral de Gestión Institucional en el marco del Modelo Integrado de Planeación y gestión para mejorar la prestación del servicio.</v>
      </c>
      <c r="E25" s="210" t="str">
        <f>VLOOKUP(B25,'Plantilla publicacion'!$A$3:$O$490,14,0)</f>
        <v>106-Cumplimiento de productos del PAI asociados a Fortalecer el Sistema Integral de Gestión Institucional para mejorar la prestación del servicio.</v>
      </c>
      <c r="F25" s="210" t="str">
        <f>VLOOKUP(B25,'Plantilla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5" s="210" t="str">
        <f>VLOOKUP(B25,'Plantilla publicacion'!$A$3:$M$497,7,0)</f>
        <v>N/A</v>
      </c>
      <c r="H25" s="15" t="str">
        <f>VLOOKUP(B25,'Plantilla publicacion'!$A$3:$M$505,8,0)</f>
        <v>Documento del Plan Estratégico de Talento Humano, elaborado y publicado  (Plan elaborado y captura de pantalla de la publicación en página web de la SIC e Intrasic)</v>
      </c>
      <c r="I25" s="15">
        <f>VLOOKUP(B25,'Plantilla publicacion'!$A$3:$M$505,9,0)</f>
        <v>1</v>
      </c>
      <c r="J25" s="15" t="str">
        <f>VLOOKUP(B25,'Plantilla publicacion'!$A$3:$M$505,10,0)</f>
        <v>Númerica</v>
      </c>
      <c r="K25" s="174" t="str">
        <f>VLOOKUP(B25,'Plantilla publicacion'!$A$3:$M$505,11,0)</f>
        <v>2025-01-20</v>
      </c>
      <c r="L25" s="174" t="str">
        <f>VLOOKUP(B25,'Plantilla publicacion'!$A$3:$M$505,12,0)</f>
        <v>2025-02-28</v>
      </c>
      <c r="M25" s="15" t="str">
        <f>IF(ISERROR(VLOOKUP(B25,'Plantilla publicacion'!$A$3:$P$490,16,0)),"NA",VLOOKUP(B25,'Plantilla publicacion'!$A$3:$P$490,16,0))</f>
        <v>PES_20240073 / DECRETO 612</v>
      </c>
      <c r="N25" s="141" t="str">
        <f>VLOOKUP(B25,'Plantilla publicacion'!$A$3:$M$505,13,0)</f>
        <v>117-GRUPO DE TRABAJO DE DESARROLLO DE TALENTO HUMANO</v>
      </c>
    </row>
    <row r="26" spans="1:14" ht="25.5" x14ac:dyDescent="0.25">
      <c r="A26" s="5" t="str">
        <f>VLOOKUP(B26,'Plantilla publicacion'!$A$3:$B$490,2,0)</f>
        <v>Actividad propia</v>
      </c>
      <c r="B26" s="137" t="s">
        <v>553</v>
      </c>
      <c r="C26" s="211"/>
      <c r="D26" s="211">
        <f>VLOOKUP(B26,'Plantilla publicacion'!$A$3:$M$490,6,0)</f>
        <v>0</v>
      </c>
      <c r="E26" s="211"/>
      <c r="F26" s="211"/>
      <c r="G26" s="211" t="str">
        <f>VLOOKUP(B26,'Plantilla publicacion'!$A$3:$M$490,7,0)</f>
        <v>N/A</v>
      </c>
      <c r="H26" s="6" t="str">
        <f>VLOOKUP(B26,'Plantilla publicacion'!$A$3:$M$505,8,0)</f>
        <v>Elaborar el documento del Plan Estratégico de Talento Humano (Documento del plan/único entregable)</v>
      </c>
      <c r="I26" s="6">
        <f>VLOOKUP(B26,'Plantilla publicacion'!$A$3:$M$505,9,0)</f>
        <v>1</v>
      </c>
      <c r="J26" s="6" t="str">
        <f>VLOOKUP(B26,'Plantilla publicacion'!$A$3:$M$505,10,0)</f>
        <v>Númerica</v>
      </c>
      <c r="K26" s="7" t="str">
        <f>VLOOKUP(B26,'Plantilla publicacion'!$A$3:$M$505,11,0)</f>
        <v>2025-01-20</v>
      </c>
      <c r="L26" s="7" t="str">
        <f>VLOOKUP(B26,'Plantilla publicacion'!$A$3:$M$505,12,0)</f>
        <v>2025-01-31</v>
      </c>
      <c r="M26" s="58"/>
      <c r="N26" s="154" t="str">
        <f>VLOOKUP(B26,'Plantilla publicacion'!$A$3:$M$505,13,0)</f>
        <v>117-GRUPO DE TRABAJO DE DESARROLLO DE TALENTO HUMANO</v>
      </c>
    </row>
    <row r="27" spans="1:14" ht="26.25" thickBot="1" x14ac:dyDescent="0.3">
      <c r="A27" s="5" t="str">
        <f>VLOOKUP(B27,'Plantilla publicacion'!$A$3:$B$490,2,0)</f>
        <v>Actividad propia</v>
      </c>
      <c r="B27" s="155" t="s">
        <v>555</v>
      </c>
      <c r="C27" s="212"/>
      <c r="D27" s="212">
        <f>VLOOKUP(B27,'Plantilla publicacion'!$A$3:$M$490,6,0)</f>
        <v>0</v>
      </c>
      <c r="E27" s="212"/>
      <c r="F27" s="212"/>
      <c r="G27" s="212" t="str">
        <f>VLOOKUP(B27,'Plantilla publicacion'!$A$3:$M$490,7,0)</f>
        <v>N/A</v>
      </c>
      <c r="H27" s="11" t="str">
        <f>VLOOKUP(B27,'Plantilla publicacion'!$A$3:$M$505,8,0)</f>
        <v>Publicar el Plan Estratégico de Talento Humano  (Captura de pantalla de la publicación en página web de la SIC e Intrasic)</v>
      </c>
      <c r="I27" s="11">
        <f>VLOOKUP(B27,'Plantilla publicacion'!$A$3:$M$505,9,0)</f>
        <v>1</v>
      </c>
      <c r="J27" s="11" t="str">
        <f>VLOOKUP(B27,'Plantilla publicacion'!$A$3:$M$505,10,0)</f>
        <v>Númerica</v>
      </c>
      <c r="K27" s="111" t="str">
        <f>VLOOKUP(B27,'Plantilla publicacion'!$A$3:$M$505,11,0)</f>
        <v>2025-02-03</v>
      </c>
      <c r="L27" s="111" t="str">
        <f>VLOOKUP(B27,'Plantilla publicacion'!$A$3:$M$505,12,0)</f>
        <v>2025-02-28</v>
      </c>
      <c r="M27" s="109"/>
      <c r="N27" s="156" t="str">
        <f>VLOOKUP(B27,'Plantilla publicacion'!$A$3:$M$505,13,0)</f>
        <v>117-GRUPO DE TRABAJO DE DESARROLLO DE TALENTO HUMANO</v>
      </c>
    </row>
    <row r="28" spans="1:14" s="12" customFormat="1" ht="25.5" x14ac:dyDescent="0.25">
      <c r="A28" s="5" t="str">
        <f>VLOOKUP(B28,'Plantilla publicacion'!$A$3:$B$490,2,0)</f>
        <v>Producto</v>
      </c>
      <c r="B28" s="99" t="s">
        <v>557</v>
      </c>
      <c r="C28" s="210" t="str">
        <f>VLOOKUP(B28,'Plantilla publicacion'!$A$3:$R$490,17,0)</f>
        <v>PND - 5-31-5-b- Convergencia regional - Entidades públicas territoriales y nacionales fortalecidas / PES - Transformación Institucional</v>
      </c>
      <c r="D28" s="210" t="str">
        <f>VLOOKUP(B28,'Plantilla publicacion'!$A$3:$M$497,6,0)</f>
        <v>60-Fortalecer el Sistema Integral de Gestión Institucional en el marco del Modelo Integrado de Planeación y gestión para mejorar la prestación del servicio.</v>
      </c>
      <c r="E28" s="210" t="str">
        <f>VLOOKUP(B28,'Plantilla publicacion'!$A$3:$O$490,14,0)</f>
        <v>106-Cumplimiento de productos del PAI asociados a Fortalecer el Sistema Integral de Gestión Institucional para mejorar la prestación del servicio.</v>
      </c>
      <c r="F28" s="210" t="str">
        <f>VLOOKUP(B28,'Plantilla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8" s="210" t="str">
        <f>VLOOKUP(B28,'Plantilla publicacion'!$A$3:$M$497,7,0)</f>
        <v>N/A</v>
      </c>
      <c r="H28" s="101" t="str">
        <f>VLOOKUP(B28,'Plantilla publicacion'!$A$3:$M$505,8,0)</f>
        <v>Objetivo de mejora Empresas Familiarmente responsables efr, cumplidos (Informe consolidado de cumplimiento de objetivos de mejora, único entregable)</v>
      </c>
      <c r="I28" s="101">
        <f>VLOOKUP(B28,'Plantilla publicacion'!$A$3:$M$505,9,0)</f>
        <v>1</v>
      </c>
      <c r="J28" s="101" t="str">
        <f>VLOOKUP(B28,'Plantilla publicacion'!$A$3:$M$505,10,0)</f>
        <v>Númerica</v>
      </c>
      <c r="K28" s="175" t="str">
        <f>VLOOKUP(B28,'Plantilla publicacion'!$A$3:$M$505,11,0)</f>
        <v>2025-01-20</v>
      </c>
      <c r="L28" s="175" t="str">
        <f>VLOOKUP(B28,'Plantilla publicacion'!$A$3:$M$505,12,0)</f>
        <v>2025-12-22</v>
      </c>
      <c r="M28" s="15">
        <f>IF(ISERROR(VLOOKUP(B28,'Plantilla publicacion'!$A$3:$P$490,16,0)),"NA",VLOOKUP(B28,'Plantilla publicacion'!$A$3:$P$490,16,0))</f>
        <v>0</v>
      </c>
      <c r="N28" s="141" t="str">
        <f>VLOOKUP(B28,'Plantilla publicacion'!$A$3:$M$505,13,0)</f>
        <v>117-GRUPO DE TRABAJO DE DESARROLLO DE TALENTO HUMANO</v>
      </c>
    </row>
    <row r="29" spans="1:14" ht="38.25" x14ac:dyDescent="0.25">
      <c r="A29" s="5" t="str">
        <f>VLOOKUP(B29,'Plantilla publicacion'!$A$3:$B$490,2,0)</f>
        <v>Actividad propia</v>
      </c>
      <c r="B29" s="137" t="s">
        <v>559</v>
      </c>
      <c r="C29" s="211"/>
      <c r="D29" s="211">
        <f>VLOOKUP(B29,'Plantilla publicacion'!$A$3:$M$490,6,0)</f>
        <v>0</v>
      </c>
      <c r="E29" s="211"/>
      <c r="F29" s="211"/>
      <c r="G29" s="211" t="str">
        <f>VLOOKUP(B29,'Plantilla publicacion'!$A$3:$M$490,7,0)</f>
        <v>N/A</v>
      </c>
      <c r="H29" s="6" t="str">
        <f>VLOOKUP(B29,'Plantilla publicacion'!$A$3:$M$505,8,0)</f>
        <v>Establecer plan de trabajo con acciones, fechas y responsables, para el cumplimiento de los objetivos de mejora efr   (Plan de trabajo / único entregable)</v>
      </c>
      <c r="I29" s="6">
        <f>VLOOKUP(B29,'Plantilla publicacion'!$A$3:$M$505,9,0)</f>
        <v>1</v>
      </c>
      <c r="J29" s="6" t="str">
        <f>VLOOKUP(B29,'Plantilla publicacion'!$A$3:$M$505,10,0)</f>
        <v>Númerica</v>
      </c>
      <c r="K29" s="7" t="str">
        <f>VLOOKUP(B29,'Plantilla publicacion'!$A$3:$M$505,11,0)</f>
        <v>2025-01-20</v>
      </c>
      <c r="L29" s="7" t="str">
        <f>VLOOKUP(B29,'Plantilla publicacion'!$A$3:$M$505,12,0)</f>
        <v>2025-01-31</v>
      </c>
      <c r="M29" s="58"/>
      <c r="N29" s="154" t="str">
        <f>VLOOKUP(B29,'Plantilla publicacion'!$A$3:$M$505,13,0)</f>
        <v>117-GRUPO DE TRABAJO DE DESARROLLO DE TALENTO HUMANO</v>
      </c>
    </row>
    <row r="30" spans="1:14" ht="39" thickBot="1" x14ac:dyDescent="0.3">
      <c r="A30" s="5" t="str">
        <f>VLOOKUP(B30,'Plantilla publicacion'!$A$3:$B$490,2,0)</f>
        <v>Actividad propia</v>
      </c>
      <c r="B30" s="138" t="s">
        <v>560</v>
      </c>
      <c r="C30" s="212"/>
      <c r="D30" s="212">
        <f>VLOOKUP(B30,'Plantilla publicacion'!$A$3:$M$490,6,0)</f>
        <v>0</v>
      </c>
      <c r="E30" s="212"/>
      <c r="F30" s="212"/>
      <c r="G30" s="212" t="str">
        <f>VLOOKUP(B30,'Plantilla publicacion'!$A$3:$M$490,7,0)</f>
        <v>N/A</v>
      </c>
      <c r="H30" s="107" t="str">
        <f>VLOOKUP(B30,'Plantilla publicacion'!$A$3:$M$505,8,0)</f>
        <v>Ejecutar el plan de trabajo para el cumplimiento de los objetivos de mejora efr  (Informes trimestrales (4) de seguimiento y soportes documentales de cumplimiento)</v>
      </c>
      <c r="I30" s="107">
        <f>VLOOKUP(B30,'Plantilla publicacion'!$A$3:$M$505,9,0)</f>
        <v>100</v>
      </c>
      <c r="J30" s="107" t="str">
        <f>VLOOKUP(B30,'Plantilla publicacion'!$A$3:$M$505,10,0)</f>
        <v>Porcentual</v>
      </c>
      <c r="K30" s="108" t="str">
        <f>VLOOKUP(B30,'Plantilla publicacion'!$A$3:$M$505,11,0)</f>
        <v>2025-02-03</v>
      </c>
      <c r="L30" s="108" t="str">
        <f>VLOOKUP(B30,'Plantilla publicacion'!$A$3:$M$505,12,0)</f>
        <v>2025-12-22</v>
      </c>
      <c r="M30" s="109"/>
      <c r="N30" s="156" t="str">
        <f>VLOOKUP(B30,'Plantilla publicacion'!$A$3:$M$505,13,0)</f>
        <v>117-GRUPO DE TRABAJO DE DESARROLLO DE TALENTO HUMANO</v>
      </c>
    </row>
    <row r="31" spans="1:14" s="12" customFormat="1" ht="25.5" x14ac:dyDescent="0.25">
      <c r="A31" s="5" t="str">
        <f>VLOOKUP(B31,'Plantilla publicacion'!$A$3:$B$490,2,0)</f>
        <v>Producto</v>
      </c>
      <c r="B31" s="140" t="s">
        <v>562</v>
      </c>
      <c r="C31" s="210" t="str">
        <f>VLOOKUP(B31,'Plantilla publicacion'!$A$3:$R$490,17,0)</f>
        <v>PND - 5-31-5-b- Convergencia regional - Entidades públicas territoriales y nacionales fortalecidas / PES - Transformación Institucional</v>
      </c>
      <c r="D31" s="210" t="str">
        <f>VLOOKUP(B31,'Plantilla publicacion'!$A$3:$M$497,6,0)</f>
        <v>60-Fortalecer el Sistema Integral de Gestión Institucional en el marco del Modelo Integrado de Planeación y gestión para mejorar la prestación del servicio.</v>
      </c>
      <c r="E31" s="210" t="str">
        <f>VLOOKUP(B31,'Plantilla publicacion'!$A$3:$O$490,14,0)</f>
        <v>106-Cumplimiento de productos del PAI asociados a Fortalecer el Sistema Integral de Gestión Institucional para mejorar la prestación del servicio.</v>
      </c>
      <c r="F31" s="210" t="str">
        <f>VLOOKUP(B31,'Plantilla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1" s="210" t="str">
        <f>VLOOKUP(B31,'Plantilla publicacion'!$A$3:$M$497,7,0)</f>
        <v>FUNCIONAMIENTO</v>
      </c>
      <c r="H31" s="15" t="str">
        <f>VLOOKUP(B31,'Plantilla publicacion'!$A$3:$M$505,8,0)</f>
        <v>Plan de Bienestar Social y Estímulos, elaborado y ejecutado (Informe semestral de la ejecución del plan / único entregable)</v>
      </c>
      <c r="I31" s="15">
        <f>VLOOKUP(B31,'Plantilla publicacion'!$A$3:$M$505,9,0)</f>
        <v>100</v>
      </c>
      <c r="J31" s="15" t="str">
        <f>VLOOKUP(B31,'Plantilla publicacion'!$A$3:$M$505,10,0)</f>
        <v>Porcentual</v>
      </c>
      <c r="K31" s="174" t="str">
        <f>VLOOKUP(B31,'Plantilla publicacion'!$A$3:$M$505,11,0)</f>
        <v>2025-01-13</v>
      </c>
      <c r="L31" s="174" t="str">
        <f>VLOOKUP(B31,'Plantilla publicacion'!$A$3:$M$505,12,0)</f>
        <v>2025-12-22</v>
      </c>
      <c r="M31" s="15" t="str">
        <f>IF(ISERROR(VLOOKUP(B31,'Plantilla publicacion'!$A$3:$P$490,16,0)),"NA",VLOOKUP(B31,'Plantilla publicacion'!$A$3:$P$490,16,0))</f>
        <v>DECRETO 612</v>
      </c>
      <c r="N31" s="141" t="str">
        <f>VLOOKUP(B31,'Plantilla publicacion'!$A$3:$M$505,13,0)</f>
        <v>117-GRUPO DE TRABAJO DE DESARROLLO DE TALENTO HUMANO</v>
      </c>
    </row>
    <row r="32" spans="1:14" ht="51" x14ac:dyDescent="0.25">
      <c r="A32" s="5" t="str">
        <f>VLOOKUP(B32,'Plantilla publicacion'!$A$3:$B$490,2,0)</f>
        <v>Actividad propia</v>
      </c>
      <c r="B32" s="137" t="s">
        <v>564</v>
      </c>
      <c r="C32" s="211"/>
      <c r="D32" s="211">
        <f>VLOOKUP(B32,'Plantilla publicacion'!$A$3:$M$490,6,0)</f>
        <v>0</v>
      </c>
      <c r="E32" s="211"/>
      <c r="F32" s="211"/>
      <c r="G32" s="211" t="str">
        <f>VLOOKUP(B32,'Plantilla publicacion'!$A$3:$M$490,7,0)</f>
        <v>N/A</v>
      </c>
      <c r="H32" s="6" t="str">
        <f>VLOOKUP(B32,'Plantilla publicacion'!$A$3:$M$505,8,0)</f>
        <v>Elaborar y presentar para aprobación del Comité Institucional de Gestión y desempeño la propuesta de plan de bienestar social y estímulos (Acta de Comité Institucional de Gestión y Desempeño aprobando el Plan de Bienestar Social y Estímulos-único entregable)</v>
      </c>
      <c r="I32" s="6">
        <f>VLOOKUP(B32,'Plantilla publicacion'!$A$3:$M$505,9,0)</f>
        <v>1</v>
      </c>
      <c r="J32" s="6" t="str">
        <f>VLOOKUP(B32,'Plantilla publicacion'!$A$3:$M$505,10,0)</f>
        <v>Númerica</v>
      </c>
      <c r="K32" s="7" t="str">
        <f>VLOOKUP(B32,'Plantilla publicacion'!$A$3:$M$505,11,0)</f>
        <v>2025-01-13</v>
      </c>
      <c r="L32" s="7" t="str">
        <f>VLOOKUP(B32,'Plantilla publicacion'!$A$3:$M$505,12,0)</f>
        <v>2025-01-31</v>
      </c>
      <c r="M32" s="58"/>
      <c r="N32" s="154" t="str">
        <f>VLOOKUP(B32,'Plantilla publicacion'!$A$3:$M$505,13,0)</f>
        <v>117-GRUPO DE TRABAJO DE DESARROLLO DE TALENTO HUMANO</v>
      </c>
    </row>
    <row r="33" spans="1:14" ht="38.25" x14ac:dyDescent="0.25">
      <c r="A33" s="5" t="str">
        <f>VLOOKUP(B33,'Plantilla publicacion'!$A$3:$B$490,2,0)</f>
        <v>Actividad propia</v>
      </c>
      <c r="B33" s="137" t="s">
        <v>566</v>
      </c>
      <c r="C33" s="211"/>
      <c r="D33" s="211">
        <f>VLOOKUP(B33,'Plantilla publicacion'!$A$3:$M$490,6,0)</f>
        <v>0</v>
      </c>
      <c r="E33" s="211"/>
      <c r="F33" s="211"/>
      <c r="G33" s="211" t="str">
        <f>VLOOKUP(B33,'Plantilla publicacion'!$A$3:$M$490,7,0)</f>
        <v>N/A</v>
      </c>
      <c r="H33" s="6" t="str">
        <f>VLOOKUP(B33,'Plantilla publicacion'!$A$3:$M$505,8,0)</f>
        <v>Realizar la Resolución de adopción del plan de bienestar social y Estímulos  y publicar el plan aprobado en la página web e intrasic (Resolución adoptando el Plan de Bienestar Social y Estímulos y  Soporte de publicación del plan)</v>
      </c>
      <c r="I33" s="6">
        <f>VLOOKUP(B33,'Plantilla publicacion'!$A$3:$M$505,9,0)</f>
        <v>1</v>
      </c>
      <c r="J33" s="6" t="str">
        <f>VLOOKUP(B33,'Plantilla publicacion'!$A$3:$M$505,10,0)</f>
        <v>Númerica</v>
      </c>
      <c r="K33" s="7" t="str">
        <f>VLOOKUP(B33,'Plantilla publicacion'!$A$3:$M$505,11,0)</f>
        <v>2025-01-13</v>
      </c>
      <c r="L33" s="7" t="str">
        <f>VLOOKUP(B33,'Plantilla publicacion'!$A$3:$M$505,12,0)</f>
        <v>2025-01-31</v>
      </c>
      <c r="M33" s="58"/>
      <c r="N33" s="154" t="str">
        <f>VLOOKUP(B33,'Plantilla publicacion'!$A$3:$M$505,13,0)</f>
        <v>117-GRUPO DE TRABAJO DE DESARROLLO DE TALENTO HUMANO</v>
      </c>
    </row>
    <row r="34" spans="1:14" ht="51.75" thickBot="1" x14ac:dyDescent="0.3">
      <c r="A34" s="5" t="str">
        <f>VLOOKUP(B34,'Plantilla publicacion'!$A$3:$B$490,2,0)</f>
        <v>Actividad propia</v>
      </c>
      <c r="B34" s="155" t="s">
        <v>568</v>
      </c>
      <c r="C34" s="212"/>
      <c r="D34" s="212">
        <f>VLOOKUP(B34,'Plantilla publicacion'!$A$3:$M$490,6,0)</f>
        <v>0</v>
      </c>
      <c r="E34" s="212"/>
      <c r="F34" s="212"/>
      <c r="G34" s="212" t="str">
        <f>VLOOKUP(B34,'Plantilla publicacion'!$A$3:$M$490,7,0)</f>
        <v>N/A</v>
      </c>
      <c r="H34" s="11" t="str">
        <f>VLOOKUP(B34,'Plantilla publicacion'!$A$3:$M$505,8,0)</f>
        <v>Ejecutar el  plan de Bienestar Social y Estímulos (Captura de pantalla de publicación de actividades de bienestar y Estímulos cuando aplique/ Listas de asistencia a actividades de Bienestar social y Estímulos, cuando aplique e informe semestral de las actividades realizadas)</v>
      </c>
      <c r="I34" s="11">
        <f>VLOOKUP(B34,'Plantilla publicacion'!$A$3:$M$505,9,0)</f>
        <v>100</v>
      </c>
      <c r="J34" s="11" t="str">
        <f>VLOOKUP(B34,'Plantilla publicacion'!$A$3:$M$505,10,0)</f>
        <v>Porcentual</v>
      </c>
      <c r="K34" s="111" t="str">
        <f>VLOOKUP(B34,'Plantilla publicacion'!$A$3:$M$505,11,0)</f>
        <v>2025-02-03</v>
      </c>
      <c r="L34" s="111" t="str">
        <f>VLOOKUP(B34,'Plantilla publicacion'!$A$3:$M$505,12,0)</f>
        <v>2025-12-22</v>
      </c>
      <c r="M34" s="109"/>
      <c r="N34" s="156" t="str">
        <f>VLOOKUP(B34,'Plantilla publicacion'!$A$3:$M$505,13,0)</f>
        <v>117-GRUPO DE TRABAJO DE DESARROLLO DE TALENTO HUMANO</v>
      </c>
    </row>
    <row r="35" spans="1:14" s="12" customFormat="1" ht="25.5" x14ac:dyDescent="0.25">
      <c r="A35" s="5" t="str">
        <f>VLOOKUP(B35,'Plantilla publicacion'!$A$3:$B$490,2,0)</f>
        <v>Producto</v>
      </c>
      <c r="B35" s="99" t="s">
        <v>569</v>
      </c>
      <c r="C35" s="210" t="str">
        <f>VLOOKUP(B35,'Plantilla publicacion'!$A$3:$R$490,17,0)</f>
        <v>PND - 5-31-5-b- Convergencia regional - Entidades públicas territoriales y nacionales fortalecidas / PES - Transformación Institucional</v>
      </c>
      <c r="D35" s="210" t="str">
        <f>VLOOKUP(B35,'Plantilla publicacion'!$A$3:$M$497,6,0)</f>
        <v>60-Fortalecer el Sistema Integral de Gestión Institucional en el marco del Modelo Integrado de Planeación y gestión para mejorar la prestación del servicio.</v>
      </c>
      <c r="E35" s="210" t="str">
        <f>VLOOKUP(B35,'Plantilla publicacion'!$A$3:$O$490,14,0)</f>
        <v>106-Cumplimiento de productos del PAI asociados a Fortalecer el Sistema Integral de Gestión Institucional para mejorar la prestación del servicio.</v>
      </c>
      <c r="F35" s="210" t="str">
        <f>VLOOKUP(B35,'Plantilla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5" s="210" t="str">
        <f>VLOOKUP(B35,'Plantilla publicacion'!$A$3:$M$497,7,0)</f>
        <v>FUNCIONAMIENTO</v>
      </c>
      <c r="H35" s="101" t="str">
        <f>VLOOKUP(B35,'Plantilla publicacion'!$A$3:$M$505,8,0)</f>
        <v>Plan de Capacitación, elaborado y ejecutado  (Informe semestral de la ejecución del plan)</v>
      </c>
      <c r="I35" s="101">
        <f>VLOOKUP(B35,'Plantilla publicacion'!$A$3:$M$505,9,0)</f>
        <v>100</v>
      </c>
      <c r="J35" s="101" t="str">
        <f>VLOOKUP(B35,'Plantilla publicacion'!$A$3:$M$505,10,0)</f>
        <v>Porcentual</v>
      </c>
      <c r="K35" s="175" t="str">
        <f>VLOOKUP(B35,'Plantilla publicacion'!$A$3:$M$505,11,0)</f>
        <v>2025-01-13</v>
      </c>
      <c r="L35" s="175" t="str">
        <f>VLOOKUP(B35,'Plantilla publicacion'!$A$3:$M$505,12,0)</f>
        <v>2025-12-22</v>
      </c>
      <c r="M35" s="15" t="str">
        <f>IF(ISERROR(VLOOKUP(B35,'Plantilla publicacion'!$A$3:$P$490,16,0)),"NA",VLOOKUP(B35,'Plantilla publicacion'!$A$3:$P$490,16,0))</f>
        <v>DECRETO 612</v>
      </c>
      <c r="N35" s="141" t="str">
        <f>VLOOKUP(B35,'Plantilla publicacion'!$A$3:$M$505,13,0)</f>
        <v>117-GRUPO DE TRABAJO DE DESARROLLO DE TALENTO HUMANO</v>
      </c>
    </row>
    <row r="36" spans="1:14" ht="38.25" x14ac:dyDescent="0.25">
      <c r="A36" s="5" t="str">
        <f>VLOOKUP(B36,'Plantilla publicacion'!$A$3:$B$490,2,0)</f>
        <v>Actividad propia</v>
      </c>
      <c r="B36" s="137" t="s">
        <v>571</v>
      </c>
      <c r="C36" s="211"/>
      <c r="D36" s="211">
        <f>VLOOKUP(B36,'Plantilla publicacion'!$A$3:$M$490,6,0)</f>
        <v>0</v>
      </c>
      <c r="E36" s="211"/>
      <c r="F36" s="211"/>
      <c r="G36" s="211" t="str">
        <f>VLOOKUP(B36,'Plantilla publicacion'!$A$3:$M$490,7,0)</f>
        <v>N/A</v>
      </c>
      <c r="H36" s="6" t="str">
        <f>VLOOKUP(B36,'Plantilla publicacion'!$A$3:$M$505,8,0)</f>
        <v>Elaborar y presentar para aprobación del Comité Institucional de Gestión y desempeño la propuesta de plan de capacitación (Acta de Comité Institucional de Gestión y Desempeño aprobando el Plan de Capacitación único entregable)</v>
      </c>
      <c r="I36" s="6">
        <f>VLOOKUP(B36,'Plantilla publicacion'!$A$3:$M$505,9,0)</f>
        <v>1</v>
      </c>
      <c r="J36" s="6" t="str">
        <f>VLOOKUP(B36,'Plantilla publicacion'!$A$3:$M$505,10,0)</f>
        <v>Númerica</v>
      </c>
      <c r="K36" s="7" t="str">
        <f>VLOOKUP(B36,'Plantilla publicacion'!$A$3:$M$505,11,0)</f>
        <v>2025-01-13</v>
      </c>
      <c r="L36" s="7" t="str">
        <f>VLOOKUP(B36,'Plantilla publicacion'!$A$3:$M$505,12,0)</f>
        <v>2025-01-31</v>
      </c>
      <c r="M36" s="58"/>
      <c r="N36" s="154" t="str">
        <f>VLOOKUP(B36,'Plantilla publicacion'!$A$3:$M$505,13,0)</f>
        <v>117-GRUPO DE TRABAJO DE DESARROLLO DE TALENTO HUMANO</v>
      </c>
    </row>
    <row r="37" spans="1:14" ht="38.25" x14ac:dyDescent="0.25">
      <c r="A37" s="5" t="str">
        <f>VLOOKUP(B37,'Plantilla publicacion'!$A$3:$B$490,2,0)</f>
        <v>Actividad propia</v>
      </c>
      <c r="B37" s="137" t="s">
        <v>573</v>
      </c>
      <c r="C37" s="211"/>
      <c r="D37" s="211">
        <f>VLOOKUP(B37,'Plantilla publicacion'!$A$3:$M$490,6,0)</f>
        <v>0</v>
      </c>
      <c r="E37" s="211"/>
      <c r="F37" s="211"/>
      <c r="G37" s="211" t="str">
        <f>VLOOKUP(B37,'Plantilla publicacion'!$A$3:$M$490,7,0)</f>
        <v>N/A</v>
      </c>
      <c r="H37" s="6" t="str">
        <f>VLOOKUP(B37,'Plantilla publicacion'!$A$3:$M$505,8,0)</f>
        <v>Realizar la Resolución de adopción del plan de capacitación y publicar el plan aprobado en la página web e intrasic (Resolución adoptando el Plan de Capacitación-único entregable)</v>
      </c>
      <c r="I37" s="6">
        <f>VLOOKUP(B37,'Plantilla publicacion'!$A$3:$M$505,9,0)</f>
        <v>1</v>
      </c>
      <c r="J37" s="6" t="str">
        <f>VLOOKUP(B37,'Plantilla publicacion'!$A$3:$M$505,10,0)</f>
        <v>Númerica</v>
      </c>
      <c r="K37" s="7" t="str">
        <f>VLOOKUP(B37,'Plantilla publicacion'!$A$3:$M$505,11,0)</f>
        <v>2025-01-13</v>
      </c>
      <c r="L37" s="7" t="str">
        <f>VLOOKUP(B37,'Plantilla publicacion'!$A$3:$M$505,12,0)</f>
        <v>2025-01-31</v>
      </c>
      <c r="M37" s="58"/>
      <c r="N37" s="154" t="str">
        <f>VLOOKUP(B37,'Plantilla publicacion'!$A$3:$M$505,13,0)</f>
        <v>117-GRUPO DE TRABAJO DE DESARROLLO DE TALENTO HUMANO</v>
      </c>
    </row>
    <row r="38" spans="1:14" ht="39" thickBot="1" x14ac:dyDescent="0.3">
      <c r="A38" s="5" t="str">
        <f>VLOOKUP(B38,'Plantilla publicacion'!$A$3:$B$490,2,0)</f>
        <v>Actividad propia</v>
      </c>
      <c r="B38" s="138" t="s">
        <v>575</v>
      </c>
      <c r="C38" s="212"/>
      <c r="D38" s="212">
        <f>VLOOKUP(B38,'Plantilla publicacion'!$A$3:$M$490,6,0)</f>
        <v>0</v>
      </c>
      <c r="E38" s="212"/>
      <c r="F38" s="212"/>
      <c r="G38" s="212" t="str">
        <f>VLOOKUP(B38,'Plantilla publicacion'!$A$3:$M$490,7,0)</f>
        <v>N/A</v>
      </c>
      <c r="H38" s="107" t="str">
        <f>VLOOKUP(B38,'Plantilla publicacion'!$A$3:$M$505,8,0)</f>
        <v>Ejecutar el  plan de Capacitación (Listas de asistencia cuando aplique, captura de pantalla de la reunión de capacitaciones cuando aplique e informe semestral de las actividades realizadas)</v>
      </c>
      <c r="I38" s="107">
        <f>VLOOKUP(B38,'Plantilla publicacion'!$A$3:$M$505,9,0)</f>
        <v>100</v>
      </c>
      <c r="J38" s="107" t="str">
        <f>VLOOKUP(B38,'Plantilla publicacion'!$A$3:$M$505,10,0)</f>
        <v>Porcentual</v>
      </c>
      <c r="K38" s="108" t="str">
        <f>VLOOKUP(B38,'Plantilla publicacion'!$A$3:$M$505,11,0)</f>
        <v>2025-02-03</v>
      </c>
      <c r="L38" s="108" t="str">
        <f>VLOOKUP(B38,'Plantilla publicacion'!$A$3:$M$505,12,0)</f>
        <v>2025-12-22</v>
      </c>
      <c r="M38" s="109"/>
      <c r="N38" s="156" t="str">
        <f>VLOOKUP(B38,'Plantilla publicacion'!$A$3:$M$505,13,0)</f>
        <v>117-GRUPO DE TRABAJO DE DESARROLLO DE TALENTO HUMANO</v>
      </c>
    </row>
    <row r="39" spans="1:14" s="12" customFormat="1" ht="25.5" x14ac:dyDescent="0.25">
      <c r="A39" s="5" t="str">
        <f>VLOOKUP(B39,'Plantilla publicacion'!$A$3:$B$490,2,0)</f>
        <v>Producto</v>
      </c>
      <c r="B39" s="99" t="s">
        <v>576</v>
      </c>
      <c r="C39" s="210" t="str">
        <f>VLOOKUP(B39,'Plantilla publicacion'!$A$3:$R$490,17,0)</f>
        <v>PND - 5-31-5-b- Convergencia regional - Entidades públicas territoriales y nacionales fortalecidas / PES - Transformación Institucional</v>
      </c>
      <c r="D39" s="210" t="str">
        <f>VLOOKUP(B39,'Plantilla publicacion'!$A$3:$M$497,6,0)</f>
        <v>60-Fortalecer el Sistema Integral de Gestión Institucional en el marco del Modelo Integrado de Planeación y gestión para mejorar la prestación del servicio.</v>
      </c>
      <c r="E39" s="210" t="str">
        <f>VLOOKUP(B39,'Plantilla publicacion'!$A$3:$O$490,14,0)</f>
        <v>106-Cumplimiento de productos del PAI asociados a Fortalecer el Sistema Integral de Gestión Institucional para mejorar la prestación del servicio.</v>
      </c>
      <c r="F39" s="210" t="str">
        <f>VLOOKUP(B39,'Plantilla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9" s="210" t="str">
        <f>VLOOKUP(B39,'Plantilla publicacion'!$A$3:$M$497,7,0)</f>
        <v>FUNCIONAMIENTO</v>
      </c>
      <c r="H39" s="101" t="str">
        <f>VLOOKUP(B39,'Plantilla publicacion'!$A$3:$M$505,8,0)</f>
        <v>Plan de Seguridad y salud en el Trabajo SST, elaborado y ejecutado  (Informe semestral de la ejecución del plan)</v>
      </c>
      <c r="I39" s="101">
        <f>VLOOKUP(B39,'Plantilla publicacion'!$A$3:$M$505,9,0)</f>
        <v>100</v>
      </c>
      <c r="J39" s="101" t="str">
        <f>VLOOKUP(B39,'Plantilla publicacion'!$A$3:$M$505,10,0)</f>
        <v>Porcentual</v>
      </c>
      <c r="K39" s="175" t="str">
        <f>VLOOKUP(B39,'Plantilla publicacion'!$A$3:$M$505,11,0)</f>
        <v>2025-01-13</v>
      </c>
      <c r="L39" s="175" t="str">
        <f>VLOOKUP(B39,'Plantilla publicacion'!$A$3:$M$505,12,0)</f>
        <v>2025-12-22</v>
      </c>
      <c r="M39" s="15" t="str">
        <f>IF(ISERROR(VLOOKUP(B39,'Plantilla publicacion'!$A$3:$P$490,16,0)),"NA",VLOOKUP(B39,'Plantilla publicacion'!$A$3:$P$490,16,0))</f>
        <v>DECRETO 612</v>
      </c>
      <c r="N39" s="141" t="str">
        <f>VLOOKUP(B39,'Plantilla publicacion'!$A$3:$M$505,13,0)</f>
        <v>117-GRUPO DE TRABAJO DE DESARROLLO DE TALENTO HUMANO</v>
      </c>
    </row>
    <row r="40" spans="1:14" ht="25.5" x14ac:dyDescent="0.25">
      <c r="A40" s="5" t="str">
        <f>VLOOKUP(B40,'Plantilla publicacion'!$A$3:$B$490,2,0)</f>
        <v>Actividad propia</v>
      </c>
      <c r="B40" s="137" t="s">
        <v>578</v>
      </c>
      <c r="C40" s="211"/>
      <c r="D40" s="211">
        <f>VLOOKUP(B40,'Plantilla publicacion'!$A$3:$M$490,6,0)</f>
        <v>0</v>
      </c>
      <c r="E40" s="211"/>
      <c r="F40" s="211"/>
      <c r="G40" s="211" t="str">
        <f>VLOOKUP(B40,'Plantilla publicacion'!$A$3:$M$490,7,0)</f>
        <v>N/A</v>
      </c>
      <c r="H40" s="6" t="str">
        <f>VLOOKUP(B40,'Plantilla publicacion'!$A$3:$M$505,8,0)</f>
        <v>Realizar la resolución de adopción del Plan de SST  (Resolución adoptando el Plan de SST-único entregable)</v>
      </c>
      <c r="I40" s="6">
        <f>VLOOKUP(B40,'Plantilla publicacion'!$A$3:$M$505,9,0)</f>
        <v>1</v>
      </c>
      <c r="J40" s="6" t="str">
        <f>VLOOKUP(B40,'Plantilla publicacion'!$A$3:$M$505,10,0)</f>
        <v>Porcentual</v>
      </c>
      <c r="K40" s="7" t="str">
        <f>VLOOKUP(B40,'Plantilla publicacion'!$A$3:$M$505,11,0)</f>
        <v>2025-01-13</v>
      </c>
      <c r="L40" s="7" t="str">
        <f>VLOOKUP(B40,'Plantilla publicacion'!$A$3:$M$505,12,0)</f>
        <v>2025-01-31</v>
      </c>
      <c r="M40" s="58"/>
      <c r="N40" s="154" t="str">
        <f>VLOOKUP(B40,'Plantilla publicacion'!$A$3:$M$505,13,0)</f>
        <v>117-GRUPO DE TRABAJO DE DESARROLLO DE TALENTO HUMANO</v>
      </c>
    </row>
    <row r="41" spans="1:14" ht="51.75" thickBot="1" x14ac:dyDescent="0.3">
      <c r="A41" s="5" t="str">
        <f>VLOOKUP(B41,'Plantilla publicacion'!$A$3:$B$490,2,0)</f>
        <v>Actividad propia</v>
      </c>
      <c r="B41" s="138" t="s">
        <v>580</v>
      </c>
      <c r="C41" s="212"/>
      <c r="D41" s="212">
        <f>VLOOKUP(B41,'Plantilla publicacion'!$A$3:$M$490,6,0)</f>
        <v>0</v>
      </c>
      <c r="E41" s="212"/>
      <c r="F41" s="212"/>
      <c r="G41" s="212" t="str">
        <f>VLOOKUP(B41,'Plantilla publicacion'!$A$3:$M$490,7,0)</f>
        <v>N/A</v>
      </c>
      <c r="H41" s="107" t="str">
        <f>VLOOKUP(B41,'Plantilla publicacion'!$A$3:$M$505,8,0)</f>
        <v>Cumplir con la ejecución del plan de SST   (Captura  de publicación de actividades de Seguridad y Salud en el Trabajo, cuando aplique/ Listas de asistencia a actividades de Seguridad y Salud en el Trabajo, cuando aplique y informe semestral de las actividades realizadas)</v>
      </c>
      <c r="I41" s="107">
        <f>VLOOKUP(B41,'Plantilla publicacion'!$A$3:$M$505,9,0)</f>
        <v>100</v>
      </c>
      <c r="J41" s="107" t="str">
        <f>VLOOKUP(B41,'Plantilla publicacion'!$A$3:$M$505,10,0)</f>
        <v>Porcentual</v>
      </c>
      <c r="K41" s="108" t="str">
        <f>VLOOKUP(B41,'Plantilla publicacion'!$A$3:$M$505,11,0)</f>
        <v>2025-02-03</v>
      </c>
      <c r="L41" s="108" t="str">
        <f>VLOOKUP(B41,'Plantilla publicacion'!$A$3:$M$505,12,0)</f>
        <v>2025-12-22</v>
      </c>
      <c r="M41" s="109"/>
      <c r="N41" s="156" t="str">
        <f>VLOOKUP(B41,'Plantilla publicacion'!$A$3:$M$505,13,0)</f>
        <v>117-GRUPO DE TRABAJO DE DESARROLLO DE TALENTO HUMANO</v>
      </c>
    </row>
    <row r="42" spans="1:14" ht="22.5" customHeight="1" x14ac:dyDescent="0.25">
      <c r="A42" s="5" t="e">
        <f>VLOOKUP(B42,'Plantilla publicacion'!$A$3:$B$490,2,0)</f>
        <v>#N/A</v>
      </c>
      <c r="B42" s="213" t="s">
        <v>49</v>
      </c>
      <c r="C42" s="214"/>
      <c r="D42" s="214"/>
      <c r="E42" s="214"/>
      <c r="F42" s="214"/>
      <c r="G42" s="214"/>
      <c r="H42" s="214"/>
      <c r="I42" s="214"/>
      <c r="J42" s="214"/>
      <c r="K42" s="214"/>
      <c r="L42" s="214"/>
      <c r="M42" s="214"/>
      <c r="N42" s="215"/>
    </row>
    <row r="43" spans="1:14" ht="22.5" customHeight="1" thickBot="1" x14ac:dyDescent="0.3">
      <c r="A43" s="5" t="e">
        <f>VLOOKUP(B43,'Plantilla publicacion'!$A$3:$B$490,2,0)</f>
        <v>#N/A</v>
      </c>
      <c r="B43" s="216" t="s">
        <v>8</v>
      </c>
      <c r="C43" s="217"/>
      <c r="D43" s="218"/>
      <c r="E43" s="54"/>
      <c r="F43" s="54"/>
      <c r="G43" s="219"/>
      <c r="H43" s="220"/>
      <c r="I43" s="220"/>
      <c r="J43" s="220"/>
      <c r="K43" s="220"/>
      <c r="L43" s="220"/>
      <c r="M43" s="220"/>
      <c r="N43" s="221"/>
    </row>
    <row r="44" spans="1:14" ht="48" customHeight="1" thickBot="1" x14ac:dyDescent="0.3">
      <c r="B44" s="22" t="s">
        <v>463</v>
      </c>
      <c r="C44" s="23" t="s">
        <v>1505</v>
      </c>
      <c r="D44" s="23" t="s">
        <v>0</v>
      </c>
      <c r="E44" s="23" t="s">
        <v>1453</v>
      </c>
      <c r="F44" s="23" t="s">
        <v>1508</v>
      </c>
      <c r="G44" s="23" t="s">
        <v>1</v>
      </c>
      <c r="H44" s="23" t="s">
        <v>2</v>
      </c>
      <c r="I44" s="23" t="s">
        <v>3</v>
      </c>
      <c r="J44" s="23" t="s">
        <v>4</v>
      </c>
      <c r="K44" s="24" t="s">
        <v>5</v>
      </c>
      <c r="L44" s="24" t="s">
        <v>6</v>
      </c>
      <c r="M44" s="57" t="s">
        <v>1506</v>
      </c>
      <c r="N44" s="25" t="s">
        <v>7</v>
      </c>
    </row>
    <row r="45" spans="1:14" ht="22.5" customHeight="1" x14ac:dyDescent="0.25">
      <c r="B45" s="26"/>
      <c r="C45" s="55"/>
      <c r="D45" s="27"/>
      <c r="E45" s="27"/>
      <c r="F45" s="27"/>
      <c r="G45" s="27"/>
      <c r="H45" s="27"/>
      <c r="I45" s="27"/>
      <c r="J45" s="27"/>
      <c r="K45" s="28"/>
      <c r="L45" s="28"/>
      <c r="M45" s="28"/>
      <c r="N45" s="16"/>
    </row>
    <row r="46" spans="1:14" ht="22.5" customHeight="1" x14ac:dyDescent="0.25">
      <c r="B46" s="8"/>
      <c r="C46" s="56"/>
      <c r="D46" s="20"/>
      <c r="E46" s="20"/>
      <c r="F46" s="20"/>
      <c r="G46" s="20"/>
      <c r="H46" s="20"/>
      <c r="I46" s="20"/>
      <c r="J46" s="20"/>
      <c r="K46" s="21"/>
      <c r="L46" s="21"/>
      <c r="M46" s="21"/>
      <c r="N46" s="6"/>
    </row>
    <row r="47" spans="1:14" ht="22.5" customHeight="1" x14ac:dyDescent="0.25">
      <c r="B47" s="8"/>
      <c r="C47" s="56"/>
      <c r="D47" s="20"/>
      <c r="E47" s="20"/>
      <c r="F47" s="20"/>
      <c r="G47" s="20"/>
      <c r="H47" s="20"/>
      <c r="I47" s="20"/>
      <c r="J47" s="20"/>
      <c r="K47" s="21"/>
      <c r="L47" s="21"/>
      <c r="M47" s="21"/>
      <c r="N47" s="6"/>
    </row>
    <row r="48" spans="1:14" ht="22.5" customHeight="1" x14ac:dyDescent="0.25">
      <c r="B48" s="8"/>
      <c r="C48" s="56"/>
      <c r="D48" s="20"/>
      <c r="E48" s="20"/>
      <c r="F48" s="20"/>
      <c r="G48" s="20"/>
      <c r="H48" s="20"/>
      <c r="I48" s="20"/>
      <c r="J48" s="20"/>
      <c r="K48" s="21"/>
      <c r="L48" s="21"/>
      <c r="M48" s="21"/>
      <c r="N48" s="6"/>
    </row>
  </sheetData>
  <autoFilter ref="A9:N44" xr:uid="{9219754B-10FF-474F-854A-1FEB24BAF3C0}"/>
  <mergeCells count="54">
    <mergeCell ref="B43:D43"/>
    <mergeCell ref="G43:N43"/>
    <mergeCell ref="B4:N4"/>
    <mergeCell ref="B6:N6"/>
    <mergeCell ref="B7:N7"/>
    <mergeCell ref="B8:D8"/>
    <mergeCell ref="G8:N8"/>
    <mergeCell ref="D5:L5"/>
    <mergeCell ref="C10:C12"/>
    <mergeCell ref="D10:D12"/>
    <mergeCell ref="E10:E12"/>
    <mergeCell ref="F10:F12"/>
    <mergeCell ref="G10:G12"/>
    <mergeCell ref="C13:C15"/>
    <mergeCell ref="D13:D15"/>
    <mergeCell ref="E13:E15"/>
    <mergeCell ref="F13:F15"/>
    <mergeCell ref="G13:G15"/>
    <mergeCell ref="B42:N42"/>
    <mergeCell ref="C31:C34"/>
    <mergeCell ref="D31:D34"/>
    <mergeCell ref="E31:E34"/>
    <mergeCell ref="F31:F34"/>
    <mergeCell ref="G31:G34"/>
    <mergeCell ref="C28:C30"/>
    <mergeCell ref="D28:D30"/>
    <mergeCell ref="E28:E30"/>
    <mergeCell ref="F28:F30"/>
    <mergeCell ref="G28:G30"/>
    <mergeCell ref="C39:C41"/>
    <mergeCell ref="D39:D41"/>
    <mergeCell ref="E39:E41"/>
    <mergeCell ref="F39:F41"/>
    <mergeCell ref="G39:G41"/>
    <mergeCell ref="C20:C24"/>
    <mergeCell ref="D20:D24"/>
    <mergeCell ref="E20:E24"/>
    <mergeCell ref="F20:F24"/>
    <mergeCell ref="G20:G24"/>
    <mergeCell ref="C25:C27"/>
    <mergeCell ref="D25:D27"/>
    <mergeCell ref="E25:E27"/>
    <mergeCell ref="F25:F27"/>
    <mergeCell ref="G25:G27"/>
    <mergeCell ref="C35:C38"/>
    <mergeCell ref="D35:D38"/>
    <mergeCell ref="E35:E38"/>
    <mergeCell ref="F35:F38"/>
    <mergeCell ref="G35:G38"/>
    <mergeCell ref="C16:C19"/>
    <mergeCell ref="D16:D19"/>
    <mergeCell ref="E16:E19"/>
    <mergeCell ref="G16:G19"/>
    <mergeCell ref="F16:F19"/>
  </mergeCells>
  <conditionalFormatting sqref="A13:L13">
    <cfRule type="cellIs" dxfId="231" priority="35" operator="equal">
      <formula>0</formula>
    </cfRule>
  </conditionalFormatting>
  <conditionalFormatting sqref="A16:L16">
    <cfRule type="cellIs" dxfId="230" priority="16" operator="equal">
      <formula>0</formula>
    </cfRule>
  </conditionalFormatting>
  <conditionalFormatting sqref="A20:L20">
    <cfRule type="cellIs" dxfId="229" priority="44" operator="equal">
      <formula>0</formula>
    </cfRule>
  </conditionalFormatting>
  <conditionalFormatting sqref="A25:L25">
    <cfRule type="cellIs" dxfId="228" priority="43" operator="equal">
      <formula>0</formula>
    </cfRule>
  </conditionalFormatting>
  <conditionalFormatting sqref="A28:L28">
    <cfRule type="cellIs" dxfId="227" priority="31" operator="equal">
      <formula>0</formula>
    </cfRule>
  </conditionalFormatting>
  <conditionalFormatting sqref="A31:L31">
    <cfRule type="cellIs" dxfId="226" priority="41" operator="equal">
      <formula>0</formula>
    </cfRule>
  </conditionalFormatting>
  <conditionalFormatting sqref="A35:L35">
    <cfRule type="cellIs" dxfId="225" priority="21" operator="equal">
      <formula>0</formula>
    </cfRule>
  </conditionalFormatting>
  <conditionalFormatting sqref="A39:L39">
    <cfRule type="cellIs" dxfId="224" priority="26" operator="equal">
      <formula>0</formula>
    </cfRule>
  </conditionalFormatting>
  <conditionalFormatting sqref="O13:XFD13">
    <cfRule type="cellIs" dxfId="223" priority="77" operator="equal">
      <formula>0</formula>
    </cfRule>
  </conditionalFormatting>
  <conditionalFormatting sqref="O16:XFD16">
    <cfRule type="cellIs" dxfId="222" priority="76" operator="equal">
      <formula>0</formula>
    </cfRule>
  </conditionalFormatting>
  <conditionalFormatting sqref="O20:XFD20">
    <cfRule type="cellIs" dxfId="221" priority="75" operator="equal">
      <formula>0</formula>
    </cfRule>
  </conditionalFormatting>
  <conditionalFormatting sqref="O25:XFD25">
    <cfRule type="cellIs" dxfId="220" priority="74" operator="equal">
      <formula>0</formula>
    </cfRule>
  </conditionalFormatting>
  <conditionalFormatting sqref="O28:XFD28">
    <cfRule type="cellIs" dxfId="219" priority="73" operator="equal">
      <formula>0</formula>
    </cfRule>
  </conditionalFormatting>
  <conditionalFormatting sqref="O31:XFD31">
    <cfRule type="cellIs" dxfId="218" priority="72" operator="equal">
      <formula>0</formula>
    </cfRule>
  </conditionalFormatting>
  <conditionalFormatting sqref="O35:XFD35">
    <cfRule type="cellIs" dxfId="217" priority="71" operator="equal">
      <formula>0</formula>
    </cfRule>
  </conditionalFormatting>
  <conditionalFormatting sqref="O39:XFD39">
    <cfRule type="cellIs" dxfId="216" priority="70" operator="equal">
      <formula>0</formula>
    </cfRule>
  </conditionalFormatting>
  <dataValidations count="1">
    <dataValidation type="list" allowBlank="1" showInputMessage="1" showErrorMessage="1" sqref="B10:B41 C10 C13:C20 C25 C28:C31 C35:C41" xr:uid="{7B61310B-3613-49EF-90BA-D7FDDB2A9C61}">
      <formula1>politicas</formula1>
    </dataValidation>
  </dataValidations>
  <pageMargins left="0.70866141732283472" right="0.70866141732283472" top="0.74803149606299213" bottom="0.74803149606299213" header="0.31496062992125984" footer="0.31496062992125984"/>
  <pageSetup scale="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18075-C2AA-412F-846D-DFC3D162D202}">
  <sheetPr codeName="Hoja5"/>
  <dimension ref="A1:N31"/>
  <sheetViews>
    <sheetView showGridLines="0" view="pageBreakPreview" topLeftCell="B1" zoomScale="57" zoomScaleNormal="110" zoomScaleSheetLayoutView="100" workbookViewId="0"/>
  </sheetViews>
  <sheetFormatPr baseColWidth="10" defaultRowHeight="15" x14ac:dyDescent="0.25"/>
  <cols>
    <col min="1" max="1" width="7.5703125" style="5" hidden="1" customWidth="1"/>
    <col min="2" max="2" width="8.42578125" style="5" customWidth="1"/>
    <col min="3" max="3" width="39.5703125" style="5" customWidth="1"/>
    <col min="4" max="4" width="25" style="1" customWidth="1"/>
    <col min="5" max="5" width="44.85546875" style="1" customWidth="1"/>
    <col min="6" max="6" width="57.5703125" style="1" customWidth="1"/>
    <col min="7" max="7" width="33.7109375" style="1" bestFit="1" customWidth="1"/>
    <col min="8" max="8" width="64.140625" style="5" customWidth="1"/>
    <col min="9" max="9" width="9.28515625" style="5" customWidth="1"/>
    <col min="10" max="10" width="12" style="5" customWidth="1"/>
    <col min="11" max="11" width="13.7109375" style="4" customWidth="1"/>
    <col min="12" max="12" width="14.140625" style="4" customWidth="1"/>
    <col min="13" max="13" width="38.42578125" style="4" customWidth="1"/>
    <col min="14" max="14" width="73.28515625" style="1" customWidth="1"/>
    <col min="15" max="16384" width="11.42578125" style="5"/>
  </cols>
  <sheetData>
    <row r="1" spans="1:14" ht="24" customHeight="1" x14ac:dyDescent="0.25">
      <c r="B1" s="243"/>
      <c r="C1" s="243"/>
      <c r="D1" s="244"/>
      <c r="E1" s="48"/>
      <c r="F1" s="48"/>
      <c r="H1" s="122"/>
      <c r="I1" s="122"/>
      <c r="J1" s="122"/>
      <c r="K1" s="171"/>
      <c r="L1" s="171"/>
      <c r="M1" s="122"/>
      <c r="N1" s="122"/>
    </row>
    <row r="2" spans="1:14" ht="24" customHeight="1" x14ac:dyDescent="0.25">
      <c r="B2" s="203"/>
      <c r="C2" s="203"/>
      <c r="D2" s="203"/>
      <c r="E2" s="134" t="s">
        <v>14</v>
      </c>
      <c r="F2" s="59"/>
      <c r="G2" s="135"/>
      <c r="H2" s="124"/>
      <c r="I2" s="124"/>
      <c r="J2" s="124"/>
      <c r="K2" s="172"/>
      <c r="L2" s="172"/>
      <c r="M2" s="124"/>
      <c r="N2" s="124"/>
    </row>
    <row r="3" spans="1:14" ht="24" customHeight="1" x14ac:dyDescent="0.25">
      <c r="B3" s="245"/>
      <c r="C3" s="245"/>
      <c r="D3" s="246"/>
      <c r="E3" s="49"/>
      <c r="F3" s="49"/>
      <c r="G3" s="136"/>
      <c r="H3" s="126"/>
      <c r="I3" s="126"/>
      <c r="J3" s="126"/>
      <c r="K3" s="173"/>
      <c r="L3" s="173"/>
      <c r="M3" s="126"/>
      <c r="N3" s="126"/>
    </row>
    <row r="4" spans="1:14" ht="32.25" customHeight="1" x14ac:dyDescent="0.25">
      <c r="B4" s="247" t="s">
        <v>1461</v>
      </c>
      <c r="C4" s="247"/>
      <c r="D4" s="247"/>
      <c r="E4" s="247"/>
      <c r="F4" s="247"/>
      <c r="G4" s="247"/>
      <c r="H4" s="247"/>
      <c r="I4" s="247"/>
      <c r="J4" s="247"/>
      <c r="K4" s="247"/>
      <c r="L4" s="247"/>
      <c r="M4" s="247"/>
      <c r="N4" s="248"/>
    </row>
    <row r="5" spans="1:14" ht="66.75" customHeight="1" x14ac:dyDescent="0.25">
      <c r="B5" s="9"/>
      <c r="C5" s="9"/>
      <c r="D5" s="253" t="s">
        <v>1462</v>
      </c>
      <c r="E5" s="253"/>
      <c r="F5" s="253"/>
      <c r="G5" s="253"/>
      <c r="H5" s="253"/>
      <c r="I5" s="253"/>
      <c r="J5" s="253"/>
      <c r="K5" s="253"/>
      <c r="L5" s="253"/>
      <c r="M5" s="41"/>
      <c r="N5" s="9"/>
    </row>
    <row r="6" spans="1:14" ht="28.5" customHeight="1" x14ac:dyDescent="0.25">
      <c r="B6" s="249" t="str">
        <f>CONCATENATE(COUNTIF(A9:A35,"producto")," PRODUCTOS")</f>
        <v>4 PRODUCTOS</v>
      </c>
      <c r="C6" s="249"/>
      <c r="D6" s="249"/>
      <c r="E6" s="249"/>
      <c r="F6" s="249"/>
      <c r="G6" s="249"/>
      <c r="H6" s="249"/>
      <c r="I6" s="249"/>
      <c r="J6" s="249"/>
      <c r="K6" s="249"/>
      <c r="L6" s="249"/>
      <c r="M6" s="249"/>
      <c r="N6" s="249"/>
    </row>
    <row r="7" spans="1:14" ht="16.5" thickBot="1" x14ac:dyDescent="0.3">
      <c r="B7" s="240" t="s">
        <v>57</v>
      </c>
      <c r="C7" s="241"/>
      <c r="D7" s="241"/>
      <c r="E7" s="241"/>
      <c r="F7" s="241"/>
      <c r="G7" s="241"/>
      <c r="H7" s="241"/>
      <c r="I7" s="241"/>
      <c r="J7" s="241"/>
      <c r="K7" s="241"/>
      <c r="L7" s="241"/>
      <c r="M7" s="241"/>
      <c r="N7" s="242"/>
    </row>
    <row r="8" spans="1:14" ht="48" customHeight="1" thickBot="1" x14ac:dyDescent="0.3">
      <c r="B8" s="22" t="s">
        <v>463</v>
      </c>
      <c r="C8" s="23" t="s">
        <v>1505</v>
      </c>
      <c r="D8" s="23" t="s">
        <v>0</v>
      </c>
      <c r="E8" s="23" t="s">
        <v>1453</v>
      </c>
      <c r="F8" s="23" t="s">
        <v>1508</v>
      </c>
      <c r="G8" s="23" t="s">
        <v>1</v>
      </c>
      <c r="H8" s="23" t="s">
        <v>2</v>
      </c>
      <c r="I8" s="23" t="s">
        <v>3</v>
      </c>
      <c r="J8" s="23" t="s">
        <v>4</v>
      </c>
      <c r="K8" s="24" t="s">
        <v>5</v>
      </c>
      <c r="L8" s="24" t="s">
        <v>6</v>
      </c>
      <c r="M8" s="57" t="s">
        <v>1506</v>
      </c>
      <c r="N8" s="25" t="s">
        <v>7</v>
      </c>
    </row>
    <row r="9" spans="1:14" s="12" customFormat="1" ht="25.5" x14ac:dyDescent="0.25">
      <c r="A9" s="5" t="str">
        <f>VLOOKUP(B9,'Plantilla publicacion'!$A$3:$B$490,2,0)</f>
        <v>Producto</v>
      </c>
      <c r="B9" s="15" t="s">
        <v>1113</v>
      </c>
      <c r="C9" s="238" t="str">
        <f>VLOOKUP(B9,'Plantilla publicacion'!$A$3:$R$490,17,0)</f>
        <v>PND - 5-31-5-b- Convergencia regional - Entidades públicas territoriales y nacionales fortalecidas / PES - Transformación Institucional</v>
      </c>
      <c r="D9" s="238" t="str">
        <f>VLOOKUP(B9,'Plantilla publicacion'!$A$3:$M$497,6,0)</f>
        <v>60-Fortalecer el Sistema Integral de Gestión Institucional en el marco del Modelo Integrado de Planeación y gestión para mejorar la prestación del servicio.</v>
      </c>
      <c r="E9" s="238" t="str">
        <f>VLOOKUP(B9,'Plantilla publicacion'!$A$3:$O$490,14,0)</f>
        <v>106-Cumplimiento de productos del PAI asociados a Fortalecer el Sistema Integral de Gestión Institucional para mejorar la prestación del servicio.</v>
      </c>
      <c r="F9" s="238" t="str">
        <f>VLOOKUP(B9,'Plantilla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9" s="238" t="str">
        <f>VLOOKUP(B9,'Plantilla publicacion'!$A$3:$M$497,7,0)</f>
        <v>N/A</v>
      </c>
      <c r="H9" s="15" t="str">
        <f>VLOOKUP(B9,'Plantilla publicacion'!$A$3:$M$505,8,0)</f>
        <v>Plan de Transparencia y Ética Publica, formulado y ejecutado</v>
      </c>
      <c r="I9" s="15">
        <f>VLOOKUP(B9,'Plantilla publicacion'!$A$3:$M$505,9,0)</f>
        <v>100</v>
      </c>
      <c r="J9" s="15" t="str">
        <f>VLOOKUP(B9,'Plantilla publicacion'!$A$3:$M$505,10,0)</f>
        <v>Porcentual</v>
      </c>
      <c r="K9" s="174" t="str">
        <f>VLOOKUP(B9,'Plantilla publicacion'!$A$3:$M$505,11,0)</f>
        <v>2025-01-15</v>
      </c>
      <c r="L9" s="174" t="str">
        <f>VLOOKUP(B9,'Plantilla publicacion'!$A$3:$M$505,12,0)</f>
        <v>2025-12-22</v>
      </c>
      <c r="M9" s="15" t="str">
        <f>IF(ISERROR(VLOOKUP(B9,'Plantilla publicacion'!$A$3:$P$490,16,0)),"NA",VLOOKUP(B9,'Plantilla publicacion'!$A$3:$P$490,16,0))</f>
        <v>DECRETO 612</v>
      </c>
      <c r="N9" s="15" t="str">
        <f>VLOOKUP(B9,'Plantilla publicacion'!$A$3:$M$505,13,0)</f>
        <v>100-SECRETARIA GENERAL;
30-OFICINA ASESORA DE PLANEACIÓN</v>
      </c>
    </row>
    <row r="10" spans="1:14" ht="38.25" x14ac:dyDescent="0.25">
      <c r="A10" s="5" t="str">
        <f>VLOOKUP(B10,'Plantilla publicacion'!$A$3:$B$490,2,0)</f>
        <v>Actividad propia</v>
      </c>
      <c r="B10" s="18" t="s">
        <v>1116</v>
      </c>
      <c r="C10" s="211"/>
      <c r="D10" s="211">
        <f>VLOOKUP(B10,'Plantilla publicacion'!$A$3:$M$490,6,0)</f>
        <v>0</v>
      </c>
      <c r="E10" s="211"/>
      <c r="F10" s="211"/>
      <c r="G10" s="211" t="str">
        <f>VLOOKUP(B10,'Plantilla publicacion'!$A$3:$M$490,7,0)</f>
        <v>N/A</v>
      </c>
      <c r="H10" s="6" t="str">
        <f>VLOOKUP(B10,'Plantilla publicacion'!$A$3:$M$505,8,0)</f>
        <v>Elaborar el plan de trabajo para formular el Programa de Transparencia y Ética Pública - PTEP, en el marco de la ley 2195 de 2022 y su decreto reglamentario 1122 de 2024</v>
      </c>
      <c r="I10" s="6">
        <f>VLOOKUP(B10,'Plantilla publicacion'!$A$3:$M$505,9,0)</f>
        <v>1</v>
      </c>
      <c r="J10" s="6" t="str">
        <f>VLOOKUP(B10,'Plantilla publicacion'!$A$3:$M$505,10,0)</f>
        <v>Númerica</v>
      </c>
      <c r="K10" s="7" t="str">
        <f>VLOOKUP(B10,'Plantilla publicacion'!$A$3:$M$505,11,0)</f>
        <v>2025-01-15</v>
      </c>
      <c r="L10" s="7" t="str">
        <f>VLOOKUP(B10,'Plantilla publicacion'!$A$3:$M$505,12,0)</f>
        <v>2025-02-15</v>
      </c>
      <c r="M10" s="58"/>
      <c r="N10" s="39" t="str">
        <f>VLOOKUP(B10,'Plantilla publicacion'!$A$3:$M$505,13,0)</f>
        <v>100-SECRETARIA GENERAL;
30-OFICINA ASESORA DE PLANEACIÓN</v>
      </c>
    </row>
    <row r="11" spans="1:14" ht="31.5" customHeight="1" thickBot="1" x14ac:dyDescent="0.3">
      <c r="A11" s="5" t="str">
        <f>VLOOKUP(B11,'Plantilla publicacion'!$A$3:$B$490,2,0)</f>
        <v>Actividad propia</v>
      </c>
      <c r="B11" s="18" t="s">
        <v>1117</v>
      </c>
      <c r="C11" s="239"/>
      <c r="D11" s="239">
        <f>VLOOKUP(B11,'Plantilla publicacion'!$A$3:$M$490,6,0)</f>
        <v>0</v>
      </c>
      <c r="E11" s="239"/>
      <c r="F11" s="239"/>
      <c r="G11" s="239" t="str">
        <f>VLOOKUP(B11,'Plantilla publicacion'!$A$3:$M$490,7,0)</f>
        <v>N/A</v>
      </c>
      <c r="H11" s="6" t="str">
        <f>VLOOKUP(B11,'Plantilla publicacion'!$A$3:$M$505,8,0)</f>
        <v>Ejecutar el plan de trabajo del Programa de Transparencia y Ética Pública</v>
      </c>
      <c r="I11" s="6">
        <f>VLOOKUP(B11,'Plantilla publicacion'!$A$3:$M$505,9,0)</f>
        <v>100</v>
      </c>
      <c r="J11" s="6" t="str">
        <f>VLOOKUP(B11,'Plantilla publicacion'!$A$3:$M$505,10,0)</f>
        <v>Porcentual</v>
      </c>
      <c r="K11" s="7" t="str">
        <f>VLOOKUP(B11,'Plantilla publicacion'!$A$3:$M$505,11,0)</f>
        <v>2025-01-31</v>
      </c>
      <c r="L11" s="7" t="str">
        <f>VLOOKUP(B11,'Plantilla publicacion'!$A$3:$M$505,12,0)</f>
        <v>2025-12-22</v>
      </c>
      <c r="M11" s="58"/>
      <c r="N11" s="39" t="str">
        <f>VLOOKUP(B11,'Plantilla publicacion'!$A$3:$M$505,13,0)</f>
        <v>100-SECRETARIA GENERAL;
30-OFICINA ASESORA DE PLANEACIÓN</v>
      </c>
    </row>
    <row r="12" spans="1:14" ht="16.5" thickBot="1" x14ac:dyDescent="0.3">
      <c r="B12" s="250" t="s">
        <v>18</v>
      </c>
      <c r="C12" s="251"/>
      <c r="D12" s="251"/>
      <c r="E12" s="251"/>
      <c r="F12" s="251"/>
      <c r="G12" s="251"/>
      <c r="H12" s="251"/>
      <c r="I12" s="251"/>
      <c r="J12" s="251"/>
      <c r="K12" s="251"/>
      <c r="L12" s="251"/>
      <c r="M12" s="251"/>
      <c r="N12" s="252"/>
    </row>
    <row r="13" spans="1:14" ht="16.5" thickBot="1" x14ac:dyDescent="0.3">
      <c r="B13" s="236" t="s">
        <v>8</v>
      </c>
      <c r="C13" s="236"/>
      <c r="D13" s="236"/>
      <c r="E13" s="50"/>
      <c r="F13" s="50"/>
      <c r="G13" s="237"/>
      <c r="H13" s="237"/>
      <c r="I13" s="237"/>
      <c r="J13" s="237"/>
      <c r="K13" s="237"/>
      <c r="L13" s="237"/>
      <c r="M13" s="237"/>
      <c r="N13" s="237"/>
    </row>
    <row r="14" spans="1:14" ht="48" customHeight="1" thickBot="1" x14ac:dyDescent="0.3">
      <c r="B14" s="22" t="s">
        <v>463</v>
      </c>
      <c r="C14" s="23" t="s">
        <v>1505</v>
      </c>
      <c r="D14" s="23" t="s">
        <v>0</v>
      </c>
      <c r="E14" s="23" t="s">
        <v>1453</v>
      </c>
      <c r="F14" s="23" t="s">
        <v>1508</v>
      </c>
      <c r="G14" s="23" t="s">
        <v>1</v>
      </c>
      <c r="H14" s="23" t="s">
        <v>2</v>
      </c>
      <c r="I14" s="23" t="s">
        <v>3</v>
      </c>
      <c r="J14" s="23" t="s">
        <v>4</v>
      </c>
      <c r="K14" s="24" t="s">
        <v>5</v>
      </c>
      <c r="L14" s="24" t="s">
        <v>6</v>
      </c>
      <c r="M14" s="57" t="s">
        <v>1506</v>
      </c>
      <c r="N14" s="25" t="s">
        <v>7</v>
      </c>
    </row>
    <row r="15" spans="1:14" s="12" customFormat="1" ht="89.25" x14ac:dyDescent="0.25">
      <c r="A15" s="5" t="str">
        <f>VLOOKUP(B15,'Plantilla publicacion'!$A$3:$B$490,2,0)</f>
        <v>Producto</v>
      </c>
      <c r="B15" s="15" t="s">
        <v>1095</v>
      </c>
      <c r="C15" s="15" t="str">
        <f>VLOOKUP(B15,'Plantilla publicacion'!$A$3:$R$490,17,0)</f>
        <v>PND - 5-31-5-b- Convergencia regional - Entidades públicas territoriales y nacionales fortalecidas / PES - Transformación Institucional</v>
      </c>
      <c r="D15" s="15" t="str">
        <f>VLOOKUP(B15,'Plantilla publicacion'!$A$3:$M$497,6,0)</f>
        <v>60-Fortalecer el Sistema Integral de Gestión Institucional en el marco del Modelo Integrado de Planeación y gestión para mejorar la prestación del servicio.</v>
      </c>
      <c r="E15" s="15" t="str">
        <f>VLOOKUP(B15,'Plantilla publicacion'!$A$3:$O$490,14,0)</f>
        <v>106-Cumplimiento de productos del PAI asociados a Fortalecer el Sistema Integral de Gestión Institucional para mejorar la prestación del servicio.</v>
      </c>
      <c r="F15" s="15" t="str">
        <f>VLOOKUP(B15,'Plantilla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5" s="15" t="str">
        <f>VLOOKUP(B15,'Plantilla publicacion'!$A$3:$M$497,7,0)</f>
        <v>C-3503-0200-0016-40401c</v>
      </c>
      <c r="H15" s="15" t="str">
        <f>VLOOKUP(B15,'Plantilla publicacion'!$A$3:$M$505,8,0)</f>
        <v>Estudio de costos de los trámites priorizados, realizado (Estudio Realizado )</v>
      </c>
      <c r="I15" s="15">
        <f>VLOOKUP(B15,'Plantilla publicacion'!$A$3:$M$505,9,0)</f>
        <v>1</v>
      </c>
      <c r="J15" s="15" t="str">
        <f>VLOOKUP(B15,'Plantilla publicacion'!$A$3:$M$505,10,0)</f>
        <v>Númerica</v>
      </c>
      <c r="K15" s="174" t="str">
        <f>VLOOKUP(B15,'Plantilla publicacion'!$A$3:$M$505,11,0)</f>
        <v>2025-05-05</v>
      </c>
      <c r="L15" s="174" t="str">
        <f>VLOOKUP(B15,'Plantilla publicacion'!$A$3:$M$505,12,0)</f>
        <v>2025-11-20</v>
      </c>
      <c r="M15" s="15">
        <f>IF(ISERROR(VLOOKUP(B15,'Plantilla publicacion'!$A$3:$P$490,16,0)),"NA",VLOOKUP(B15,'Plantilla publicacion'!$A$3:$P$490,16,0))</f>
        <v>0</v>
      </c>
      <c r="N15" s="153" t="str">
        <f>VLOOKUP(B15,'Plantilla publicacion'!$A$3:$M$505,13,0)</f>
        <v>30-OFICINA ASESORA DE PLANEACIÓN;
37-GRUPO DE TRABAJO DE ESTUDIOS ECONÓMICOS</v>
      </c>
    </row>
    <row r="16" spans="1:14" ht="25.5" x14ac:dyDescent="0.25">
      <c r="A16" s="5" t="str">
        <f>VLOOKUP(B16,'Plantilla publicacion'!$A$3:$B$490,2,0)</f>
        <v>Actividad propia</v>
      </c>
      <c r="B16" s="18" t="s">
        <v>1098</v>
      </c>
      <c r="C16" s="18"/>
      <c r="D16" s="18">
        <f>VLOOKUP(B16,'Plantilla publicacion'!$A$3:$M$497,6,0)</f>
        <v>0</v>
      </c>
      <c r="E16" s="18"/>
      <c r="F16" s="18"/>
      <c r="G16" s="18" t="str">
        <f>VLOOKUP(B16,'Plantilla publicacion'!$A$3:$M$497,7,0)</f>
        <v>N/A</v>
      </c>
      <c r="H16" s="6" t="str">
        <f>VLOOKUP(B16,'Plantilla publicacion'!$A$3:$M$505,8,0)</f>
        <v>Priorizar los trámites objeto del estudio de costeo (Documento con la priorización de trámites)</v>
      </c>
      <c r="I16" s="6">
        <f>VLOOKUP(B16,'Plantilla publicacion'!$A$3:$M$505,9,0)</f>
        <v>1</v>
      </c>
      <c r="J16" s="6" t="str">
        <f>VLOOKUP(B16,'Plantilla publicacion'!$A$3:$M$505,10,0)</f>
        <v>Númerica</v>
      </c>
      <c r="K16" s="7" t="str">
        <f>VLOOKUP(B16,'Plantilla publicacion'!$A$3:$M$505,11,0)</f>
        <v>2025-05-05</v>
      </c>
      <c r="L16" s="7" t="str">
        <f>VLOOKUP(B16,'Plantilla publicacion'!$A$3:$M$505,12,0)</f>
        <v>2025-06-06</v>
      </c>
      <c r="M16" s="58"/>
      <c r="N16" s="39" t="str">
        <f>VLOOKUP(B16,'Plantilla publicacion'!$A$3:$M$505,13,0)</f>
        <v>30-OFICINA ASESORA DE PLANEACIÓN</v>
      </c>
    </row>
    <row r="17" spans="1:14" ht="38.25" x14ac:dyDescent="0.25">
      <c r="A17" s="5" t="str">
        <f>VLOOKUP(B17,'Plantilla publicacion'!$A$3:$B$490,2,0)</f>
        <v>Actividad propia</v>
      </c>
      <c r="B17" s="18" t="s">
        <v>1100</v>
      </c>
      <c r="C17" s="18"/>
      <c r="D17" s="18">
        <f>VLOOKUP(B17,'Plantilla publicacion'!$A$3:$M$497,6,0)</f>
        <v>0</v>
      </c>
      <c r="E17" s="18"/>
      <c r="F17" s="18"/>
      <c r="G17" s="18" t="str">
        <f>VLOOKUP(B17,'Plantilla publicacion'!$A$3:$M$497,7,0)</f>
        <v>N/A</v>
      </c>
      <c r="H17" s="6" t="str">
        <f>VLOOKUP(B17,'Plantilla publicacion'!$A$3:$M$505,8,0)</f>
        <v>Recopilar la información necesaria para realizar el estudio de costeo de uno de los trámites priorizados  (Documento que relacione la documentación recopilada)</v>
      </c>
      <c r="I17" s="6">
        <f>VLOOKUP(B17,'Plantilla publicacion'!$A$3:$M$505,9,0)</f>
        <v>100</v>
      </c>
      <c r="J17" s="6" t="str">
        <f>VLOOKUP(B17,'Plantilla publicacion'!$A$3:$M$505,10,0)</f>
        <v>Porcentual</v>
      </c>
      <c r="K17" s="7" t="str">
        <f>VLOOKUP(B17,'Plantilla publicacion'!$A$3:$M$505,11,0)</f>
        <v>2025-06-09</v>
      </c>
      <c r="L17" s="7" t="str">
        <f>VLOOKUP(B17,'Plantilla publicacion'!$A$3:$M$505,12,0)</f>
        <v>2025-08-15</v>
      </c>
      <c r="M17" s="58"/>
      <c r="N17" s="39" t="str">
        <f>VLOOKUP(B17,'Plantilla publicacion'!$A$3:$M$505,13,0)</f>
        <v>30-OFICINA ASESORA DE PLANEACIÓN;
37-GRUPO DE TRABAJO DE ESTUDIOS ECONÓMICOS</v>
      </c>
    </row>
    <row r="18" spans="1:14" ht="38.25" x14ac:dyDescent="0.25">
      <c r="A18" s="5" t="str">
        <f>VLOOKUP(B18,'Plantilla publicacion'!$A$3:$B$490,2,0)</f>
        <v>Actividad propia</v>
      </c>
      <c r="B18" s="18" t="s">
        <v>1102</v>
      </c>
      <c r="C18" s="18"/>
      <c r="D18" s="18">
        <f>VLOOKUP(B18,'Plantilla publicacion'!$A$3:$M$497,6,0)</f>
        <v>0</v>
      </c>
      <c r="E18" s="18"/>
      <c r="F18" s="18"/>
      <c r="G18" s="18" t="str">
        <f>VLOOKUP(B18,'Plantilla publicacion'!$A$3:$M$497,7,0)</f>
        <v>N/A</v>
      </c>
      <c r="H18" s="6" t="str">
        <f>VLOOKUP(B18,'Plantilla publicacion'!$A$3:$M$505,8,0)</f>
        <v>Recopilar la información necesaria para realizar el estudio de costeo de los demás trámites priorizados (Documento que relacione la documentación recopilada)</v>
      </c>
      <c r="I18" s="6">
        <f>VLOOKUP(B18,'Plantilla publicacion'!$A$3:$M$505,9,0)</f>
        <v>100</v>
      </c>
      <c r="J18" s="6" t="str">
        <f>VLOOKUP(B18,'Plantilla publicacion'!$A$3:$M$505,10,0)</f>
        <v>Porcentual</v>
      </c>
      <c r="K18" s="7" t="str">
        <f>VLOOKUP(B18,'Plantilla publicacion'!$A$3:$M$505,11,0)</f>
        <v>2025-08-18</v>
      </c>
      <c r="L18" s="7" t="str">
        <f>VLOOKUP(B18,'Plantilla publicacion'!$A$3:$M$505,12,0)</f>
        <v>2025-09-26</v>
      </c>
      <c r="M18" s="58"/>
      <c r="N18" s="39" t="str">
        <f>VLOOKUP(B18,'Plantilla publicacion'!$A$3:$M$505,13,0)</f>
        <v>30-OFICINA ASESORA DE PLANEACIÓN;
37-GRUPO DE TRABAJO DE ESTUDIOS ECONÓMICOS</v>
      </c>
    </row>
    <row r="19" spans="1:14" ht="25.5" x14ac:dyDescent="0.25">
      <c r="A19" s="5" t="str">
        <f>VLOOKUP(B19,'Plantilla publicacion'!$A$3:$B$490,2,0)</f>
        <v>Actividad propia</v>
      </c>
      <c r="B19" s="18" t="s">
        <v>1104</v>
      </c>
      <c r="C19" s="18"/>
      <c r="D19" s="18">
        <f>VLOOKUP(B19,'Plantilla publicacion'!$A$3:$M$497,6,0)</f>
        <v>0</v>
      </c>
      <c r="E19" s="18"/>
      <c r="F19" s="18"/>
      <c r="G19" s="18" t="str">
        <f>VLOOKUP(B19,'Plantilla publicacion'!$A$3:$M$497,7,0)</f>
        <v>N/A</v>
      </c>
      <c r="H19" s="6" t="str">
        <f>VLOOKUP(B19,'Plantilla publicacion'!$A$3:$M$505,8,0)</f>
        <v>Realizar estudio de costo de los trámites priorizados (Estudio Realizado)</v>
      </c>
      <c r="I19" s="6">
        <f>VLOOKUP(B19,'Plantilla publicacion'!$A$3:$M$505,9,0)</f>
        <v>1</v>
      </c>
      <c r="J19" s="6" t="str">
        <f>VLOOKUP(B19,'Plantilla publicacion'!$A$3:$M$505,10,0)</f>
        <v>Númerica</v>
      </c>
      <c r="K19" s="7" t="str">
        <f>VLOOKUP(B19,'Plantilla publicacion'!$A$3:$M$505,11,0)</f>
        <v>2025-07-16</v>
      </c>
      <c r="L19" s="7" t="str">
        <f>VLOOKUP(B19,'Plantilla publicacion'!$A$3:$M$505,12,0)</f>
        <v>2025-11-19</v>
      </c>
      <c r="M19" s="58"/>
      <c r="N19" s="39" t="str">
        <f>VLOOKUP(B19,'Plantilla publicacion'!$A$3:$M$505,13,0)</f>
        <v>30-OFICINA ASESORA DE PLANEACIÓN;
37-GRUPO DE TRABAJO DE ESTUDIOS ECONÓMICOS</v>
      </c>
    </row>
    <row r="20" spans="1:14" ht="38.25" x14ac:dyDescent="0.25">
      <c r="B20" s="18" t="s">
        <v>1829</v>
      </c>
      <c r="C20" s="182"/>
      <c r="D20" s="182"/>
      <c r="E20" s="182"/>
      <c r="F20" s="182"/>
      <c r="G20" s="18" t="str">
        <f>VLOOKUP(B20,'Plantilla publicacion'!$A$3:$M$497,7,0)</f>
        <v>N/A</v>
      </c>
      <c r="H20" s="6" t="str">
        <f>VLOOKUP(B20,'Plantilla publicacion'!$A$3:$M$505,8,0)</f>
        <v>Socializar los resultados del estudio con los jefes de las áreas responsables de los trámites costeados (Correo electronico con el envío del estudio realizado  /  Listas de asistencia a reunion de socialización)</v>
      </c>
      <c r="I20" s="6">
        <f>VLOOKUP(B20,'Plantilla publicacion'!$A$3:$M$505,9,0)</f>
        <v>1</v>
      </c>
      <c r="J20" s="6" t="str">
        <f>VLOOKUP(B20,'Plantilla publicacion'!$A$3:$M$505,10,0)</f>
        <v>Númerica</v>
      </c>
      <c r="K20" s="7" t="str">
        <f>VLOOKUP(B20,'Plantilla publicacion'!$A$3:$M$505,11,0)</f>
        <v>2025-11-03</v>
      </c>
      <c r="L20" s="7" t="str">
        <f>VLOOKUP(B20,'Plantilla publicacion'!$A$3:$M$505,12,0)</f>
        <v>2025-11-20</v>
      </c>
      <c r="M20" s="58"/>
      <c r="N20" s="39" t="str">
        <f>VLOOKUP(B20,'Plantilla publicacion'!$A$3:$M$505,13,0)</f>
        <v>30-OFICINA ASESORA DE PLANEACIÓN;
37-GRUPO DE TRABAJO DE ESTUDIOS ECONÓMICOS</v>
      </c>
    </row>
    <row r="21" spans="1:14" s="12" customFormat="1" ht="216.75" x14ac:dyDescent="0.25">
      <c r="A21" s="5" t="str">
        <f>VLOOKUP(B21,'Plantilla publicacion'!$A$3:$B$490,2,0)</f>
        <v>Producto</v>
      </c>
      <c r="B21" s="15" t="s">
        <v>1188</v>
      </c>
      <c r="C21" s="15" t="str">
        <f>VLOOKUP(B21,'Plantilla publicacion'!$A$3:$R$490,17,0)</f>
        <v>PND - 5-31-5-b- Convergencia regional - Entidades públicas territoriales y nacionales fortalecidas / PES - Transformación Institucional</v>
      </c>
      <c r="D21" s="15" t="str">
        <f>VLOOKUP(B21,'Plantilla publicacion'!$A$3:$M$497,6,0)</f>
        <v>60-Fortalecer el Sistema Integral de Gestión Institucional en el marco del Modelo Integrado de Planeación y gestión para mejorar la prestación del servicio.</v>
      </c>
      <c r="E21" s="15" t="str">
        <f>VLOOKUP(B21,'Plantilla publicacion'!$A$3:$O$490,14,0)</f>
        <v>106-Cumplimiento de productos del PAI asociados a Fortalecer el Sistema Integral de Gestión Institucional para mejorar la prestación del servicio.</v>
      </c>
      <c r="F21" s="15" t="str">
        <f>VLOOKUP(B21,'Plantilla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1" s="15" t="str">
        <f>VLOOKUP(B21,'Plantilla publicacion'!$A$3:$M$497,7,0)</f>
        <v>N/A</v>
      </c>
      <c r="H21" s="15" t="str">
        <f>VLOOKUP(B21,'Plantilla publicacion'!$A$3:$M$505,8,0)</f>
        <v>Estrategia para incrementar los ingresos garantizando la sostenibilidad financiera de la Entidad, diseñada  (Documento de diseño de la estrategia para incrementar los ingresos)</v>
      </c>
      <c r="I21" s="15">
        <f>VLOOKUP(B21,'Plantilla publicacion'!$A$3:$M$505,9,0)</f>
        <v>1</v>
      </c>
      <c r="J21" s="15" t="str">
        <f>VLOOKUP(B21,'Plantilla publicacion'!$A$3:$M$505,10,0)</f>
        <v>Númerica</v>
      </c>
      <c r="K21" s="174" t="str">
        <f>VLOOKUP(B21,'Plantilla publicacion'!$A$3:$M$505,11,0)</f>
        <v>2025-02-17</v>
      </c>
      <c r="L21" s="174" t="str">
        <f>VLOOKUP(B21,'Plantilla publicacion'!$A$3:$M$505,12,0)</f>
        <v>2025-11-17</v>
      </c>
      <c r="M21" s="15">
        <f>IF(ISERROR(VLOOKUP(B21,'Plantilla publicacion'!$A$3:$P$490,16,0)),"NA",VLOOKUP(B21,'Plantilla publicacion'!$A$3:$P$490,16,0))</f>
        <v>0</v>
      </c>
      <c r="N21" s="153" t="str">
        <f>VLOOKUP(B21,'Plantilla publicacion'!$A$3:$M$505,13,0)</f>
        <v>10-OFICINA  ASESORA JURÍDICA;
100-SECRETARIA GENERAL;
1000-DESPACHO DEL SUPERINTENDENTE DELEGADO PARA LA PROTECCIÓN DE LA COMPETENCIA;
130-DIRECCIÓN FINANCIERA;
2000-DESPACHO DEL SUPERINTENDENTE DELEGADO PARA LA PROPIEDAD INDUSTRIAL;
30-OFICINA ASESORA DE PLANEACIÓN;
3000-DESPACHO DEL SUPERINTENDENTE DELEGADO PARA LA PROTECCIÓN DEL CONSUMIDOR;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row>
    <row r="22" spans="1:14" ht="38.25" x14ac:dyDescent="0.25">
      <c r="A22" s="5" t="str">
        <f>VLOOKUP(B22,'Plantilla publicacion'!$A$3:$B$490,2,0)</f>
        <v>Actividad propia</v>
      </c>
      <c r="B22" s="18" t="s">
        <v>1191</v>
      </c>
      <c r="C22" s="18"/>
      <c r="D22" s="18">
        <f>VLOOKUP(B22,'Plantilla publicacion'!$A$3:$M$497,6,0)</f>
        <v>0</v>
      </c>
      <c r="E22" s="18"/>
      <c r="F22" s="18"/>
      <c r="G22" s="18" t="str">
        <f>VLOOKUP(B22,'Plantilla publicacion'!$A$3:$M$497,7,0)</f>
        <v>N/A</v>
      </c>
      <c r="H22" s="6" t="str">
        <f>VLOOKUP(B22,'Plantilla publicacion'!$A$3:$M$505,8,0)</f>
        <v>Monitorear el comportamiento del recaudo por Delegatura y presentar reportes periódicos a los Delegados y al Secretario General (Tablero de control con el seguimiento del recaudo por delegatura  y Correos electrónicos)</v>
      </c>
      <c r="I22" s="6">
        <f>VLOOKUP(B22,'Plantilla publicacion'!$A$3:$M$505,9,0)</f>
        <v>6</v>
      </c>
      <c r="J22" s="6" t="str">
        <f>VLOOKUP(B22,'Plantilla publicacion'!$A$3:$M$505,10,0)</f>
        <v>Númerica</v>
      </c>
      <c r="K22" s="7" t="str">
        <f>VLOOKUP(B22,'Plantilla publicacion'!$A$3:$M$505,11,0)</f>
        <v>2025-02-17</v>
      </c>
      <c r="L22" s="7" t="str">
        <f>VLOOKUP(B22,'Plantilla publicacion'!$A$3:$M$505,12,0)</f>
        <v>2025-11-17</v>
      </c>
      <c r="M22" s="58"/>
      <c r="N22" s="39" t="str">
        <f>VLOOKUP(B22,'Plantilla publicacion'!$A$3:$M$505,13,0)</f>
        <v>100-SECRETARIA GENERAL;
130-DIRECCIÓN FINANCIERA</v>
      </c>
    </row>
    <row r="23" spans="1:14" ht="153" x14ac:dyDescent="0.25">
      <c r="A23" s="5" t="str">
        <f>VLOOKUP(B23,'Plantilla publicacion'!$A$3:$B$490,2,0)</f>
        <v>Actividad propia</v>
      </c>
      <c r="B23" s="18" t="s">
        <v>1193</v>
      </c>
      <c r="C23" s="18"/>
      <c r="D23" s="18">
        <f>VLOOKUP(B23,'Plantilla publicacion'!$A$3:$M$497,6,0)</f>
        <v>0</v>
      </c>
      <c r="E23" s="18"/>
      <c r="F23" s="18"/>
      <c r="G23" s="18" t="str">
        <f>VLOOKUP(B23,'Plantilla publicacion'!$A$3:$M$497,7,0)</f>
        <v>N/A</v>
      </c>
      <c r="H23" s="6" t="str">
        <f>VLOOKUP(B23,'Plantilla publicacion'!$A$3:$M$505,8,0)</f>
        <v>Elaborar y enviar vía correo electrónico a los delegados el estudio de análisis de nuevas fuentes de ingreso (Documento de estudio con identificación de nuevas fuentes de ingresos , y correo electrónico de envío a los Delegados)</v>
      </c>
      <c r="I23" s="6">
        <f>VLOOKUP(B23,'Plantilla publicacion'!$A$3:$M$505,9,0)</f>
        <v>1</v>
      </c>
      <c r="J23" s="6" t="str">
        <f>VLOOKUP(B23,'Plantilla publicacion'!$A$3:$M$505,10,0)</f>
        <v>Númerica</v>
      </c>
      <c r="K23" s="7" t="str">
        <f>VLOOKUP(B23,'Plantilla publicacion'!$A$3:$M$505,11,0)</f>
        <v>2025-02-17</v>
      </c>
      <c r="L23" s="7" t="str">
        <f>VLOOKUP(B23,'Plantilla publicacion'!$A$3:$M$505,12,0)</f>
        <v>2025-10-31</v>
      </c>
      <c r="M23" s="58"/>
      <c r="N23" s="39" t="str">
        <f>VLOOKUP(B23,'Plantilla publicacion'!$A$3:$M$505,13,0)</f>
        <v>10-OFICINA  ASESORA JURÍDICA;
1000-DESPACHO DEL SUPERINTENDENTE DELEGADO PARA LA PROTECCIÓN DE LA COMPETENCIA;
130-DIRECCIÓN FINANCIERA;
2000-DESPACHO DEL SUPERINTENDENTE DELEGADO PARA LA PROPIEDAD INDUSTRIAL;
30-OFICINA ASESORA DE PLANEACIÓN;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v>
      </c>
    </row>
    <row r="24" spans="1:14" ht="165.75" x14ac:dyDescent="0.25">
      <c r="A24" s="5" t="str">
        <f>VLOOKUP(B24,'Plantilla publicacion'!$A$3:$B$490,2,0)</f>
        <v>Actividad sin participación</v>
      </c>
      <c r="B24" s="18" t="s">
        <v>1195</v>
      </c>
      <c r="C24" s="18"/>
      <c r="D24" s="18">
        <f>VLOOKUP(B24,'Plantilla publicacion'!$A$3:$M$497,6,0)</f>
        <v>0</v>
      </c>
      <c r="E24" s="18"/>
      <c r="F24" s="18"/>
      <c r="G24" s="18" t="str">
        <f>VLOOKUP(B24,'Plantilla publicacion'!$A$3:$M$497,7,0)</f>
        <v>N/A</v>
      </c>
      <c r="H24" s="6" t="str">
        <f>VLOOKUP(B24,'Plantilla publicacion'!$A$3:$M$505,8,0)</f>
        <v>Elaborar un documento de análisis con recomendaciones para la mejora en la gestion y reducción de tiempos al interior de las delegaturas para la imposición de sanciones y la resolución de recursos (Documento de análisis con recomendaciones para la mejora en la gestión y reducción de tiempos al interior de las delegaturas para efectuar la imposición de la sanción y la resolución de recursos)</v>
      </c>
      <c r="I24" s="6">
        <f>VLOOKUP(B24,'Plantilla publicacion'!$A$3:$M$505,9,0)</f>
        <v>1</v>
      </c>
      <c r="J24" s="6" t="str">
        <f>VLOOKUP(B24,'Plantilla publicacion'!$A$3:$M$505,10,0)</f>
        <v>Númerica</v>
      </c>
      <c r="K24" s="7" t="str">
        <f>VLOOKUP(B24,'Plantilla publicacion'!$A$3:$M$505,11,0)</f>
        <v>2025-02-17</v>
      </c>
      <c r="L24" s="7" t="str">
        <f>VLOOKUP(B24,'Plantilla publicacion'!$A$3:$M$505,12,0)</f>
        <v>2025-10-31</v>
      </c>
      <c r="M24" s="58"/>
      <c r="N24" s="39" t="str">
        <f>VLOOKUP(B24,'Plantilla publicacion'!$A$3:$M$505,13,0)</f>
        <v>10-OFICINA  ASESORA JURÍDICA;
1000-DESPACHO DEL SUPERINTENDENTE DELEGADO PARA LA PROTECCIÓN DE LA COMPETENCIA;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row>
    <row r="25" spans="1:14" ht="51" x14ac:dyDescent="0.25">
      <c r="A25" s="5" t="str">
        <f>VLOOKUP(B25,'Plantilla publicacion'!$A$3:$B$490,2,0)</f>
        <v>Actividad propia</v>
      </c>
      <c r="B25" s="18" t="s">
        <v>1197</v>
      </c>
      <c r="C25" s="18"/>
      <c r="D25" s="18">
        <f>VLOOKUP(B25,'Plantilla publicacion'!$A$3:$M$497,6,0)</f>
        <v>0</v>
      </c>
      <c r="E25" s="18"/>
      <c r="F25" s="18"/>
      <c r="G25" s="18" t="str">
        <f>VLOOKUP(B25,'Plantilla publicacion'!$A$3:$M$497,7,0)</f>
        <v>N/A</v>
      </c>
      <c r="H25" s="6" t="str">
        <f>VLOOKUP(B25,'Plantilla publicacion'!$A$3:$M$505,8,0)</f>
        <v>Elaborar análisis del estado y composición de cartera y del recaudo, así como de la cartera con procesos de cobro coactivo vigentes por Delegatura  (Documento de  análisis del estado y composición de la cartera y del recaudo, así como de la cartera con procesos de cobro coactivo vigentes)</v>
      </c>
      <c r="I25" s="6">
        <f>VLOOKUP(B25,'Plantilla publicacion'!$A$3:$M$505,9,0)</f>
        <v>1</v>
      </c>
      <c r="J25" s="6" t="str">
        <f>VLOOKUP(B25,'Plantilla publicacion'!$A$3:$M$505,10,0)</f>
        <v>Númerica</v>
      </c>
      <c r="K25" s="7" t="str">
        <f>VLOOKUP(B25,'Plantilla publicacion'!$A$3:$M$505,11,0)</f>
        <v>2025-02-17</v>
      </c>
      <c r="L25" s="7" t="str">
        <f>VLOOKUP(B25,'Plantilla publicacion'!$A$3:$M$505,12,0)</f>
        <v>2025-05-30</v>
      </c>
      <c r="M25" s="58"/>
      <c r="N25" s="39" t="str">
        <f>VLOOKUP(B25,'Plantilla publicacion'!$A$3:$M$505,13,0)</f>
        <v>130-DIRECCIÓN FINANCIERA;
11-GRUPO DE TRABAJO DE COBRO COACTIVO</v>
      </c>
    </row>
    <row r="26" spans="1:14" ht="165.75" x14ac:dyDescent="0.25">
      <c r="A26" s="5" t="str">
        <f>VLOOKUP(B26,'Plantilla publicacion'!$A$3:$B$490,2,0)</f>
        <v>Actividad propia</v>
      </c>
      <c r="B26" s="29" t="s">
        <v>1199</v>
      </c>
      <c r="C26" s="29"/>
      <c r="D26" s="18">
        <f>VLOOKUP(B26,'Plantilla publicacion'!$A$3:$M$497,6,0)</f>
        <v>0</v>
      </c>
      <c r="E26" s="18"/>
      <c r="F26" s="18"/>
      <c r="G26" s="18" t="str">
        <f>VLOOKUP(B26,'Plantilla publicacion'!$A$3:$M$497,7,0)</f>
        <v>N/A</v>
      </c>
      <c r="H26" s="6" t="str">
        <f>VLOOKUP(B26,'Plantilla publicacion'!$A$3:$M$505,8,0)</f>
        <v>Realizar mesa de trabajo para presentar el análisis de cartera y recaudo y elaborar de manera conjunta con las delegaturas los lineamientos en pro de un recaudo efectivo(Acta de reunión con lineamientos para un recaudo efectivo)</v>
      </c>
      <c r="I26" s="6">
        <f>VLOOKUP(B26,'Plantilla publicacion'!$A$3:$M$505,9,0)</f>
        <v>1</v>
      </c>
      <c r="J26" s="6" t="str">
        <f>VLOOKUP(B26,'Plantilla publicacion'!$A$3:$M$505,10,0)</f>
        <v>Númerica</v>
      </c>
      <c r="K26" s="7" t="str">
        <f>VLOOKUP(B26,'Plantilla publicacion'!$A$3:$M$505,11,0)</f>
        <v>2025-06-02</v>
      </c>
      <c r="L26" s="7" t="str">
        <f>VLOOKUP(B26,'Plantilla publicacion'!$A$3:$M$505,12,0)</f>
        <v>2025-11-17</v>
      </c>
      <c r="M26" s="58"/>
      <c r="N26" s="39" t="str">
        <f>VLOOKUP(B26,'Plantilla publicacion'!$A$3:$M$505,13,0)</f>
        <v>1000-DESPACHO DEL SUPERINTENDENTE DELEGADO PARA LA PROTECCIÓN DE LA COMPETENCIA;
130-DIRECCIÓN FINANCIERA;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row>
    <row r="27" spans="1:14" ht="16.5" thickBot="1" x14ac:dyDescent="0.3">
      <c r="A27" s="5" t="e">
        <f>VLOOKUP(B27,'Plantilla publicacion'!$A$3:$B$490,2,0)</f>
        <v>#N/A</v>
      </c>
      <c r="B27" s="235" t="s">
        <v>21</v>
      </c>
      <c r="C27" s="235"/>
      <c r="D27" s="235"/>
      <c r="E27" s="235"/>
      <c r="F27" s="235"/>
      <c r="G27" s="235"/>
      <c r="H27" s="235"/>
      <c r="I27" s="235"/>
      <c r="J27" s="235"/>
      <c r="K27" s="235"/>
      <c r="L27" s="235"/>
      <c r="M27" s="235"/>
      <c r="N27" s="235"/>
    </row>
    <row r="28" spans="1:14" ht="48" customHeight="1" thickBot="1" x14ac:dyDescent="0.3">
      <c r="B28" s="22" t="s">
        <v>463</v>
      </c>
      <c r="C28" s="23" t="s">
        <v>1505</v>
      </c>
      <c r="D28" s="23" t="s">
        <v>0</v>
      </c>
      <c r="E28" s="23" t="s">
        <v>1453</v>
      </c>
      <c r="F28" s="23" t="s">
        <v>1508</v>
      </c>
      <c r="G28" s="23" t="s">
        <v>1</v>
      </c>
      <c r="H28" s="23" t="s">
        <v>2</v>
      </c>
      <c r="I28" s="23" t="s">
        <v>3</v>
      </c>
      <c r="J28" s="23" t="s">
        <v>4</v>
      </c>
      <c r="K28" s="24" t="s">
        <v>5</v>
      </c>
      <c r="L28" s="24" t="s">
        <v>6</v>
      </c>
      <c r="M28" s="57" t="s">
        <v>1506</v>
      </c>
      <c r="N28" s="25" t="s">
        <v>7</v>
      </c>
    </row>
    <row r="29" spans="1:14" s="12" customFormat="1" ht="140.25" customHeight="1" x14ac:dyDescent="0.25">
      <c r="A29" s="5" t="str">
        <f>VLOOKUP(B29,'Plantilla publicacion'!$A$3:$B$490,2,0)</f>
        <v>Producto</v>
      </c>
      <c r="B29" s="15" t="s">
        <v>689</v>
      </c>
      <c r="C29" s="238" t="str">
        <f>VLOOKUP(B29,'Plantilla publicacion'!$A$3:$R$490,17,0)</f>
        <v>PND - 5-31-5-b- Convergencia regional - Entidades públicas territoriales y nacionales fortalecidas / PES - Transformación Institucional</v>
      </c>
      <c r="D29" s="238" t="str">
        <f>VLOOKUP(B29,'Plantilla publicacion'!$A$3:$M$497,6,0)</f>
        <v>60-Fortalecer el Sistema Integral de Gestión Institucional en el marco del Modelo Integrado de Planeación y gestión para mejorar la prestación del servicio.</v>
      </c>
      <c r="E29" s="238" t="str">
        <f>VLOOKUP(B29,'Plantilla publicacion'!$A$3:$O$490,14,0)</f>
        <v>106-Cumplimiento de productos del PAI asociados a Fortalecer el Sistema Integral de Gestión Institucional para mejorar la prestación del servicio.</v>
      </c>
      <c r="F29" s="238" t="str">
        <f>VLOOKUP(B29,'Plantilla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9" s="238" t="str">
        <f>VLOOKUP(B29,'Plantilla publicacion'!$A$3:$M$497,7,0)</f>
        <v>N/A</v>
      </c>
      <c r="H29" s="15" t="str">
        <f>VLOOKUP(B29,'Plantilla publicacion'!$A$3:$M$505,8,0)</f>
        <v>Diagnóstico de necesidades que permita realizar el seguimiento del ciclo de contratación, elaborado  (Documento diagnostico )</v>
      </c>
      <c r="I29" s="15">
        <f>VLOOKUP(B29,'Plantilla publicacion'!$A$3:$M$505,9,0)</f>
        <v>1</v>
      </c>
      <c r="J29" s="15" t="str">
        <f>VLOOKUP(B29,'Plantilla publicacion'!$A$3:$M$505,10,0)</f>
        <v>Númerica</v>
      </c>
      <c r="K29" s="174" t="str">
        <f>VLOOKUP(B29,'Plantilla publicacion'!$A$3:$M$505,11,0)</f>
        <v>2025-07-01</v>
      </c>
      <c r="L29" s="174" t="str">
        <f>VLOOKUP(B29,'Plantilla publicacion'!$A$3:$M$505,12,0)</f>
        <v>2025-11-28</v>
      </c>
      <c r="M29" s="15">
        <f>IF(ISERROR(VLOOKUP(B29,'Plantilla publicacion'!$A$3:$P$490,16,0)),"NA",VLOOKUP(B29,'Plantilla publicacion'!$A$3:$P$490,16,0))</f>
        <v>0</v>
      </c>
      <c r="N29" s="153" t="str">
        <f>VLOOKUP(B29,'Plantilla publicacion'!$A$3:$M$505,13,0)</f>
        <v>105-GRUPO DE TRABAJO DE CONTRATACIÓN;
20-OFICINA DE TECNOLOGÍA E INFORMÁTICA</v>
      </c>
    </row>
    <row r="30" spans="1:14" ht="52.5" customHeight="1" x14ac:dyDescent="0.25">
      <c r="A30" s="5" t="str">
        <f>VLOOKUP(B30,'Plantilla publicacion'!$A$3:$B$490,2,0)</f>
        <v>Actividad propia</v>
      </c>
      <c r="B30" s="18" t="s">
        <v>693</v>
      </c>
      <c r="C30" s="211"/>
      <c r="D30" s="211">
        <f>VLOOKUP(B30,'Plantilla publicacion'!$A$3:$M$490,6,0)</f>
        <v>0</v>
      </c>
      <c r="E30" s="211"/>
      <c r="F30" s="211"/>
      <c r="G30" s="211" t="str">
        <f>VLOOKUP(B30,'Plantilla publicacion'!$A$3:$M$490,7,0)</f>
        <v>N/A</v>
      </c>
      <c r="H30" s="6" t="str">
        <f>VLOOKUP(B30,'Plantilla publicacion'!$A$3:$M$505,8,0)</f>
        <v>Identificar las necesidades de  ajuste a herramientas tecnológicas para el seguimiento del ciclo  de contratción (Documento con las necesidades identificadas)</v>
      </c>
      <c r="I30" s="6">
        <f>VLOOKUP(B30,'Plantilla publicacion'!$A$3:$M$505,9,0)</f>
        <v>1</v>
      </c>
      <c r="J30" s="6" t="str">
        <f>VLOOKUP(B30,'Plantilla publicacion'!$A$3:$M$505,10,0)</f>
        <v>Númerica</v>
      </c>
      <c r="K30" s="7" t="str">
        <f>VLOOKUP(B30,'Plantilla publicacion'!$A$3:$M$505,11,0)</f>
        <v>2025-07-01</v>
      </c>
      <c r="L30" s="7" t="str">
        <f>VLOOKUP(B30,'Plantilla publicacion'!$A$3:$M$505,12,0)</f>
        <v>2025-09-30</v>
      </c>
      <c r="M30" s="58"/>
      <c r="N30" s="39" t="str">
        <f>VLOOKUP(B30,'Plantilla publicacion'!$A$3:$M$505,13,0)</f>
        <v>105-GRUPO DE TRABAJO DE CONTRATACIÓN;
20-OFICINA DE TECNOLOGÍA E INFORMÁTICA</v>
      </c>
    </row>
    <row r="31" spans="1:14" ht="50.25" customHeight="1" x14ac:dyDescent="0.25">
      <c r="A31" s="5" t="str">
        <f>VLOOKUP(B31,'Plantilla publicacion'!$A$3:$B$490,2,0)</f>
        <v>Actividad sin participación</v>
      </c>
      <c r="B31" s="18" t="s">
        <v>695</v>
      </c>
      <c r="C31" s="239"/>
      <c r="D31" s="239">
        <f>VLOOKUP(B31,'Plantilla publicacion'!$A$3:$M$490,6,0)</f>
        <v>0</v>
      </c>
      <c r="E31" s="239"/>
      <c r="F31" s="239"/>
      <c r="G31" s="239" t="str">
        <f>VLOOKUP(B31,'Plantilla publicacion'!$A$3:$M$490,7,0)</f>
        <v>N/A</v>
      </c>
      <c r="H31" s="6" t="str">
        <f>VLOOKUP(B31,'Plantilla publicacion'!$A$3:$M$505,8,0)</f>
        <v>Emitir concepto de viabilidad técnica con base en las necesidades identificadas (Concepto diagnóstico entregado)</v>
      </c>
      <c r="I31" s="6">
        <f>VLOOKUP(B31,'Plantilla publicacion'!$A$3:$M$505,9,0)</f>
        <v>1</v>
      </c>
      <c r="J31" s="6" t="str">
        <f>VLOOKUP(B31,'Plantilla publicacion'!$A$3:$M$505,10,0)</f>
        <v>Númerica</v>
      </c>
      <c r="K31" s="7" t="str">
        <f>VLOOKUP(B31,'Plantilla publicacion'!$A$3:$M$505,11,0)</f>
        <v>2025-10-01</v>
      </c>
      <c r="L31" s="7" t="str">
        <f>VLOOKUP(B31,'Plantilla publicacion'!$A$3:$M$505,12,0)</f>
        <v>2025-11-28</v>
      </c>
      <c r="M31" s="58"/>
      <c r="N31" s="39" t="str">
        <f>VLOOKUP(B31,'Plantilla publicacion'!$A$3:$M$505,13,0)</f>
        <v>20-OFICINA DE TECNOLOGÍA E INFORMÁTICA</v>
      </c>
    </row>
  </sheetData>
  <autoFilter ref="A8:N31" xr:uid="{2B518075-C2AA-412F-846D-DFC3D162D202}"/>
  <mergeCells count="19">
    <mergeCell ref="B7:N7"/>
    <mergeCell ref="B1:D3"/>
    <mergeCell ref="B4:N4"/>
    <mergeCell ref="B6:N6"/>
    <mergeCell ref="B12:N12"/>
    <mergeCell ref="D5:L5"/>
    <mergeCell ref="C9:C11"/>
    <mergeCell ref="D9:D11"/>
    <mergeCell ref="E9:E11"/>
    <mergeCell ref="F9:F11"/>
    <mergeCell ref="G9:G11"/>
    <mergeCell ref="B27:N27"/>
    <mergeCell ref="B13:D13"/>
    <mergeCell ref="G13:N13"/>
    <mergeCell ref="C29:C31"/>
    <mergeCell ref="D29:D31"/>
    <mergeCell ref="E29:E31"/>
    <mergeCell ref="F29:F31"/>
    <mergeCell ref="G29:G31"/>
  </mergeCells>
  <conditionalFormatting sqref="A1:F1 H1:XFD1 A2:XFD3 A4:N4 O4:XFD7 B5:F5 N5 A9:B11 O9:XFD11 H10:N11 A29:B31 O29:XFD1048576 H30:N31 A32:N1048576">
    <cfRule type="cellIs" dxfId="215" priority="40" operator="equal">
      <formula>0</formula>
    </cfRule>
  </conditionalFormatting>
  <conditionalFormatting sqref="A6:N7">
    <cfRule type="cellIs" dxfId="214" priority="39" operator="equal">
      <formula>0</formula>
    </cfRule>
  </conditionalFormatting>
  <conditionalFormatting sqref="A8:XFD8">
    <cfRule type="cellIs" dxfId="213" priority="26" operator="equal">
      <formula>0</formula>
    </cfRule>
  </conditionalFormatting>
  <conditionalFormatting sqref="A12:XFD28">
    <cfRule type="cellIs" dxfId="212" priority="2" operator="equal">
      <formula>0</formula>
    </cfRule>
  </conditionalFormatting>
  <conditionalFormatting sqref="C9:N9">
    <cfRule type="cellIs" dxfId="211" priority="5" operator="equal">
      <formula>0</formula>
    </cfRule>
  </conditionalFormatting>
  <conditionalFormatting sqref="C29:N29">
    <cfRule type="cellIs" dxfId="210" priority="1" operator="equal">
      <formula>0</formula>
    </cfRule>
  </conditionalFormatting>
  <dataValidations count="1">
    <dataValidation type="list" allowBlank="1" showInputMessage="1" showErrorMessage="1" sqref="C29 C15 C21 C9" xr:uid="{1000EC99-E8D4-4BC3-BA95-8F7A668A39B2}">
      <formula1>politicas</formula1>
    </dataValidation>
  </dataValidations>
  <pageMargins left="0.70866141732283472" right="0.70866141732283472" top="0.74803149606299213" bottom="0.74803149606299213" header="0.31496062992125984" footer="0.31496062992125984"/>
  <pageSetup scale="3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B0D7C-4224-4685-BB07-31E4684A39FD}">
  <sheetPr codeName="Hoja6"/>
  <dimension ref="A1:N379"/>
  <sheetViews>
    <sheetView showGridLines="0" view="pageBreakPreview" topLeftCell="B1" zoomScale="69" zoomScaleNormal="110" zoomScaleSheetLayoutView="110" workbookViewId="0"/>
  </sheetViews>
  <sheetFormatPr baseColWidth="10" defaultRowHeight="15" x14ac:dyDescent="0.25"/>
  <cols>
    <col min="1" max="1" width="0" style="5" hidden="1" customWidth="1"/>
    <col min="2" max="2" width="15.140625" style="5" customWidth="1"/>
    <col min="3" max="3" width="39.5703125" style="5" customWidth="1"/>
    <col min="4" max="5" width="25" style="5" customWidth="1"/>
    <col min="6" max="6" width="43.28515625" style="5" customWidth="1"/>
    <col min="7" max="7" width="33.7109375" style="5" bestFit="1" customWidth="1"/>
    <col min="8" max="8" width="81.7109375" style="5" customWidth="1"/>
    <col min="9" max="9" width="12.85546875" style="5" customWidth="1"/>
    <col min="10" max="10" width="15.28515625" style="5" customWidth="1"/>
    <col min="11" max="12" width="11.42578125" style="4"/>
    <col min="13" max="13" width="47.7109375" style="4" customWidth="1"/>
    <col min="14" max="14" width="41.28515625" style="1" customWidth="1"/>
    <col min="15" max="16384" width="11.42578125" style="5"/>
  </cols>
  <sheetData>
    <row r="1" spans="1:14" ht="43.5" customHeight="1" x14ac:dyDescent="0.25">
      <c r="B1" s="243"/>
      <c r="C1" s="243"/>
      <c r="D1" s="243"/>
      <c r="E1" s="59"/>
      <c r="F1" s="59"/>
      <c r="H1" s="124"/>
      <c r="I1" s="124"/>
      <c r="J1" s="124"/>
      <c r="K1" s="172"/>
      <c r="L1" s="172"/>
      <c r="M1" s="124"/>
      <c r="N1" s="124"/>
    </row>
    <row r="2" spans="1:14" ht="25.5" customHeight="1" x14ac:dyDescent="0.25">
      <c r="B2" s="203"/>
      <c r="C2" s="203"/>
      <c r="D2" s="203"/>
      <c r="E2" s="134" t="s">
        <v>14</v>
      </c>
      <c r="F2" s="59"/>
      <c r="G2" s="124"/>
      <c r="H2" s="124"/>
      <c r="I2" s="124"/>
      <c r="J2" s="124"/>
      <c r="K2" s="172"/>
      <c r="L2" s="172"/>
      <c r="M2" s="124"/>
      <c r="N2" s="124"/>
    </row>
    <row r="3" spans="1:14" ht="32.25" customHeight="1" x14ac:dyDescent="0.25">
      <c r="B3" s="245"/>
      <c r="C3" s="245"/>
      <c r="D3" s="245"/>
      <c r="E3" s="59"/>
      <c r="F3" s="59"/>
      <c r="G3" s="124"/>
      <c r="H3" s="124"/>
      <c r="I3" s="124"/>
      <c r="J3" s="124"/>
      <c r="K3" s="172"/>
      <c r="L3" s="172"/>
      <c r="M3" s="124"/>
      <c r="N3" s="124"/>
    </row>
    <row r="4" spans="1:14" ht="23.25" customHeight="1" x14ac:dyDescent="0.25">
      <c r="B4" s="247" t="s">
        <v>1463</v>
      </c>
      <c r="C4" s="247"/>
      <c r="D4" s="247"/>
      <c r="E4" s="276"/>
      <c r="F4" s="276"/>
      <c r="G4" s="276"/>
      <c r="H4" s="276"/>
      <c r="I4" s="276"/>
      <c r="J4" s="276"/>
      <c r="K4" s="276"/>
      <c r="L4" s="276"/>
      <c r="M4" s="276"/>
      <c r="N4" s="277"/>
    </row>
    <row r="5" spans="1:14" ht="84" customHeight="1" x14ac:dyDescent="0.25">
      <c r="B5" s="253" t="s">
        <v>1464</v>
      </c>
      <c r="C5" s="253"/>
      <c r="D5" s="253"/>
      <c r="E5" s="253"/>
      <c r="F5" s="253"/>
      <c r="G5" s="253"/>
      <c r="H5" s="253"/>
      <c r="I5" s="253"/>
      <c r="J5" s="253"/>
      <c r="K5" s="253"/>
      <c r="L5" s="253"/>
      <c r="M5" s="41"/>
      <c r="N5" s="10"/>
    </row>
    <row r="6" spans="1:14" ht="25.5" customHeight="1" x14ac:dyDescent="0.25">
      <c r="B6" s="249" t="str">
        <f>CONCATENATE(COUNTIF(A10:A379,"producto")," PRODUCTOS")</f>
        <v>81 PRODUCTOS</v>
      </c>
      <c r="C6" s="249"/>
      <c r="D6" s="249"/>
      <c r="E6" s="249"/>
      <c r="F6" s="249"/>
      <c r="G6" s="249"/>
      <c r="H6" s="249"/>
      <c r="I6" s="249"/>
      <c r="J6" s="249"/>
      <c r="K6" s="249"/>
      <c r="L6" s="249"/>
      <c r="M6" s="249"/>
      <c r="N6" s="249"/>
    </row>
    <row r="7" spans="1:14" ht="32.25" customHeight="1" thickBot="1" x14ac:dyDescent="0.3">
      <c r="B7" s="278" t="s">
        <v>16</v>
      </c>
      <c r="C7" s="279"/>
      <c r="D7" s="279"/>
      <c r="E7" s="279"/>
      <c r="F7" s="279"/>
      <c r="G7" s="279"/>
      <c r="H7" s="279"/>
      <c r="I7" s="279"/>
      <c r="J7" s="279"/>
      <c r="K7" s="279"/>
      <c r="L7" s="279"/>
      <c r="M7" s="279"/>
      <c r="N7" s="280"/>
    </row>
    <row r="8" spans="1:14" ht="39" hidden="1" customHeight="1" x14ac:dyDescent="0.3">
      <c r="B8" s="270" t="s">
        <v>8</v>
      </c>
      <c r="C8" s="271"/>
      <c r="D8" s="272"/>
      <c r="E8" s="71"/>
      <c r="F8" s="71"/>
      <c r="G8" s="273"/>
      <c r="H8" s="274"/>
      <c r="I8" s="274"/>
      <c r="J8" s="274"/>
      <c r="K8" s="274"/>
      <c r="L8" s="274"/>
      <c r="M8" s="274"/>
      <c r="N8" s="275"/>
    </row>
    <row r="9" spans="1:14" ht="48" customHeight="1" thickBot="1" x14ac:dyDescent="0.3">
      <c r="B9" s="75" t="s">
        <v>463</v>
      </c>
      <c r="C9" s="77" t="s">
        <v>1505</v>
      </c>
      <c r="D9" s="77" t="s">
        <v>0</v>
      </c>
      <c r="E9" s="77" t="s">
        <v>1453</v>
      </c>
      <c r="F9" s="77" t="s">
        <v>1508</v>
      </c>
      <c r="G9" s="77" t="s">
        <v>1</v>
      </c>
      <c r="H9" s="77" t="s">
        <v>2</v>
      </c>
      <c r="I9" s="77" t="s">
        <v>3</v>
      </c>
      <c r="J9" s="77" t="s">
        <v>4</v>
      </c>
      <c r="K9" s="78" t="s">
        <v>5</v>
      </c>
      <c r="L9" s="78" t="s">
        <v>6</v>
      </c>
      <c r="M9" s="79" t="s">
        <v>1506</v>
      </c>
      <c r="N9" s="79" t="s">
        <v>7</v>
      </c>
    </row>
    <row r="10" spans="1:14" s="12" customFormat="1" ht="25.5" x14ac:dyDescent="0.25">
      <c r="A10" s="5" t="str">
        <f>VLOOKUP(B10,'Plantilla publicacion'!$A$3:$B$490,2,0)</f>
        <v>Producto</v>
      </c>
      <c r="B10" s="99" t="s">
        <v>583</v>
      </c>
      <c r="C10" s="210" t="str">
        <f>VLOOKUP(B10,'Plantilla publicacion'!$A$3:$R$490,17,0)</f>
        <v>PND - 5-31-5-b- Convergencia regional - Entidades públicas territoriales y nacionales fortalecidas / PES - Transformación Institucional</v>
      </c>
      <c r="D10" s="210" t="str">
        <f>VLOOKUP(B10,'Plantilla publicacion'!$A$3:$M$490,6,0)</f>
        <v>60-Fortalecer el Sistema Integral de Gestión Institucional en el marco del Modelo Integrado de Planeación y gestión para mejorar la prestación del servicio.</v>
      </c>
      <c r="E10" s="210" t="str">
        <f>VLOOKUP(B10,'Plantilla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10" s="210" t="str">
        <f>VLOOKUP(B10,'Plantilla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0" s="210" t="str">
        <f>VLOOKUP(B10,'Plantilla publicacion'!$A$3:$M$490,7,0)</f>
        <v>FUNCIONAMIENTO</v>
      </c>
      <c r="H10" s="101" t="str">
        <f>VLOOKUP(B10,'Plantilla publicacion'!$A$3:$M$490,8,0)</f>
        <v>Estrategia para la reducción de emisiones, adaptación al cambio climático y la transición energética y la protección del medio ambiente, ejecutada (Informe final)</v>
      </c>
      <c r="I10" s="101">
        <f>VLOOKUP(B10,'Plantilla publicacion'!$A$3:$M$490,9,0)</f>
        <v>100</v>
      </c>
      <c r="J10" s="101" t="str">
        <f>VLOOKUP(B10,'Plantilla publicacion'!$A$3:$M$490,10,0)</f>
        <v>Porcentual</v>
      </c>
      <c r="K10" s="175" t="str">
        <f>VLOOKUP(B10,'Plantilla publicacion'!$A$3:$M$490,11,0)</f>
        <v>2025-01-02</v>
      </c>
      <c r="L10" s="175" t="str">
        <f>VLOOKUP(B10,'Plantilla publicacion'!$A$3:$M$490,12,0)</f>
        <v>2025-12-22</v>
      </c>
      <c r="M10" s="15">
        <f>IF(ISERROR(VLOOKUP(B10,'Plantilla publicacion'!$A$3:$P$490,16,0)),"NA",VLOOKUP(B10,'Plantilla publicacion'!$A$3:$P$490,16,0))</f>
        <v>0</v>
      </c>
      <c r="N10" s="102" t="str">
        <f>VLOOKUP(B10,'Plantilla publicacion'!$A$3:$M$490,13,0)</f>
        <v>142-GRUPO DE TRABAJO DE SERVICIOS ADMINISTRATIVOS Y RECURSOS FÍSICOS</v>
      </c>
    </row>
    <row r="11" spans="1:14" s="14" customFormat="1" ht="63.75" x14ac:dyDescent="0.25">
      <c r="A11" s="13" t="str">
        <f>VLOOKUP(B11,'Plantilla publicacion'!$A$3:$B$490,2,0)</f>
        <v>Actividad propia</v>
      </c>
      <c r="B11" s="103" t="s">
        <v>587</v>
      </c>
      <c r="C11" s="211"/>
      <c r="D11" s="211">
        <f>VLOOKUP(B11,'Plantilla publicacion'!$A$3:$M$490,6,0)</f>
        <v>0</v>
      </c>
      <c r="E11" s="211"/>
      <c r="F11" s="211"/>
      <c r="G11" s="211" t="str">
        <f>VLOOKUP(B11,'Plantilla publicacion'!$A$3:$M$490,7,0)</f>
        <v>N/A</v>
      </c>
      <c r="H11" s="6" t="str">
        <f>VLOOKUP(B11,'Plantilla publicacion'!$A$3:$M$490,8,0)</f>
        <v>Ejecutar las campañas ambientales  (a.  Cero Papel; b. Día cero impresiones; c.agua y energía; d. Jornada de siembra de árboles, e. Concurso de ahorro energético. f. Boletines energéticos, que faciliten y/o permitan aumentar la efectividad de la sensibilización ambiental ) articuladas con los resultados de la cuantificación de la emisión de gases efecto invernadero y los resultados de la matriz ambiental (Cronograma e informes de evidencias de acuerdo al cronograma)</v>
      </c>
      <c r="I11" s="6">
        <f>VLOOKUP(B11,'Plantilla publicacion'!$A$3:$M$490,9,0)</f>
        <v>100</v>
      </c>
      <c r="J11" s="6" t="str">
        <f>VLOOKUP(B11,'Plantilla publicacion'!$A$3:$M$490,10,0)</f>
        <v>Porcentual</v>
      </c>
      <c r="K11" s="7" t="str">
        <f>VLOOKUP(B11,'Plantilla publicacion'!$A$3:$M$490,11,0)</f>
        <v>2025-01-02</v>
      </c>
      <c r="L11" s="7" t="str">
        <f>VLOOKUP(B11,'Plantilla publicacion'!$A$3:$M$490,12,0)</f>
        <v>2025-12-22</v>
      </c>
      <c r="M11" s="58"/>
      <c r="N11" s="104" t="str">
        <f>VLOOKUP(B11,'Plantilla publicacion'!$A$3:$M$490,13,0)</f>
        <v>142-GRUPO DE TRABAJO DE SERVICIOS ADMINISTRATIVOS Y RECURSOS FÍSICOS</v>
      </c>
    </row>
    <row r="12" spans="1:14" s="14" customFormat="1" ht="63.75" x14ac:dyDescent="0.25">
      <c r="A12" s="13" t="str">
        <f>VLOOKUP(B12,'Plantilla publicacion'!$A$3:$B$490,2,0)</f>
        <v>Actividad propia</v>
      </c>
      <c r="B12" s="103" t="s">
        <v>589</v>
      </c>
      <c r="C12" s="211"/>
      <c r="D12" s="211">
        <f>VLOOKUP(B12,'Plantilla publicacion'!$A$3:$M$490,6,0)</f>
        <v>0</v>
      </c>
      <c r="E12" s="211"/>
      <c r="F12" s="211"/>
      <c r="G12" s="211" t="str">
        <f>VLOOKUP(B12,'Plantilla publicacion'!$A$3:$M$490,7,0)</f>
        <v>N/A</v>
      </c>
      <c r="H12" s="6" t="str">
        <f>VLOOKUP(B12,'Plantilla publicacion'!$A$3:$M$490,8,0)</f>
        <v>Implementar medidas de transición energética que permitan la eficiencia y garanticen la reducción del impacto ambiental (a. transición al papel ecológico; b.Implementación de iluminación LED, c. Sustitución de productos desechables por reutilizables, d. Sustitución a Tóner y tintas ecológicas) articuladas con los resultados de la cuantificación de la emisión de gases efecto invernadero y los resultados de la matriz ambiental (Cronograma e informes de evidencias de acuerdo al cronograma)</v>
      </c>
      <c r="I12" s="6">
        <f>VLOOKUP(B12,'Plantilla publicacion'!$A$3:$M$490,9,0)</f>
        <v>100</v>
      </c>
      <c r="J12" s="6" t="str">
        <f>VLOOKUP(B12,'Plantilla publicacion'!$A$3:$M$490,10,0)</f>
        <v>Porcentual</v>
      </c>
      <c r="K12" s="7" t="str">
        <f>VLOOKUP(B12,'Plantilla publicacion'!$A$3:$M$490,11,0)</f>
        <v>2025-01-02</v>
      </c>
      <c r="L12" s="7" t="str">
        <f>VLOOKUP(B12,'Plantilla publicacion'!$A$3:$M$490,12,0)</f>
        <v>2025-12-22</v>
      </c>
      <c r="M12" s="58"/>
      <c r="N12" s="104" t="str">
        <f>VLOOKUP(B12,'Plantilla publicacion'!$A$3:$M$490,13,0)</f>
        <v>142-GRUPO DE TRABAJO DE SERVICIOS ADMINISTRATIVOS Y RECURSOS FÍSICOS</v>
      </c>
    </row>
    <row r="13" spans="1:14" s="14" customFormat="1" ht="51" x14ac:dyDescent="0.25">
      <c r="A13" s="13" t="str">
        <f>VLOOKUP(B13,'Plantilla publicacion'!$A$3:$B$490,2,0)</f>
        <v>Actividad propia</v>
      </c>
      <c r="B13" s="103" t="s">
        <v>591</v>
      </c>
      <c r="C13" s="211"/>
      <c r="D13" s="211">
        <f>VLOOKUP(B13,'Plantilla publicacion'!$A$3:$M$490,6,0)</f>
        <v>0</v>
      </c>
      <c r="E13" s="211"/>
      <c r="F13" s="211"/>
      <c r="G13" s="211" t="str">
        <f>VLOOKUP(B13,'Plantilla publicacion'!$A$3:$M$490,7,0)</f>
        <v>N/A</v>
      </c>
      <c r="H13" s="6" t="str">
        <f>VLOOKUP(B13,'Plantilla publicacion'!$A$3:$M$490,8,0)</f>
        <v>Cuantificar las emisiones de gases efecto invernadero  para las actividades de operación de la Entidad en su sede Principal, definir las acciones de compensación requeridas y ejecutar las priorizadas en la vigencia 2025 (Informe de inventario de las fuentes de emisión de GEI de la sede principal)</v>
      </c>
      <c r="I13" s="6">
        <f>VLOOKUP(B13,'Plantilla publicacion'!$A$3:$M$490,9,0)</f>
        <v>1</v>
      </c>
      <c r="J13" s="6" t="str">
        <f>VLOOKUP(B13,'Plantilla publicacion'!$A$3:$M$490,10,0)</f>
        <v>Númerica</v>
      </c>
      <c r="K13" s="7" t="str">
        <f>VLOOKUP(B13,'Plantilla publicacion'!$A$3:$M$490,11,0)</f>
        <v>2025-03-01</v>
      </c>
      <c r="L13" s="7" t="str">
        <f>VLOOKUP(B13,'Plantilla publicacion'!$A$3:$M$490,12,0)</f>
        <v>2025-07-01</v>
      </c>
      <c r="M13" s="58"/>
      <c r="N13" s="104" t="str">
        <f>VLOOKUP(B13,'Plantilla publicacion'!$A$3:$M$490,13,0)</f>
        <v>142-GRUPO DE TRABAJO DE SERVICIOS ADMINISTRATIVOS Y RECURSOS FÍSICOS</v>
      </c>
    </row>
    <row r="14" spans="1:14" s="14" customFormat="1" ht="25.5" x14ac:dyDescent="0.25">
      <c r="A14" s="13" t="str">
        <f>VLOOKUP(B14,'Plantilla publicacion'!$A$3:$B$490,2,0)</f>
        <v>Actividad propia</v>
      </c>
      <c r="B14" s="103" t="s">
        <v>593</v>
      </c>
      <c r="C14" s="211"/>
      <c r="D14" s="211">
        <f>VLOOKUP(B14,'Plantilla publicacion'!$A$3:$M$490,6,0)</f>
        <v>0</v>
      </c>
      <c r="E14" s="211"/>
      <c r="F14" s="211"/>
      <c r="G14" s="211" t="str">
        <f>VLOOKUP(B14,'Plantilla publicacion'!$A$3:$M$490,7,0)</f>
        <v>N/A</v>
      </c>
      <c r="H14" s="6" t="str">
        <f>VLOOKUP(B14,'Plantilla publicacion'!$A$3:$M$490,8,0)</f>
        <v>Elaborar matriz que permita identificar los aspectos más significativos y ejecutar las alternativas que conlleven a reducir los impactos ambientales de la SIC. (Matriz de aspectos ambientales)</v>
      </c>
      <c r="I14" s="6">
        <f>VLOOKUP(B14,'Plantilla publicacion'!$A$3:$M$490,9,0)</f>
        <v>1</v>
      </c>
      <c r="J14" s="6" t="str">
        <f>VLOOKUP(B14,'Plantilla publicacion'!$A$3:$M$490,10,0)</f>
        <v>Númerica</v>
      </c>
      <c r="K14" s="7" t="str">
        <f>VLOOKUP(B14,'Plantilla publicacion'!$A$3:$M$490,11,0)</f>
        <v>2025-05-02</v>
      </c>
      <c r="L14" s="7" t="str">
        <f>VLOOKUP(B14,'Plantilla publicacion'!$A$3:$M$490,12,0)</f>
        <v>2025-06-27</v>
      </c>
      <c r="M14" s="58"/>
      <c r="N14" s="104" t="str">
        <f>VLOOKUP(B14,'Plantilla publicacion'!$A$3:$M$490,13,0)</f>
        <v>142-GRUPO DE TRABAJO DE SERVICIOS ADMINISTRATIVOS Y RECURSOS FÍSICOS</v>
      </c>
    </row>
    <row r="15" spans="1:14" s="14" customFormat="1" ht="26.25" thickBot="1" x14ac:dyDescent="0.3">
      <c r="A15" s="13" t="str">
        <f>VLOOKUP(B15,'Plantilla publicacion'!$A$3:$B$490,2,0)</f>
        <v>Actividad propia</v>
      </c>
      <c r="B15" s="105" t="s">
        <v>595</v>
      </c>
      <c r="C15" s="212"/>
      <c r="D15" s="212">
        <f>VLOOKUP(B15,'Plantilla publicacion'!$A$3:$M$490,6,0)</f>
        <v>0</v>
      </c>
      <c r="E15" s="212"/>
      <c r="F15" s="212"/>
      <c r="G15" s="212" t="str">
        <f>VLOOKUP(B15,'Plantilla publicacion'!$A$3:$M$490,7,0)</f>
        <v>N/A</v>
      </c>
      <c r="H15" s="107" t="str">
        <f>VLOOKUP(B15,'Plantilla publicacion'!$A$3:$M$490,8,0)</f>
        <v>Certificar el cumplimiento de la ISO 14001  (Certificación de 1ra recertificación ISO 14001:2015) Reporte y/o informe final de auditoría de 1ra recertificación ISO 14001:2015)</v>
      </c>
      <c r="I15" s="107">
        <f>VLOOKUP(B15,'Plantilla publicacion'!$A$3:$M$490,9,0)</f>
        <v>1</v>
      </c>
      <c r="J15" s="107" t="str">
        <f>VLOOKUP(B15,'Plantilla publicacion'!$A$3:$M$490,10,0)</f>
        <v>Númerica</v>
      </c>
      <c r="K15" s="108" t="str">
        <f>VLOOKUP(B15,'Plantilla publicacion'!$A$3:$M$490,11,0)</f>
        <v>2025-10-01</v>
      </c>
      <c r="L15" s="108" t="str">
        <f>VLOOKUP(B15,'Plantilla publicacion'!$A$3:$M$490,12,0)</f>
        <v>2025-12-22</v>
      </c>
      <c r="M15" s="109"/>
      <c r="N15" s="110" t="str">
        <f>VLOOKUP(B15,'Plantilla publicacion'!$A$3:$M$490,13,0)</f>
        <v>142-GRUPO DE TRABAJO DE SERVICIOS ADMINISTRATIVOS Y RECURSOS FÍSICOS</v>
      </c>
    </row>
    <row r="16" spans="1:14" s="12" customFormat="1" ht="25.5" x14ac:dyDescent="0.25">
      <c r="A16" s="5" t="str">
        <f>VLOOKUP(B16,'Plantilla publicacion'!$A$3:$B$490,2,0)</f>
        <v>Producto</v>
      </c>
      <c r="B16" s="99" t="s">
        <v>742</v>
      </c>
      <c r="C16" s="210" t="str">
        <f>VLOOKUP(B16,'Plantilla publicacion'!$A$3:$R$490,17,0)</f>
        <v>PND - 5-31-5-b- Convergencia regional - Entidades públicas territoriales y nacionales fortalecidas / PES - Transformación Institucional</v>
      </c>
      <c r="D16" s="210" t="str">
        <f>VLOOKUP(B16,'Plantilla publicacion'!$A$3:$M$490,6,0)</f>
        <v>60-Fortalecer el Sistema Integral de Gestión Institucional en el marco del Modelo Integrado de Planeación y gestión para mejorar la prestación del servicio.</v>
      </c>
      <c r="E16" s="210" t="str">
        <f>VLOOKUP(B16,'Plantilla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16" s="210" t="str">
        <f>VLOOKUP(B16,'Plantilla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6" s="210" t="str">
        <f>VLOOKUP(B16,'Plantilla publicacion'!$A$3:$M$490,7,0)</f>
        <v>FUNCIONAMIENTO</v>
      </c>
      <c r="H16" s="101" t="str">
        <f>VLOOKUP(B16,'Plantilla publicacion'!$A$3:$M$490,8,0)</f>
        <v>Formatos de actos administrativos, estandarizados (Correo electrónico dirigido  al Grupo de Operaciones con los formatos predeterminados actualizados, entregados)</v>
      </c>
      <c r="I16" s="101">
        <f>VLOOKUP(B16,'Plantilla publicacion'!$A$3:$M$490,9,0)</f>
        <v>100</v>
      </c>
      <c r="J16" s="101" t="str">
        <f>VLOOKUP(B16,'Plantilla publicacion'!$A$3:$M$490,10,0)</f>
        <v>Porcentual</v>
      </c>
      <c r="K16" s="175" t="str">
        <f>VLOOKUP(B16,'Plantilla publicacion'!$A$3:$M$490,11,0)</f>
        <v>2025-01-20</v>
      </c>
      <c r="L16" s="175" t="str">
        <f>VLOOKUP(B16,'Plantilla publicacion'!$A$3:$M$490,12,0)</f>
        <v>2025-12-31</v>
      </c>
      <c r="M16" s="15">
        <f>IF(ISERROR(VLOOKUP(B16,'Plantilla publicacion'!$A$3:$P$490,16,0)),"NA",VLOOKUP(B16,'Plantilla publicacion'!$A$3:$P$490,16,0))</f>
        <v>0</v>
      </c>
      <c r="N16" s="102" t="str">
        <f>VLOOKUP(B16,'Plantilla publicacion'!$A$3:$M$490,13,0)</f>
        <v>2020-DIRECCIÓN DE NUEVAS CREACIONES</v>
      </c>
    </row>
    <row r="17" spans="1:14" s="14" customFormat="1" ht="38.25" x14ac:dyDescent="0.25">
      <c r="A17" s="13" t="str">
        <f>VLOOKUP(B17,'Plantilla publicacion'!$A$3:$B$490,2,0)</f>
        <v>Actividad propia</v>
      </c>
      <c r="B17" s="103" t="s">
        <v>744</v>
      </c>
      <c r="C17" s="211"/>
      <c r="D17" s="211">
        <f>VLOOKUP(B17,'Plantilla publicacion'!$A$3:$M$490,6,0)</f>
        <v>0</v>
      </c>
      <c r="E17" s="211"/>
      <c r="F17" s="211"/>
      <c r="G17" s="211" t="str">
        <f>VLOOKUP(B17,'Plantilla publicacion'!$A$3:$M$490,7,0)</f>
        <v>N/A</v>
      </c>
      <c r="H17" s="6" t="str">
        <f>VLOOKUP(B17,'Plantilla publicacion'!$A$3:$M$490,8,0)</f>
        <v>Revisar los formatos predeterminados empleados en la etapa de forma y de fondo de las patentes de invención y de modelo de utilidad, para identificar los aspectos que deberán ser actualizados  (Documento que contenga las conclusiones de la revisión)</v>
      </c>
      <c r="I17" s="6">
        <f>VLOOKUP(B17,'Plantilla publicacion'!$A$3:$M$490,9,0)</f>
        <v>100</v>
      </c>
      <c r="J17" s="6" t="str">
        <f>VLOOKUP(B17,'Plantilla publicacion'!$A$3:$M$490,10,0)</f>
        <v>Porcentual</v>
      </c>
      <c r="K17" s="7" t="str">
        <f>VLOOKUP(B17,'Plantilla publicacion'!$A$3:$M$490,11,0)</f>
        <v>2025-01-20</v>
      </c>
      <c r="L17" s="7" t="str">
        <f>VLOOKUP(B17,'Plantilla publicacion'!$A$3:$M$490,12,0)</f>
        <v>2025-12-31</v>
      </c>
      <c r="M17" s="58"/>
      <c r="N17" s="104" t="str">
        <f>VLOOKUP(B17,'Plantilla publicacion'!$A$3:$M$490,13,0)</f>
        <v>2020-DIRECCIÓN DE NUEVAS CREACIONES</v>
      </c>
    </row>
    <row r="18" spans="1:14" s="14" customFormat="1" ht="39" thickBot="1" x14ac:dyDescent="0.3">
      <c r="A18" s="13" t="str">
        <f>VLOOKUP(B18,'Plantilla publicacion'!$A$3:$B$490,2,0)</f>
        <v>Actividad propia</v>
      </c>
      <c r="B18" s="105" t="s">
        <v>746</v>
      </c>
      <c r="C18" s="212"/>
      <c r="D18" s="212">
        <f>VLOOKUP(B18,'Plantilla publicacion'!$A$3:$M$490,6,0)</f>
        <v>0</v>
      </c>
      <c r="E18" s="212"/>
      <c r="F18" s="212"/>
      <c r="G18" s="212" t="str">
        <f>VLOOKUP(B18,'Plantilla publicacion'!$A$3:$M$490,7,0)</f>
        <v>N/A</v>
      </c>
      <c r="H18" s="107" t="str">
        <f>VLOOKUP(B18,'Plantilla publicacion'!$A$3:$M$490,8,0)</f>
        <v>Actualizar los formatos predeterminados con aspectos de actualización identificados en la revisión y entregarlos en formato Word al Grupo de Operaciones.  (Correo electrónico dirigido  al Grupo de Operaciones con los formatos predeterminados actualizados, entregados)</v>
      </c>
      <c r="I18" s="107">
        <f>VLOOKUP(B18,'Plantilla publicacion'!$A$3:$M$490,9,0)</f>
        <v>100</v>
      </c>
      <c r="J18" s="107" t="str">
        <f>VLOOKUP(B18,'Plantilla publicacion'!$A$3:$M$490,10,0)</f>
        <v>Porcentual</v>
      </c>
      <c r="K18" s="108" t="str">
        <f>VLOOKUP(B18,'Plantilla publicacion'!$A$3:$M$490,11,0)</f>
        <v>2025-01-20</v>
      </c>
      <c r="L18" s="108" t="str">
        <f>VLOOKUP(B18,'Plantilla publicacion'!$A$3:$M$490,12,0)</f>
        <v>2025-12-31</v>
      </c>
      <c r="M18" s="109"/>
      <c r="N18" s="110" t="str">
        <f>VLOOKUP(B18,'Plantilla publicacion'!$A$3:$M$490,13,0)</f>
        <v>2020-DIRECCIÓN DE NUEVAS CREACIONES</v>
      </c>
    </row>
    <row r="19" spans="1:14" s="12" customFormat="1" ht="51" x14ac:dyDescent="0.25">
      <c r="A19" s="5" t="str">
        <f>VLOOKUP(B19,'Plantilla publicacion'!$A$3:$B$490,2,0)</f>
        <v>Producto</v>
      </c>
      <c r="B19" s="15" t="s">
        <v>894</v>
      </c>
      <c r="C19" s="211" t="str">
        <f>VLOOKUP(B19,'Plantilla publicacion'!$A$3:$R$490,17,0)</f>
        <v>PND - 5-31-5-b- Convergencia regional - Entidades públicas territoriales y nacionales fortalecidas / PES - Transformación Institucional</v>
      </c>
      <c r="D19" s="211" t="str">
        <f>VLOOKUP(B19,'Plantilla publicacion'!$A$3:$M$490,6,0)</f>
        <v>81-Mejorar la oportunidad en la atención de trámites y servicios.</v>
      </c>
      <c r="E19" s="211" t="str">
        <f>VLOOKUP(B19,'Plantilla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9" s="211" t="str">
        <f>VLOOKUP(B19,'Plantilla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9" s="211" t="str">
        <f>VLOOKUP(B19,'Plantilla publicacion'!$A$3:$M$490,7,0)</f>
        <v>C-3503-0200-0012-20104c</v>
      </c>
      <c r="H19" s="15" t="str">
        <f>VLOOKUP(B19,'Plantilla publicacion'!$A$3:$M$490,8,0)</f>
        <v>Modelo de inteligencia artificial (IA) para el análisis de las políticas de tratamiento de datos personales cargadas por los sujetos obligados en el Registro Nacional de Bases de Datos (RNBD), para la optimización del recurso humano, implementado (Informe que evidencie el paso a producción)</v>
      </c>
      <c r="I19" s="15">
        <f>VLOOKUP(B19,'Plantilla publicacion'!$A$3:$M$490,9,0)</f>
        <v>1</v>
      </c>
      <c r="J19" s="15" t="str">
        <f>VLOOKUP(B19,'Plantilla publicacion'!$A$3:$M$490,10,0)</f>
        <v>Númerica</v>
      </c>
      <c r="K19" s="174" t="str">
        <f>VLOOKUP(B19,'Plantilla publicacion'!$A$3:$M$490,11,0)</f>
        <v>2025-02-03</v>
      </c>
      <c r="L19" s="174" t="str">
        <f>VLOOKUP(B19,'Plantilla publicacion'!$A$3:$M$490,12,0)</f>
        <v>2025-09-30</v>
      </c>
      <c r="M19" s="15">
        <f>IF(ISERROR(VLOOKUP(B19,'Plantilla publicacion'!$A$3:$P$490,16,0)),"NA",VLOOKUP(B19,'Plantilla publicacion'!$A$3:$P$490,16,0))</f>
        <v>0</v>
      </c>
      <c r="N19" s="104" t="str">
        <f>VLOOKUP(B19,'Plantilla publicacion'!$A$3:$M$490,13,0)</f>
        <v>7100-DIRECCIÓN DE INVESTIGACIONES DE PROTECCIÓN DE DATOS PERSONALES</v>
      </c>
    </row>
    <row r="20" spans="1:14" s="14" customFormat="1" ht="38.25" x14ac:dyDescent="0.25">
      <c r="A20" s="13" t="str">
        <f>VLOOKUP(B20,'Plantilla publicacion'!$A$3:$B$490,2,0)</f>
        <v>Actividad propia</v>
      </c>
      <c r="B20" s="6" t="s">
        <v>896</v>
      </c>
      <c r="C20" s="211"/>
      <c r="D20" s="211">
        <f>VLOOKUP(B20,'Plantilla publicacion'!$A$3:$M$490,6,0)</f>
        <v>0</v>
      </c>
      <c r="E20" s="211"/>
      <c r="F20" s="211"/>
      <c r="G20" s="211" t="str">
        <f>VLOOKUP(B20,'Plantilla publicacion'!$A$3:$M$490,7,0)</f>
        <v>N/A</v>
      </c>
      <c r="H20" s="6" t="str">
        <f>VLOOKUP(B20,'Plantilla publicacion'!$A$3:$M$490,8,0)</f>
        <v>Realizar el diseño de la integración de la herramienta del Detector de Políticas con el Registro Nacional de Bases de Datos (Documento técnico con los diagramas de componentes requeridos y la descripción de cada uno)</v>
      </c>
      <c r="I20" s="6">
        <f>VLOOKUP(B20,'Plantilla publicacion'!$A$3:$M$490,9,0)</f>
        <v>1</v>
      </c>
      <c r="J20" s="6" t="str">
        <f>VLOOKUP(B20,'Plantilla publicacion'!$A$3:$M$490,10,0)</f>
        <v>Númerica</v>
      </c>
      <c r="K20" s="7" t="str">
        <f>VLOOKUP(B20,'Plantilla publicacion'!$A$3:$M$490,11,0)</f>
        <v>2025-02-03</v>
      </c>
      <c r="L20" s="7" t="str">
        <f>VLOOKUP(B20,'Plantilla publicacion'!$A$3:$M$490,12,0)</f>
        <v>2025-03-17</v>
      </c>
      <c r="M20" s="58"/>
      <c r="N20" s="104" t="str">
        <f>VLOOKUP(B20,'Plantilla publicacion'!$A$3:$M$490,13,0)</f>
        <v>7100-DIRECCIÓN DE INVESTIGACIONES DE PROTECCIÓN DE DATOS PERSONALES</v>
      </c>
    </row>
    <row r="21" spans="1:14" s="14" customFormat="1" ht="51" x14ac:dyDescent="0.25">
      <c r="A21" s="13" t="str">
        <f>VLOOKUP(B21,'Plantilla publicacion'!$A$3:$B$490,2,0)</f>
        <v>Actividad propia</v>
      </c>
      <c r="B21" s="6" t="s">
        <v>898</v>
      </c>
      <c r="C21" s="211"/>
      <c r="D21" s="211">
        <f>VLOOKUP(B21,'Plantilla publicacion'!$A$3:$M$490,6,0)</f>
        <v>0</v>
      </c>
      <c r="E21" s="211"/>
      <c r="F21" s="211"/>
      <c r="G21" s="211" t="str">
        <f>VLOOKUP(B21,'Plantilla publicacion'!$A$3:$M$490,7,0)</f>
        <v>N/A</v>
      </c>
      <c r="H21" s="6" t="str">
        <f>VLOOKUP(B21,'Plantilla publicacion'!$A$3:$M$490,8,0)</f>
        <v>Realizar la implementación a nivel de código fuente de la integración del componente del Detector de Políticas con el Registro Nacional de Bases de Datos, de acuerdo con el diseño definido previamente (Documento que evidencie el desarrollo implementado y el despliegue en el ambiente de pruebas del sistema RNBD)</v>
      </c>
      <c r="I21" s="6">
        <f>VLOOKUP(B21,'Plantilla publicacion'!$A$3:$M$490,9,0)</f>
        <v>1</v>
      </c>
      <c r="J21" s="6" t="str">
        <f>VLOOKUP(B21,'Plantilla publicacion'!$A$3:$M$490,10,0)</f>
        <v>Númerica</v>
      </c>
      <c r="K21" s="7" t="str">
        <f>VLOOKUP(B21,'Plantilla publicacion'!$A$3:$M$490,11,0)</f>
        <v>2025-03-18</v>
      </c>
      <c r="L21" s="7" t="str">
        <f>VLOOKUP(B21,'Plantilla publicacion'!$A$3:$M$490,12,0)</f>
        <v>2025-05-29</v>
      </c>
      <c r="M21" s="58"/>
      <c r="N21" s="104" t="str">
        <f>VLOOKUP(B21,'Plantilla publicacion'!$A$3:$M$490,13,0)</f>
        <v>7100-DIRECCIÓN DE INVESTIGACIONES DE PROTECCIÓN DE DATOS PERSONALES</v>
      </c>
    </row>
    <row r="22" spans="1:14" s="14" customFormat="1" ht="38.25" x14ac:dyDescent="0.25">
      <c r="A22" s="13" t="str">
        <f>VLOOKUP(B22,'Plantilla publicacion'!$A$3:$B$490,2,0)</f>
        <v>Actividad propia</v>
      </c>
      <c r="B22" s="6" t="s">
        <v>899</v>
      </c>
      <c r="C22" s="211"/>
      <c r="D22" s="211">
        <f>VLOOKUP(B22,'Plantilla publicacion'!$A$3:$M$490,6,0)</f>
        <v>0</v>
      </c>
      <c r="E22" s="211"/>
      <c r="F22" s="211"/>
      <c r="G22" s="211" t="str">
        <f>VLOOKUP(B22,'Plantilla publicacion'!$A$3:$M$490,7,0)</f>
        <v>N/A</v>
      </c>
      <c r="H22" s="6" t="str">
        <f>VLOOKUP(B22,'Plantilla publicacion'!$A$3:$M$490,8,0)</f>
        <v>Ejecutar pruebas funcionales y pruebas de carga al sistema RNBD para garantizar su correcto funcionamiento en el proceso de  validación de documentos de políticas (Informe que detalle los resultados obtenidos durante el proceso de pruebas)</v>
      </c>
      <c r="I22" s="6">
        <f>VLOOKUP(B22,'Plantilla publicacion'!$A$3:$M$490,9,0)</f>
        <v>1</v>
      </c>
      <c r="J22" s="6" t="str">
        <f>VLOOKUP(B22,'Plantilla publicacion'!$A$3:$M$490,10,0)</f>
        <v>Númerica</v>
      </c>
      <c r="K22" s="7" t="str">
        <f>VLOOKUP(B22,'Plantilla publicacion'!$A$3:$M$490,11,0)</f>
        <v>2025-06-03</v>
      </c>
      <c r="L22" s="7" t="str">
        <f>VLOOKUP(B22,'Plantilla publicacion'!$A$3:$M$490,12,0)</f>
        <v>2025-07-11</v>
      </c>
      <c r="M22" s="58"/>
      <c r="N22" s="104" t="str">
        <f>VLOOKUP(B22,'Plantilla publicacion'!$A$3:$M$490,13,0)</f>
        <v>7100-DIRECCIÓN DE INVESTIGACIONES DE PROTECCIÓN DE DATOS PERSONALES</v>
      </c>
    </row>
    <row r="23" spans="1:14" s="14" customFormat="1" ht="38.25" x14ac:dyDescent="0.25">
      <c r="A23" s="13" t="str">
        <f>VLOOKUP(B23,'Plantilla publicacion'!$A$3:$B$490,2,0)</f>
        <v>Actividad propia</v>
      </c>
      <c r="B23" s="6" t="s">
        <v>900</v>
      </c>
      <c r="C23" s="211"/>
      <c r="D23" s="211">
        <f>VLOOKUP(B23,'Plantilla publicacion'!$A$3:$M$490,6,0)</f>
        <v>0</v>
      </c>
      <c r="E23" s="211"/>
      <c r="F23" s="211"/>
      <c r="G23" s="211" t="str">
        <f>VLOOKUP(B23,'Plantilla publicacion'!$A$3:$M$490,7,0)</f>
        <v>N/A</v>
      </c>
      <c r="H23" s="6" t="str">
        <f>VLOOKUP(B23,'Plantilla publicacion'!$A$3:$M$490,8,0)</f>
        <v>Realizar capacitación a los usuarios funcionales para socializar el manejo del servicio del Detector de Políticas como parte del sistema RNBD (Actas de Capacitación realizadas a los usuarios funcionales)</v>
      </c>
      <c r="I23" s="6">
        <f>VLOOKUP(B23,'Plantilla publicacion'!$A$3:$M$490,9,0)</f>
        <v>1</v>
      </c>
      <c r="J23" s="6" t="str">
        <f>VLOOKUP(B23,'Plantilla publicacion'!$A$3:$M$490,10,0)</f>
        <v>Númerica</v>
      </c>
      <c r="K23" s="7" t="str">
        <f>VLOOKUP(B23,'Plantilla publicacion'!$A$3:$M$490,11,0)</f>
        <v>2025-07-14</v>
      </c>
      <c r="L23" s="7" t="str">
        <f>VLOOKUP(B23,'Plantilla publicacion'!$A$3:$M$490,12,0)</f>
        <v>2025-08-29</v>
      </c>
      <c r="M23" s="58"/>
      <c r="N23" s="104" t="str">
        <f>VLOOKUP(B23,'Plantilla publicacion'!$A$3:$M$490,13,0)</f>
        <v>7100-DIRECCIÓN DE INVESTIGACIONES DE PROTECCIÓN DE DATOS PERSONALES</v>
      </c>
    </row>
    <row r="24" spans="1:14" s="14" customFormat="1" ht="26.25" thickBot="1" x14ac:dyDescent="0.3">
      <c r="A24" s="13" t="str">
        <f>VLOOKUP(B24,'Plantilla publicacion'!$A$3:$B$490,2,0)</f>
        <v>Actividad propia</v>
      </c>
      <c r="B24" s="11" t="s">
        <v>902</v>
      </c>
      <c r="C24" s="211"/>
      <c r="D24" s="211">
        <f>VLOOKUP(B24,'Plantilla publicacion'!$A$3:$M$490,6,0)</f>
        <v>0</v>
      </c>
      <c r="E24" s="211"/>
      <c r="F24" s="211"/>
      <c r="G24" s="211" t="str">
        <f>VLOOKUP(B24,'Plantilla publicacion'!$A$3:$M$490,7,0)</f>
        <v>N/A</v>
      </c>
      <c r="H24" s="11" t="str">
        <f>VLOOKUP(B24,'Plantilla publicacion'!$A$3:$M$490,8,0)</f>
        <v>Realizar paso a producción de la versión del sistema RNBD que incluya la integración con el Detector de Políticas (Informe que evidencie el paso a producción)</v>
      </c>
      <c r="I24" s="11">
        <f>VLOOKUP(B24,'Plantilla publicacion'!$A$3:$M$490,9,0)</f>
        <v>1</v>
      </c>
      <c r="J24" s="11" t="str">
        <f>VLOOKUP(B24,'Plantilla publicacion'!$A$3:$M$490,10,0)</f>
        <v>Númerica</v>
      </c>
      <c r="K24" s="111" t="str">
        <f>VLOOKUP(B24,'Plantilla publicacion'!$A$3:$M$490,11,0)</f>
        <v>2025-09-01</v>
      </c>
      <c r="L24" s="111" t="str">
        <f>VLOOKUP(B24,'Plantilla publicacion'!$A$3:$M$490,12,0)</f>
        <v>2025-09-30</v>
      </c>
      <c r="M24" s="112"/>
      <c r="N24" s="113" t="str">
        <f>VLOOKUP(B24,'Plantilla publicacion'!$A$3:$M$490,13,0)</f>
        <v>7100-DIRECCIÓN DE INVESTIGACIONES DE PROTECCIÓN DE DATOS PERSONALES</v>
      </c>
    </row>
    <row r="25" spans="1:14" s="12" customFormat="1" ht="38.25" x14ac:dyDescent="0.25">
      <c r="A25" s="5" t="str">
        <f>VLOOKUP(B25,'Plantilla publicacion'!$A$3:$B$490,2,0)</f>
        <v>Producto</v>
      </c>
      <c r="B25" s="99" t="s">
        <v>904</v>
      </c>
      <c r="C25" s="210" t="str">
        <f>VLOOKUP(B25,'Plantilla publicacion'!$A$3:$R$490,17,0)</f>
        <v>PND - 5-31-5-d- Convergencia regional - Gobierno digital para la gente / PES - Transformación Institucional</v>
      </c>
      <c r="D25" s="210" t="str">
        <f>VLOOKUP(B25,'Plantilla publicacion'!$A$3:$M$490,6,0)</f>
        <v>62-Fortalecer la infraestructura, uso y aprovechamiento de las tecnologías de la información, para optimizar la capacidad institucional</v>
      </c>
      <c r="E25" s="210" t="str">
        <f>VLOOKUP(B25,'Plantilla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F25" s="210" t="str">
        <f>VLOOKUP(B25,'Plantilla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25" s="210" t="str">
        <f>VLOOKUP(B25,'Plantilla publicacion'!$A$3:$M$490,7,0)</f>
        <v>C-3503-0200-0012-20104c</v>
      </c>
      <c r="H25" s="101" t="str">
        <f>VLOOKUP(B25,'Plantilla publicacion'!$A$3:$M$490,8,0)</f>
        <v>Piloto de una herramienta con componente de inteligencia artificial (IA) para la clasificación de quejas o denuncias en la etapa preliminar de la Dirección de Habeas Data para atender el volumen de reclamaciones y mejorar los tiempos de atención, desarrollado (informe desarrollo)</v>
      </c>
      <c r="I25" s="101">
        <f>VLOOKUP(B25,'Plantilla publicacion'!$A$3:$M$490,9,0)</f>
        <v>1</v>
      </c>
      <c r="J25" s="101" t="str">
        <f>VLOOKUP(B25,'Plantilla publicacion'!$A$3:$M$490,10,0)</f>
        <v>Númerica</v>
      </c>
      <c r="K25" s="175" t="str">
        <f>VLOOKUP(B25,'Plantilla publicacion'!$A$3:$M$490,11,0)</f>
        <v>2025-02-03</v>
      </c>
      <c r="L25" s="175" t="str">
        <f>VLOOKUP(B25,'Plantilla publicacion'!$A$3:$M$490,12,0)</f>
        <v>2025-10-30</v>
      </c>
      <c r="M25" s="15">
        <f>IF(ISERROR(VLOOKUP(B25,'Plantilla publicacion'!$A$3:$P$490,16,0)),"NA",VLOOKUP(B25,'Plantilla publicacion'!$A$3:$P$490,16,0))</f>
        <v>0</v>
      </c>
      <c r="N25" s="102" t="str">
        <f>VLOOKUP(B25,'Plantilla publicacion'!$A$3:$M$490,13,0)</f>
        <v>20-OFICINA DE TECNOLOGÍA E INFORMÁTICA;
7200-DIRECCION DE HABEAS DATA</v>
      </c>
    </row>
    <row r="26" spans="1:14" s="14" customFormat="1" ht="38.25" x14ac:dyDescent="0.25">
      <c r="A26" s="13" t="str">
        <f>VLOOKUP(B26,'Plantilla publicacion'!$A$3:$B$490,2,0)</f>
        <v>Actividad propia</v>
      </c>
      <c r="B26" s="103" t="s">
        <v>907</v>
      </c>
      <c r="C26" s="211"/>
      <c r="D26" s="211">
        <f>VLOOKUP(B26,'Plantilla publicacion'!$A$3:$M$490,6,0)</f>
        <v>0</v>
      </c>
      <c r="E26" s="211"/>
      <c r="F26" s="211"/>
      <c r="G26" s="211" t="str">
        <f>VLOOKUP(B26,'Plantilla publicacion'!$A$3:$M$490,7,0)</f>
        <v>N/A</v>
      </c>
      <c r="H26" s="6" t="str">
        <f>VLOOKUP(B26,'Plantilla publicacion'!$A$3:$M$490,8,0)</f>
        <v>Elaborar y aprobar requerimiento (1. Formato Solicitud de Requerimientos a Sistemas de Información GS03-F18, 2. Formato Lista de Chequeo de Requisitos de Seguridad de la Información GS03-F27 (Opcional) )</v>
      </c>
      <c r="I26" s="6">
        <f>VLOOKUP(B26,'Plantilla publicacion'!$A$3:$M$490,9,0)</f>
        <v>1</v>
      </c>
      <c r="J26" s="6" t="str">
        <f>VLOOKUP(B26,'Plantilla publicacion'!$A$3:$M$490,10,0)</f>
        <v>Númerica</v>
      </c>
      <c r="K26" s="7" t="str">
        <f>VLOOKUP(B26,'Plantilla publicacion'!$A$3:$M$490,11,0)</f>
        <v>2025-02-03</v>
      </c>
      <c r="L26" s="7" t="str">
        <f>VLOOKUP(B26,'Plantilla publicacion'!$A$3:$M$490,12,0)</f>
        <v>2025-04-30</v>
      </c>
      <c r="M26" s="58"/>
      <c r="N26" s="104" t="str">
        <f>VLOOKUP(B26,'Plantilla publicacion'!$A$3:$M$490,13,0)</f>
        <v>20-OFICINA DE TECNOLOGÍA E INFORMÁTICA;
7200-DIRECCION DE HABEAS DATA</v>
      </c>
    </row>
    <row r="27" spans="1:14" s="14" customFormat="1" ht="25.5" x14ac:dyDescent="0.25">
      <c r="A27" s="13" t="str">
        <f>VLOOKUP(B27,'Plantilla publicacion'!$A$3:$B$490,2,0)</f>
        <v>Actividad sin participación</v>
      </c>
      <c r="B27" s="103" t="s">
        <v>909</v>
      </c>
      <c r="C27" s="211"/>
      <c r="D27" s="211">
        <f>VLOOKUP(B27,'Plantilla publicacion'!$A$3:$M$490,6,0)</f>
        <v>0</v>
      </c>
      <c r="E27" s="211"/>
      <c r="F27" s="211"/>
      <c r="G27" s="211" t="str">
        <f>VLOOKUP(B27,'Plantilla publicacion'!$A$3:$M$490,7,0)</f>
        <v>N/A</v>
      </c>
      <c r="H27" s="6" t="str">
        <f>VLOOKUP(B27,'Plantilla publicacion'!$A$3:$M$490,8,0)</f>
        <v>Diseñar la solución (1. Anteproyecto (Alcance, estado del arte, metodología, métricas, cronograma, etc.) / Único entregable)</v>
      </c>
      <c r="I27" s="6">
        <f>VLOOKUP(B27,'Plantilla publicacion'!$A$3:$M$490,9,0)</f>
        <v>1</v>
      </c>
      <c r="J27" s="6" t="str">
        <f>VLOOKUP(B27,'Plantilla publicacion'!$A$3:$M$490,10,0)</f>
        <v>Númerica</v>
      </c>
      <c r="K27" s="7" t="str">
        <f>VLOOKUP(B27,'Plantilla publicacion'!$A$3:$M$490,11,0)</f>
        <v>2025-05-02</v>
      </c>
      <c r="L27" s="7" t="str">
        <f>VLOOKUP(B27,'Plantilla publicacion'!$A$3:$M$490,12,0)</f>
        <v>2025-07-01</v>
      </c>
      <c r="M27" s="58"/>
      <c r="N27" s="104" t="str">
        <f>VLOOKUP(B27,'Plantilla publicacion'!$A$3:$M$490,13,0)</f>
        <v>20-OFICINA DE TECNOLOGÍA E INFORMÁTICA</v>
      </c>
    </row>
    <row r="28" spans="1:14" s="13" customFormat="1" ht="38.25" x14ac:dyDescent="0.25">
      <c r="A28" s="13" t="str">
        <f>VLOOKUP(B28,'Plantilla publicacion'!$A$3:$B$490,2,0)</f>
        <v>Actividad sin participación</v>
      </c>
      <c r="B28" s="103" t="s">
        <v>910</v>
      </c>
      <c r="C28" s="211"/>
      <c r="D28" s="211">
        <f>VLOOKUP(B28,'Plantilla publicacion'!$A$3:$M$490,6,0)</f>
        <v>0</v>
      </c>
      <c r="E28" s="211"/>
      <c r="F28" s="211"/>
      <c r="G28" s="211" t="str">
        <f>VLOOKUP(B28,'Plantilla publicacion'!$A$3:$M$490,7,0)</f>
        <v>N/A</v>
      </c>
      <c r="H28" s="6" t="str">
        <f>VLOOKUP(B28,'Plantilla publicacion'!$A$3:$M$490,8,0)</f>
        <v>Planeación y gestión de la solución  (1. Reporte planeación de tareas, linea base de requerimientos (historias de usuario) y entregables  en la herramienta devops 2. plan de pruebas diseñado y registrado en la herramienta devops)</v>
      </c>
      <c r="I28" s="6">
        <f>VLOOKUP(B28,'Plantilla publicacion'!$A$3:$M$490,9,0)</f>
        <v>1</v>
      </c>
      <c r="J28" s="6" t="str">
        <f>VLOOKUP(B28,'Plantilla publicacion'!$A$3:$M$490,10,0)</f>
        <v>Númerica</v>
      </c>
      <c r="K28" s="7" t="str">
        <f>VLOOKUP(B28,'Plantilla publicacion'!$A$3:$M$490,11,0)</f>
        <v>2025-07-01</v>
      </c>
      <c r="L28" s="7" t="str">
        <f>VLOOKUP(B28,'Plantilla publicacion'!$A$3:$M$490,12,0)</f>
        <v>2025-07-31</v>
      </c>
      <c r="M28" s="58"/>
      <c r="N28" s="104" t="str">
        <f>VLOOKUP(B28,'Plantilla publicacion'!$A$3:$M$490,13,0)</f>
        <v>20-OFICINA DE TECNOLOGÍA E INFORMÁTICA</v>
      </c>
    </row>
    <row r="29" spans="1:14" s="14" customFormat="1" ht="26.25" thickBot="1" x14ac:dyDescent="0.3">
      <c r="A29" s="13" t="str">
        <f>VLOOKUP(B29,'Plantilla publicacion'!$A$3:$B$490,2,0)</f>
        <v>Actividad sin participación</v>
      </c>
      <c r="B29" s="105" t="s">
        <v>911</v>
      </c>
      <c r="C29" s="212"/>
      <c r="D29" s="212">
        <f>VLOOKUP(B29,'Plantilla publicacion'!$A$3:$M$490,6,0)</f>
        <v>0</v>
      </c>
      <c r="E29" s="212"/>
      <c r="F29" s="212"/>
      <c r="G29" s="212" t="str">
        <f>VLOOKUP(B29,'Plantilla publicacion'!$A$3:$M$490,7,0)</f>
        <v>N/A</v>
      </c>
      <c r="H29" s="107" t="str">
        <f>VLOOKUP(B29,'Plantilla publicacion'!$A$3:$M$490,8,0)</f>
        <v>Desarrollo de la solución (1. Captura de pantalla del Código fuente registrado en devops / 2. Captura de pantalla  de casos de prueba ejecutados por desarrollo. 3. Informe de desarrollo )</v>
      </c>
      <c r="I29" s="107">
        <f>VLOOKUP(B29,'Plantilla publicacion'!$A$3:$M$490,9,0)</f>
        <v>1</v>
      </c>
      <c r="J29" s="107" t="str">
        <f>VLOOKUP(B29,'Plantilla publicacion'!$A$3:$M$490,10,0)</f>
        <v>Númerica</v>
      </c>
      <c r="K29" s="108" t="str">
        <f>VLOOKUP(B29,'Plantilla publicacion'!$A$3:$M$490,11,0)</f>
        <v>2025-08-01</v>
      </c>
      <c r="L29" s="108" t="str">
        <f>VLOOKUP(B29,'Plantilla publicacion'!$A$3:$M$490,12,0)</f>
        <v>2025-10-30</v>
      </c>
      <c r="M29" s="109"/>
      <c r="N29" s="110" t="str">
        <f>VLOOKUP(B29,'Plantilla publicacion'!$A$3:$M$490,13,0)</f>
        <v>20-OFICINA DE TECNOLOGÍA E INFORMÁTICA</v>
      </c>
    </row>
    <row r="30" spans="1:14" s="12" customFormat="1" x14ac:dyDescent="0.25">
      <c r="A30" s="5" t="str">
        <f>VLOOKUP(B30,'Plantilla publicacion'!$A$3:$B$490,2,0)</f>
        <v>Producto</v>
      </c>
      <c r="B30" s="15" t="s">
        <v>1080</v>
      </c>
      <c r="C30" s="211" t="str">
        <f>VLOOKUP(B30,'Plantilla publicacion'!$A$3:$R$490,17,0)</f>
        <v>PND - 5-31-5-b- Convergencia regional - Entidades públicas territoriales y nacionales fortalecidas / PES - Transformación Institucional</v>
      </c>
      <c r="D30" s="211" t="str">
        <f>VLOOKUP(B30,'Plantilla publicacion'!$A$3:$M$490,6,0)</f>
        <v>60-Fortalecer el Sistema Integral de Gestión Institucional en el marco del Modelo Integrado de Planeación y gestión para mejorar la prestación del servicio.</v>
      </c>
      <c r="E30" s="211" t="str">
        <f>VLOOKUP(B30,'Plantilla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30" s="211" t="str">
        <f>VLOOKUP(B30,'Plantilla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0" s="211" t="str">
        <f>VLOOKUP(B30,'Plantilla publicacion'!$A$3:$M$490,7,0)</f>
        <v>C-3503-0200-0016-40401c</v>
      </c>
      <c r="H30" s="15" t="str">
        <f>VLOOKUP(B30,'Plantilla publicacion'!$A$3:$M$490,8,0)</f>
        <v>Proyectos estratégicos transversales estructurados y ejecutados (Informe de resultados)</v>
      </c>
      <c r="I30" s="15">
        <f>VLOOKUP(B30,'Plantilla publicacion'!$A$3:$M$490,9,0)</f>
        <v>100</v>
      </c>
      <c r="J30" s="15" t="str">
        <f>VLOOKUP(B30,'Plantilla publicacion'!$A$3:$M$490,10,0)</f>
        <v>Porcentual</v>
      </c>
      <c r="K30" s="174" t="str">
        <f>VLOOKUP(B30,'Plantilla publicacion'!$A$3:$M$490,11,0)</f>
        <v>2025-02-24</v>
      </c>
      <c r="L30" s="174" t="str">
        <f>VLOOKUP(B30,'Plantilla publicacion'!$A$3:$M$490,12,0)</f>
        <v>2025-12-19</v>
      </c>
      <c r="M30" s="15">
        <f>IF(ISERROR(VLOOKUP(B30,'Plantilla publicacion'!$A$3:$P$490,16,0)),"NA",VLOOKUP(B30,'Plantilla publicacion'!$A$3:$P$490,16,0))</f>
        <v>0</v>
      </c>
      <c r="N30" s="15" t="str">
        <f>VLOOKUP(B30,'Plantilla publicacion'!$A$3:$M$490,13,0)</f>
        <v>30-OFICINA ASESORA DE PLANEACIÓN</v>
      </c>
    </row>
    <row r="31" spans="1:14" s="13" customFormat="1" ht="38.25" x14ac:dyDescent="0.25">
      <c r="A31" s="13" t="str">
        <f>VLOOKUP(B31,'Plantilla publicacion'!$A$3:$B$490,2,0)</f>
        <v>Actividad propia</v>
      </c>
      <c r="B31" s="6" t="s">
        <v>1082</v>
      </c>
      <c r="C31" s="211"/>
      <c r="D31" s="211">
        <f>VLOOKUP(B31,'Plantilla publicacion'!$A$3:$M$490,6,0)</f>
        <v>0</v>
      </c>
      <c r="E31" s="211"/>
      <c r="F31" s="211"/>
      <c r="G31" s="211" t="str">
        <f>VLOOKUP(B31,'Plantilla publicacion'!$A$3:$M$490,7,0)</f>
        <v>N/A</v>
      </c>
      <c r="H31" s="6" t="str">
        <f>VLOOKUP(B31,'Plantilla publicacion'!$A$3:$M$490,8,0)</f>
        <v>Identificar y someter a aprobación del Despacho, la definición de 2 proyectos estratégicos de impacto transversal  a ser ejecutados (proyectos estratégicos de impacto transversal identificados y aprobados)</v>
      </c>
      <c r="I31" s="6">
        <f>VLOOKUP(B31,'Plantilla publicacion'!$A$3:$M$490,9,0)</f>
        <v>2</v>
      </c>
      <c r="J31" s="6" t="str">
        <f>VLOOKUP(B31,'Plantilla publicacion'!$A$3:$M$490,10,0)</f>
        <v>Númerica</v>
      </c>
      <c r="K31" s="7" t="str">
        <f>VLOOKUP(B31,'Plantilla publicacion'!$A$3:$M$490,11,0)</f>
        <v>2025-02-24</v>
      </c>
      <c r="L31" s="7" t="str">
        <f>VLOOKUP(B31,'Plantilla publicacion'!$A$3:$M$490,12,0)</f>
        <v>2025-03-07</v>
      </c>
      <c r="M31" s="58"/>
      <c r="N31" s="17" t="str">
        <f>VLOOKUP(B31,'Plantilla publicacion'!$A$3:$M$490,13,0)</f>
        <v>30-OFICINA ASESORA DE PLANEACIÓN</v>
      </c>
    </row>
    <row r="32" spans="1:14" s="13" customFormat="1" ht="25.5" x14ac:dyDescent="0.25">
      <c r="A32" s="13" t="str">
        <f>VLOOKUP(B32,'Plantilla publicacion'!$A$3:$B$490,2,0)</f>
        <v>Actividad propia</v>
      </c>
      <c r="B32" s="6" t="s">
        <v>1084</v>
      </c>
      <c r="C32" s="211"/>
      <c r="D32" s="211">
        <f>VLOOKUP(B32,'Plantilla publicacion'!$A$3:$M$490,6,0)</f>
        <v>0</v>
      </c>
      <c r="E32" s="211"/>
      <c r="F32" s="211"/>
      <c r="G32" s="211" t="str">
        <f>VLOOKUP(B32,'Plantilla publicacion'!$A$3:$M$490,7,0)</f>
        <v>N/A</v>
      </c>
      <c r="H32" s="6" t="str">
        <f>VLOOKUP(B32,'Plantilla publicacion'!$A$3:$M$490,8,0)</f>
        <v>Diseñar y concertar el plan de trabajo (actividades hito y responsable) (Plan de trabajo Diseñado y concertado con las áreas involucradas)</v>
      </c>
      <c r="I32" s="6">
        <f>VLOOKUP(B32,'Plantilla publicacion'!$A$3:$M$490,9,0)</f>
        <v>1</v>
      </c>
      <c r="J32" s="6" t="str">
        <f>VLOOKUP(B32,'Plantilla publicacion'!$A$3:$M$490,10,0)</f>
        <v>Númerica</v>
      </c>
      <c r="K32" s="7" t="str">
        <f>VLOOKUP(B32,'Plantilla publicacion'!$A$3:$M$490,11,0)</f>
        <v>2025-03-10</v>
      </c>
      <c r="L32" s="7" t="str">
        <f>VLOOKUP(B32,'Plantilla publicacion'!$A$3:$M$490,12,0)</f>
        <v>2025-04-30</v>
      </c>
      <c r="M32" s="58"/>
      <c r="N32" s="17" t="str">
        <f>VLOOKUP(B32,'Plantilla publicacion'!$A$3:$M$490,13,0)</f>
        <v>30-OFICINA ASESORA DE PLANEACIÓN</v>
      </c>
    </row>
    <row r="33" spans="1:14" s="13" customFormat="1" ht="12.75" x14ac:dyDescent="0.25">
      <c r="A33" s="13" t="str">
        <f>VLOOKUP(B33,'Plantilla publicacion'!$A$3:$B$490,2,0)</f>
        <v>Actividad propia</v>
      </c>
      <c r="B33" s="6" t="s">
        <v>1086</v>
      </c>
      <c r="C33" s="211"/>
      <c r="D33" s="211">
        <f>VLOOKUP(B33,'Plantilla publicacion'!$A$3:$M$490,6,0)</f>
        <v>0</v>
      </c>
      <c r="E33" s="211"/>
      <c r="F33" s="211"/>
      <c r="G33" s="211" t="str">
        <f>VLOOKUP(B33,'Plantilla publicacion'!$A$3:$M$490,7,0)</f>
        <v>N/A</v>
      </c>
      <c r="H33" s="6" t="str">
        <f>VLOOKUP(B33,'Plantilla publicacion'!$A$3:$M$490,8,0)</f>
        <v>Ejecutar el plan de trabajo (Seguimiento al plan de trabajo y evidencias de su cumplimiento)</v>
      </c>
      <c r="I33" s="6">
        <f>VLOOKUP(B33,'Plantilla publicacion'!$A$3:$M$490,9,0)</f>
        <v>100</v>
      </c>
      <c r="J33" s="6" t="str">
        <f>VLOOKUP(B33,'Plantilla publicacion'!$A$3:$M$490,10,0)</f>
        <v>Porcentual</v>
      </c>
      <c r="K33" s="7" t="str">
        <f>VLOOKUP(B33,'Plantilla publicacion'!$A$3:$M$490,11,0)</f>
        <v>2025-05-01</v>
      </c>
      <c r="L33" s="7" t="str">
        <f>VLOOKUP(B33,'Plantilla publicacion'!$A$3:$M$490,12,0)</f>
        <v>2025-11-28</v>
      </c>
      <c r="M33" s="58"/>
      <c r="N33" s="17" t="str">
        <f>VLOOKUP(B33,'Plantilla publicacion'!$A$3:$M$490,13,0)</f>
        <v>30-OFICINA ASESORA DE PLANEACIÓN</v>
      </c>
    </row>
    <row r="34" spans="1:14" s="13" customFormat="1" ht="13.5" thickBot="1" x14ac:dyDescent="0.3">
      <c r="A34" s="13" t="str">
        <f>VLOOKUP(B34,'Plantilla publicacion'!$A$3:$B$490,2,0)</f>
        <v>Actividad propia</v>
      </c>
      <c r="B34" s="11" t="s">
        <v>1087</v>
      </c>
      <c r="C34" s="211"/>
      <c r="D34" s="211">
        <f>VLOOKUP(B34,'Plantilla publicacion'!$A$3:$M$490,6,0)</f>
        <v>0</v>
      </c>
      <c r="E34" s="211"/>
      <c r="F34" s="211"/>
      <c r="G34" s="211" t="str">
        <f>VLOOKUP(B34,'Plantilla publicacion'!$A$3:$M$490,7,0)</f>
        <v>N/A</v>
      </c>
      <c r="H34" s="11" t="str">
        <f>VLOOKUP(B34,'Plantilla publicacion'!$A$3:$M$490,8,0)</f>
        <v>Presentar resultados (Presentación de resultados y  Lista de asistencia reunióno de presentación)</v>
      </c>
      <c r="I34" s="11">
        <f>VLOOKUP(B34,'Plantilla publicacion'!$A$3:$M$490,9,0)</f>
        <v>2</v>
      </c>
      <c r="J34" s="11" t="str">
        <f>VLOOKUP(B34,'Plantilla publicacion'!$A$3:$M$490,10,0)</f>
        <v>Númerica</v>
      </c>
      <c r="K34" s="111" t="str">
        <f>VLOOKUP(B34,'Plantilla publicacion'!$A$3:$M$490,11,0)</f>
        <v>2025-12-01</v>
      </c>
      <c r="L34" s="111" t="str">
        <f>VLOOKUP(B34,'Plantilla publicacion'!$A$3:$M$490,12,0)</f>
        <v>2025-12-19</v>
      </c>
      <c r="M34" s="112"/>
      <c r="N34" s="113" t="str">
        <f>VLOOKUP(B34,'Plantilla publicacion'!$A$3:$M$490,13,0)</f>
        <v>30-OFICINA ASESORA DE PLANEACIÓN</v>
      </c>
    </row>
    <row r="35" spans="1:14" s="13" customFormat="1" ht="15" customHeight="1" x14ac:dyDescent="0.25">
      <c r="B35" s="99" t="s">
        <v>1139</v>
      </c>
      <c r="C35" s="264" t="str">
        <f>VLOOKUP(B38,'Plantilla publicacion'!$A$3:$R$490,17,0)</f>
        <v>PND - 5-31-5-b- Convergencia regional - Entidades públicas territoriales y nacionales fortalecidas / PES - Transformación Institucional</v>
      </c>
      <c r="D35" s="264" t="str">
        <f>VLOOKUP(B38,'Plantilla publicacion'!$A$3:$M$490,6,0)</f>
        <v>81-Mejorar la oportunidad en la atención de trámites y servicios.</v>
      </c>
      <c r="E35" s="264" t="str">
        <f>VLOOKUP(B38,'Plantilla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35" s="264" t="str">
        <f>VLOOKUP(B38,'Plantilla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5" s="264" t="str">
        <f>VLOOKUP(B38,'Plantilla publicacion'!$A$3:$M$490,7,0)</f>
        <v>N/A</v>
      </c>
      <c r="H35" s="101" t="str">
        <f>VLOOKUP(B35,'Plantilla publicacion'!$A$3:$M$490,8,0)</f>
        <v>Estudios Económicos o informes que permitan Identificar factores que generen distorsiones en la competencia de los mercados y acciones prioritarias en materia de defensa de la competencia, realizados  (Estudios Económicos o informes elaborados)</v>
      </c>
      <c r="I35" s="101">
        <f>VLOOKUP(B35,'Plantilla publicacion'!$A$3:$M$490,9,0)</f>
        <v>5</v>
      </c>
      <c r="J35" s="101" t="str">
        <f>VLOOKUP(B35,'Plantilla publicacion'!$A$3:$M$490,10,0)</f>
        <v>Númerica</v>
      </c>
      <c r="K35" s="175" t="str">
        <f>VLOOKUP(B35,'Plantilla publicacion'!$A$3:$M$490,11,0)</f>
        <v>2025-02-03</v>
      </c>
      <c r="L35" s="175" t="str">
        <f>VLOOKUP(B35,'Plantilla publicacion'!$A$3:$M$490,12,0)</f>
        <v>2025-12-12</v>
      </c>
      <c r="M35" s="15" t="str">
        <f>IF(ISERROR(VLOOKUP(B35,'Plantilla publicacion'!$A$3:$P$490,16,0)),"NA",VLOOKUP(B35,'Plantilla publicacion'!$A$3:$P$490,16,0))</f>
        <v>PND 9_Ampliar los instrumentos de prevención / PND 10_Fortalecer las actividades de inspección, vigilancia y control / PES_20230189 / PES_20230192 / PEI_4 / PEI_5</v>
      </c>
      <c r="N35" s="102" t="str">
        <f>VLOOKUP(B35,'Plantilla publicacion'!$A$3:$M$490,13,0)</f>
        <v>1000-DESPACHO DEL SUPERINTENDENTE DELEGADO PARA LA PROTECCIÓN DE LA COMPETENCIA</v>
      </c>
    </row>
    <row r="36" spans="1:14" s="13" customFormat="1" ht="38.25" x14ac:dyDescent="0.25">
      <c r="B36" s="103" t="s">
        <v>1141</v>
      </c>
      <c r="C36" s="264"/>
      <c r="D36" s="264"/>
      <c r="E36" s="264"/>
      <c r="F36" s="264"/>
      <c r="G36" s="264"/>
      <c r="H36" s="6" t="str">
        <f>VLOOKUP(B36,'Plantilla publicacion'!$A$3:$M$490,8,0)</f>
        <v>Definir el alcance requerido, para los estudios o informes.  (Acta con el alcance definido)</v>
      </c>
      <c r="I36" s="6">
        <f>VLOOKUP(B36,'Plantilla publicacion'!$A$3:$M$490,9,0)</f>
        <v>5</v>
      </c>
      <c r="J36" s="6" t="str">
        <f>VLOOKUP(B36,'Plantilla publicacion'!$A$3:$M$490,10,0)</f>
        <v>Númerica</v>
      </c>
      <c r="K36" s="7" t="str">
        <f>VLOOKUP(B36,'Plantilla publicacion'!$A$3:$M$490,11,0)</f>
        <v>2025-02-03</v>
      </c>
      <c r="L36" s="7" t="str">
        <f>VLOOKUP(B36,'Plantilla publicacion'!$A$3:$M$490,12,0)</f>
        <v>2025-02-28</v>
      </c>
      <c r="M36" s="58"/>
      <c r="N36" s="104" t="str">
        <f>VLOOKUP(B36,'Plantilla publicacion'!$A$3:$M$490,13,0)</f>
        <v>1000-DESPACHO DEL SUPERINTENDENTE DELEGADO PARA LA PROTECCIÓN DE LA COMPETENCIA</v>
      </c>
    </row>
    <row r="37" spans="1:14" s="13" customFormat="1" ht="39" thickBot="1" x14ac:dyDescent="0.3">
      <c r="B37" s="103" t="s">
        <v>1143</v>
      </c>
      <c r="C37" s="265"/>
      <c r="D37" s="265"/>
      <c r="E37" s="265"/>
      <c r="F37" s="265"/>
      <c r="G37" s="265"/>
      <c r="H37" s="6" t="str">
        <f>VLOOKUP(B37,'Plantilla publicacion'!$A$3:$M$490,8,0)</f>
        <v>Realizar y entregar los estudios o informes   (Estudio presentado a la Delegada para la Protección de la Competencia)</v>
      </c>
      <c r="I37" s="6">
        <f>VLOOKUP(B37,'Plantilla publicacion'!$A$3:$M$490,9,0)</f>
        <v>5</v>
      </c>
      <c r="J37" s="6" t="str">
        <f>VLOOKUP(B37,'Plantilla publicacion'!$A$3:$M$490,10,0)</f>
        <v>Númerica</v>
      </c>
      <c r="K37" s="7" t="str">
        <f>VLOOKUP(B37,'Plantilla publicacion'!$A$3:$M$490,11,0)</f>
        <v>2025-03-03</v>
      </c>
      <c r="L37" s="7" t="str">
        <f>VLOOKUP(B37,'Plantilla publicacion'!$A$3:$M$490,12,0)</f>
        <v>2025-12-12</v>
      </c>
      <c r="M37" s="58"/>
      <c r="N37" s="104" t="str">
        <f>VLOOKUP(B37,'Plantilla publicacion'!$A$3:$M$490,13,0)</f>
        <v>1000-DESPACHO DEL SUPERINTENDENTE DELEGADO PARA LA PROTECCIÓN DE LA COMPETENCIA</v>
      </c>
    </row>
    <row r="38" spans="1:14" s="12" customFormat="1" ht="38.25" x14ac:dyDescent="0.25">
      <c r="A38" s="5" t="str">
        <f>VLOOKUP(B38,'Plantilla publicacion'!$A$3:$B$490,2,0)</f>
        <v>Producto</v>
      </c>
      <c r="B38" s="99" t="s">
        <v>1156</v>
      </c>
      <c r="C38" s="210" t="str">
        <f>VLOOKUP(B38,'Plantilla publicacion'!$A$3:$R$490,17,0)</f>
        <v>PND - 5-31-5-b- Convergencia regional - Entidades públicas territoriales y nacionales fortalecidas / PES - Transformación Institucional</v>
      </c>
      <c r="D38" s="210" t="str">
        <f>VLOOKUP(B38,'Plantilla publicacion'!$A$3:$M$490,6,0)</f>
        <v>81-Mejorar la oportunidad en la atención de trámites y servicios.</v>
      </c>
      <c r="E38" s="210" t="str">
        <f>VLOOKUP(B38,'Plantilla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38" s="210" t="str">
        <f>VLOOKUP(B38,'Plantilla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8" s="210" t="str">
        <f>VLOOKUP(B38,'Plantilla publicacion'!$A$3:$M$490,7,0)</f>
        <v>N/A</v>
      </c>
      <c r="H38" s="101" t="str">
        <f>VLOOKUP(B38,'Plantilla publicacion'!$A$3:$M$490,8,0)</f>
        <v>Herramienta de control y gestión de los tiempos de las actividades de los procedimientos de la Delegatura, diseñada y probada  (Matrices con el registro  de los tiempos de cada actividad entregado)</v>
      </c>
      <c r="I38" s="101">
        <f>VLOOKUP(B38,'Plantilla publicacion'!$A$3:$M$490,9,0)</f>
        <v>1</v>
      </c>
      <c r="J38" s="101" t="str">
        <f>VLOOKUP(B38,'Plantilla publicacion'!$A$3:$M$490,10,0)</f>
        <v>Númerica</v>
      </c>
      <c r="K38" s="175" t="str">
        <f>VLOOKUP(B38,'Plantilla publicacion'!$A$3:$M$490,11,0)</f>
        <v>2025-01-20</v>
      </c>
      <c r="L38" s="175" t="str">
        <f>VLOOKUP(B38,'Plantilla publicacion'!$A$3:$M$490,12,0)</f>
        <v>2025-12-12</v>
      </c>
      <c r="M38" s="15">
        <f>IF(ISERROR(VLOOKUP(B38,'Plantilla publicacion'!$A$3:$P$490,16,0)),"NA",VLOOKUP(B38,'Plantilla publicacion'!$A$3:$P$490,16,0))</f>
        <v>0</v>
      </c>
      <c r="N38" s="102" t="str">
        <f>VLOOKUP(B38,'Plantilla publicacion'!$A$3:$M$490,13,0)</f>
        <v>1000-DESPACHO DEL SUPERINTENDENTE DELEGADO PARA LA PROTECCIÓN DE LA COMPETENCIA</v>
      </c>
    </row>
    <row r="39" spans="1:14" s="14" customFormat="1" ht="38.25" x14ac:dyDescent="0.25">
      <c r="A39" s="13" t="str">
        <f>VLOOKUP(B39,'Plantilla publicacion'!$A$3:$B$490,2,0)</f>
        <v>Actividad propia</v>
      </c>
      <c r="B39" s="103" t="s">
        <v>1158</v>
      </c>
      <c r="C39" s="211"/>
      <c r="D39" s="211">
        <f>VLOOKUP(B39,'Plantilla publicacion'!$A$3:$M$490,6,0)</f>
        <v>0</v>
      </c>
      <c r="E39" s="211"/>
      <c r="F39" s="211"/>
      <c r="G39" s="211" t="str">
        <f>VLOOKUP(B39,'Plantilla publicacion'!$A$3:$M$490,7,0)</f>
        <v>N/A</v>
      </c>
      <c r="H39" s="6" t="str">
        <f>VLOOKUP(B39,'Plantilla publicacion'!$A$3:$M$490,8,0)</f>
        <v>Diseñar la herramienta de control y gestión de tiempos (Matrices por procedimiento)</v>
      </c>
      <c r="I39" s="6">
        <f>VLOOKUP(B39,'Plantilla publicacion'!$A$3:$M$490,9,0)</f>
        <v>4</v>
      </c>
      <c r="J39" s="6" t="str">
        <f>VLOOKUP(B39,'Plantilla publicacion'!$A$3:$M$490,10,0)</f>
        <v>Númerica</v>
      </c>
      <c r="K39" s="7" t="str">
        <f>VLOOKUP(B39,'Plantilla publicacion'!$A$3:$M$490,11,0)</f>
        <v>2025-01-20</v>
      </c>
      <c r="L39" s="7" t="str">
        <f>VLOOKUP(B39,'Plantilla publicacion'!$A$3:$M$490,12,0)</f>
        <v>2025-06-27</v>
      </c>
      <c r="M39" s="58"/>
      <c r="N39" s="104" t="str">
        <f>VLOOKUP(B39,'Plantilla publicacion'!$A$3:$M$490,13,0)</f>
        <v>1000-DESPACHO DEL SUPERINTENDENTE DELEGADO PARA LA PROTECCIÓN DE LA COMPETENCIA</v>
      </c>
    </row>
    <row r="40" spans="1:14" s="14" customFormat="1" ht="38.25" x14ac:dyDescent="0.25">
      <c r="A40" s="13" t="str">
        <f>VLOOKUP(B40,'Plantilla publicacion'!$A$3:$B$490,2,0)</f>
        <v>Actividad propia</v>
      </c>
      <c r="B40" s="103" t="s">
        <v>1160</v>
      </c>
      <c r="C40" s="211"/>
      <c r="D40" s="211">
        <f>VLOOKUP(B40,'Plantilla publicacion'!$A$3:$M$490,6,0)</f>
        <v>0</v>
      </c>
      <c r="E40" s="211"/>
      <c r="F40" s="211"/>
      <c r="G40" s="211" t="str">
        <f>VLOOKUP(B40,'Plantilla publicacion'!$A$3:$M$490,7,0)</f>
        <v>N/A</v>
      </c>
      <c r="H40" s="6" t="str">
        <f>VLOOKUP(B40,'Plantilla publicacion'!$A$3:$M$490,8,0)</f>
        <v>Establecer las metas de tiempos de atención de las actividades definidas en la herramienta, a partir del histórico de atención de los trámites activos  (Matrices con los tiempos registrados de los trámites de la vigencia 2024)</v>
      </c>
      <c r="I40" s="6">
        <f>VLOOKUP(B40,'Plantilla publicacion'!$A$3:$M$490,9,0)</f>
        <v>4</v>
      </c>
      <c r="J40" s="6" t="str">
        <f>VLOOKUP(B40,'Plantilla publicacion'!$A$3:$M$490,10,0)</f>
        <v>Númerica</v>
      </c>
      <c r="K40" s="7" t="str">
        <f>VLOOKUP(B40,'Plantilla publicacion'!$A$3:$M$490,11,0)</f>
        <v>2025-07-01</v>
      </c>
      <c r="L40" s="7" t="str">
        <f>VLOOKUP(B40,'Plantilla publicacion'!$A$3:$M$490,12,0)</f>
        <v>2025-11-14</v>
      </c>
      <c r="M40" s="58"/>
      <c r="N40" s="104" t="str">
        <f>VLOOKUP(B40,'Plantilla publicacion'!$A$3:$M$490,13,0)</f>
        <v>1000-DESPACHO DEL SUPERINTENDENTE DELEGADO PARA LA PROTECCIÓN DE LA COMPETENCIA</v>
      </c>
    </row>
    <row r="41" spans="1:14" s="14" customFormat="1" ht="39" thickBot="1" x14ac:dyDescent="0.3">
      <c r="A41" s="13" t="str">
        <f>VLOOKUP(B41,'Plantilla publicacion'!$A$3:$B$490,2,0)</f>
        <v>Actividad propia</v>
      </c>
      <c r="B41" s="105" t="s">
        <v>1162</v>
      </c>
      <c r="C41" s="212"/>
      <c r="D41" s="212">
        <f>VLOOKUP(B41,'Plantilla publicacion'!$A$3:$M$490,6,0)</f>
        <v>0</v>
      </c>
      <c r="E41" s="212"/>
      <c r="F41" s="212"/>
      <c r="G41" s="212" t="str">
        <f>VLOOKUP(B41,'Plantilla publicacion'!$A$3:$M$490,7,0)</f>
        <v>N/A</v>
      </c>
      <c r="H41" s="107" t="str">
        <f>VLOOKUP(B41,'Plantilla publicacion'!$A$3:$M$490,8,0)</f>
        <v>Realizar prueba piloto de la herramienta de control y gestión (Informe de los resultados de la prueba piloto)</v>
      </c>
      <c r="I41" s="107">
        <f>VLOOKUP(B41,'Plantilla publicacion'!$A$3:$M$490,9,0)</f>
        <v>1</v>
      </c>
      <c r="J41" s="107" t="str">
        <f>VLOOKUP(B41,'Plantilla publicacion'!$A$3:$M$490,10,0)</f>
        <v>Númerica</v>
      </c>
      <c r="K41" s="108" t="str">
        <f>VLOOKUP(B41,'Plantilla publicacion'!$A$3:$M$490,11,0)</f>
        <v>2025-11-14</v>
      </c>
      <c r="L41" s="108" t="str">
        <f>VLOOKUP(B41,'Plantilla publicacion'!$A$3:$M$490,12,0)</f>
        <v>2025-12-12</v>
      </c>
      <c r="M41" s="109"/>
      <c r="N41" s="110" t="str">
        <f>VLOOKUP(B41,'Plantilla publicacion'!$A$3:$M$490,13,0)</f>
        <v>1000-DESPACHO DEL SUPERINTENDENTE DELEGADO PARA LA PROTECCIÓN DE LA COMPETENCIA</v>
      </c>
    </row>
    <row r="42" spans="1:14" s="12" customFormat="1" ht="63.75" x14ac:dyDescent="0.25">
      <c r="A42" s="5" t="str">
        <f>VLOOKUP(B42,'Plantilla publicacion'!$A$3:$B$490,2,0)</f>
        <v>Producto</v>
      </c>
      <c r="B42" s="15" t="s">
        <v>1378</v>
      </c>
      <c r="C42" s="211" t="str">
        <f>VLOOKUP(B42,'Plantilla publicacion'!$A$3:$R$490,17,0)</f>
        <v>PND - 5-31-5-b- Convergencia regional - Entidades públicas territoriales y nacionales fortalecidas / PES - Transformación Institucional</v>
      </c>
      <c r="D42" s="211" t="str">
        <f>VLOOKUP(B42,'Plantilla publicacion'!$A$3:$M$490,6,0)</f>
        <v>60-Fortalecer el Sistema Integral de Gestión Institucional en el marco del Modelo Integrado de Planeación y gestión para mejorar la prestación del servicio.</v>
      </c>
      <c r="E42" s="211" t="str">
        <f>VLOOKUP(B42,'Plantilla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42" s="211" t="str">
        <f>VLOOKUP(B42,'Plantilla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42" s="211" t="str">
        <f>VLOOKUP(B42,'Plantilla publicacion'!$A$3:$M$490,7,0)</f>
        <v>FUNCIONAMIENTO</v>
      </c>
      <c r="H42" s="15" t="str">
        <f>VLOOKUP(B42,'Plantilla publicacion'!$A$3:$M$490,8,0)</f>
        <v>Estrategia para fortalecer la cultura de sostenibilidad de la Entidad a través de la ejecución de acciones que impacten el equilibrio entre el desempeño económico, el cuidado del medio ambiente y el bienestar social, implementada (Informe de la implementación de la  Estrategia para fortalecer la cultura de sostenibilidad de la Entidad a través de la ejecución de acciones que impacten el equilibrio entre el desempeño económico, el cuidado del medio ambiente y el bienestar social)</v>
      </c>
      <c r="I42" s="15">
        <f>VLOOKUP(B42,'Plantilla publicacion'!$A$3:$M$490,9,0)</f>
        <v>100</v>
      </c>
      <c r="J42" s="15" t="str">
        <f>VLOOKUP(B42,'Plantilla publicacion'!$A$3:$M$490,10,0)</f>
        <v>Porcentual</v>
      </c>
      <c r="K42" s="174" t="str">
        <f>VLOOKUP(B42,'Plantilla publicacion'!$A$3:$M$490,11,0)</f>
        <v>2025-01-27</v>
      </c>
      <c r="L42" s="174" t="str">
        <f>VLOOKUP(B42,'Plantilla publicacion'!$A$3:$M$490,12,0)</f>
        <v>2025-12-19</v>
      </c>
      <c r="M42" s="15">
        <f>IF(ISERROR(VLOOKUP(B42,'Plantilla publicacion'!$A$3:$P$490,16,0)),"NA",VLOOKUP(B42,'Plantilla publicacion'!$A$3:$P$490,16,0))</f>
        <v>0</v>
      </c>
      <c r="N42" s="15" t="str">
        <f>VLOOKUP(B42,'Plantilla publicacion'!$A$3:$M$490,13,0)</f>
        <v>100-SECRETARIA GENERAL</v>
      </c>
    </row>
    <row r="43" spans="1:14" s="14" customFormat="1" ht="51" x14ac:dyDescent="0.25">
      <c r="A43" s="13" t="str">
        <f>VLOOKUP(B43,'Plantilla publicacion'!$A$3:$B$490,2,0)</f>
        <v>Actividad propia</v>
      </c>
      <c r="B43" s="6" t="s">
        <v>1380</v>
      </c>
      <c r="C43" s="211"/>
      <c r="D43" s="211">
        <f>VLOOKUP(B43,'Plantilla publicacion'!$A$3:$M$490,6,0)</f>
        <v>0</v>
      </c>
      <c r="E43" s="211"/>
      <c r="F43" s="211"/>
      <c r="G43" s="211" t="str">
        <f>VLOOKUP(B43,'Plantilla publicacion'!$A$3:$M$490,7,0)</f>
        <v>N/A</v>
      </c>
      <c r="H43" s="6" t="str">
        <f>VLOOKUP(B43,'Plantilla publicacion'!$A$3:$M$490,8,0)</f>
        <v>Formular la estrategia para fortalecer la cultura de sostenibilidad de la Entidad a través de la ejecución de acciones que impacten el equilibrio entre el desempeño económico, el cuidado del medio ambiente y el bienestar social (Documento con la estrategia de sostenibilidad para la Entidad en la vigencia 2025)</v>
      </c>
      <c r="I43" s="6">
        <f>VLOOKUP(B43,'Plantilla publicacion'!$A$3:$M$490,9,0)</f>
        <v>1</v>
      </c>
      <c r="J43" s="6" t="str">
        <f>VLOOKUP(B43,'Plantilla publicacion'!$A$3:$M$490,10,0)</f>
        <v>Númerica</v>
      </c>
      <c r="K43" s="7" t="str">
        <f>VLOOKUP(B43,'Plantilla publicacion'!$A$3:$M$490,11,0)</f>
        <v>2025-01-27</v>
      </c>
      <c r="L43" s="7" t="str">
        <f>VLOOKUP(B43,'Plantilla publicacion'!$A$3:$M$490,12,0)</f>
        <v>2025-02-28</v>
      </c>
      <c r="M43" s="58"/>
      <c r="N43" s="17" t="str">
        <f>VLOOKUP(B43,'Plantilla publicacion'!$A$3:$M$490,13,0)</f>
        <v>100-SECRETARIA GENERAL</v>
      </c>
    </row>
    <row r="44" spans="1:14" s="14" customFormat="1" ht="25.5" x14ac:dyDescent="0.25">
      <c r="A44" s="13" t="str">
        <f>VLOOKUP(B44,'Plantilla publicacion'!$A$3:$B$490,2,0)</f>
        <v>Actividad propia</v>
      </c>
      <c r="B44" s="6" t="s">
        <v>1382</v>
      </c>
      <c r="C44" s="211"/>
      <c r="D44" s="211">
        <f>VLOOKUP(B44,'Plantilla publicacion'!$A$3:$M$490,6,0)</f>
        <v>0</v>
      </c>
      <c r="E44" s="211"/>
      <c r="F44" s="211"/>
      <c r="G44" s="211" t="str">
        <f>VLOOKUP(B44,'Plantilla publicacion'!$A$3:$M$490,7,0)</f>
        <v>N/A</v>
      </c>
      <c r="H44" s="6" t="str">
        <f>VLOOKUP(B44,'Plantilla publicacion'!$A$3:$M$490,8,0)</f>
        <v>Elaborar un plan de trabajo con las actividades propuestas dentro de la estrategia para fortalecer la cultura de sostenibilidad de la Entidad (Plan de Trabajo con las actividades de la Estrategia)</v>
      </c>
      <c r="I44" s="6">
        <f>VLOOKUP(B44,'Plantilla publicacion'!$A$3:$M$490,9,0)</f>
        <v>1</v>
      </c>
      <c r="J44" s="6" t="str">
        <f>VLOOKUP(B44,'Plantilla publicacion'!$A$3:$M$490,10,0)</f>
        <v>Númerica</v>
      </c>
      <c r="K44" s="7" t="str">
        <f>VLOOKUP(B44,'Plantilla publicacion'!$A$3:$M$490,11,0)</f>
        <v>2025-03-03</v>
      </c>
      <c r="L44" s="7" t="str">
        <f>VLOOKUP(B44,'Plantilla publicacion'!$A$3:$M$490,12,0)</f>
        <v>2025-07-25</v>
      </c>
      <c r="M44" s="58"/>
      <c r="N44" s="17" t="str">
        <f>VLOOKUP(B44,'Plantilla publicacion'!$A$3:$M$490,13,0)</f>
        <v>100-SECRETARIA GENERAL</v>
      </c>
    </row>
    <row r="45" spans="1:14" s="14" customFormat="1" ht="51" x14ac:dyDescent="0.25">
      <c r="A45" s="13" t="str">
        <f>VLOOKUP(B45,'Plantilla publicacion'!$A$3:$B$490,2,0)</f>
        <v>Actividad propia</v>
      </c>
      <c r="B45" s="6" t="s">
        <v>1383</v>
      </c>
      <c r="C45" s="211"/>
      <c r="D45" s="211">
        <f>VLOOKUP(B45,'Plantilla publicacion'!$A$3:$M$490,6,0)</f>
        <v>0</v>
      </c>
      <c r="E45" s="211"/>
      <c r="F45" s="211"/>
      <c r="G45" s="211" t="str">
        <f>VLOOKUP(B45,'Plantilla publicacion'!$A$3:$M$490,7,0)</f>
        <v>N/A</v>
      </c>
      <c r="H45" s="6" t="str">
        <f>VLOOKUP(B45,'Plantilla publicacion'!$A$3:$M$490,8,0)</f>
        <v>Ejecutar el plan de trabajo de la estrategia para fortalecer la cultura de sostenibilidad de la Entidad a través de la ejecución de acciones que impacten el equilibrio entre el desempeño económico, el cuidado del medio ambiente y el bienestar social (Estrategia formulada con seguimiento y sus respectivas evidencias)</v>
      </c>
      <c r="I45" s="6">
        <f>VLOOKUP(B45,'Plantilla publicacion'!$A$3:$M$490,9,0)</f>
        <v>100</v>
      </c>
      <c r="J45" s="6" t="str">
        <f>VLOOKUP(B45,'Plantilla publicacion'!$A$3:$M$490,10,0)</f>
        <v>Porcentual</v>
      </c>
      <c r="K45" s="7" t="str">
        <f>VLOOKUP(B45,'Plantilla publicacion'!$A$3:$M$490,11,0)</f>
        <v>2025-03-03</v>
      </c>
      <c r="L45" s="7" t="str">
        <f>VLOOKUP(B45,'Plantilla publicacion'!$A$3:$M$490,12,0)</f>
        <v>2025-12-19</v>
      </c>
      <c r="M45" s="58"/>
      <c r="N45" s="17" t="str">
        <f>VLOOKUP(B45,'Plantilla publicacion'!$A$3:$M$490,13,0)</f>
        <v>100-SECRETARIA GENERAL</v>
      </c>
    </row>
    <row r="46" spans="1:14" ht="32.25" customHeight="1" thickBot="1" x14ac:dyDescent="0.3">
      <c r="A46" s="13" t="e">
        <f>VLOOKUP(B46,'Plantilla publicacion'!$A$3:$B$490,2,0)</f>
        <v>#N/A</v>
      </c>
      <c r="B46" s="258" t="s">
        <v>26</v>
      </c>
      <c r="C46" s="259"/>
      <c r="D46" s="259"/>
      <c r="E46" s="259"/>
      <c r="F46" s="259"/>
      <c r="G46" s="259"/>
      <c r="H46" s="259"/>
      <c r="I46" s="259"/>
      <c r="J46" s="259"/>
      <c r="K46" s="259"/>
      <c r="L46" s="259"/>
      <c r="M46" s="259"/>
      <c r="N46" s="260"/>
    </row>
    <row r="47" spans="1:14" ht="48" customHeight="1" thickBot="1" x14ac:dyDescent="0.3">
      <c r="B47" s="22" t="s">
        <v>463</v>
      </c>
      <c r="C47" s="23" t="s">
        <v>1505</v>
      </c>
      <c r="D47" s="23" t="s">
        <v>0</v>
      </c>
      <c r="E47" s="23" t="s">
        <v>1453</v>
      </c>
      <c r="F47" s="23" t="s">
        <v>1508</v>
      </c>
      <c r="G47" s="23" t="s">
        <v>1</v>
      </c>
      <c r="H47" s="23" t="s">
        <v>2</v>
      </c>
      <c r="I47" s="23" t="s">
        <v>3</v>
      </c>
      <c r="J47" s="23" t="s">
        <v>4</v>
      </c>
      <c r="K47" s="24" t="s">
        <v>5</v>
      </c>
      <c r="L47" s="24" t="s">
        <v>6</v>
      </c>
      <c r="M47" s="57" t="s">
        <v>1506</v>
      </c>
      <c r="N47" s="25" t="s">
        <v>7</v>
      </c>
    </row>
    <row r="48" spans="1:14" s="12" customFormat="1" ht="38.25" x14ac:dyDescent="0.25">
      <c r="A48" s="5" t="str">
        <f>VLOOKUP(B48,'Plantilla publicacion'!$A$3:$B$490,2,0)</f>
        <v>Producto</v>
      </c>
      <c r="B48" s="15" t="s">
        <v>624</v>
      </c>
      <c r="C48" s="238" t="str">
        <f>VLOOKUP(B48,'Plantilla publicacion'!$A$3:$R$490,17,0)</f>
        <v>PND - 5-31-5-b- Convergencia regional - Entidades públicas territoriales y nacionales fortalecidas / PES - Transformación Institucional</v>
      </c>
      <c r="D48" s="238" t="str">
        <f>VLOOKUP(B48,'Plantilla publicacion'!$A$3:$M$490,6,0)</f>
        <v>56-Fortalecer la gestión de la información, el conocimiento y la innovación para optimizar la capacidad institucional</v>
      </c>
      <c r="E48" s="238" t="str">
        <f>VLOOKUP(B48,'Plantilla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48" s="238" t="str">
        <f>VLOOKUP(B48,'Plantilla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48" s="238" t="str">
        <f>VLOOKUP(B48,'Plantilla publicacion'!$A$3:$M$490,7,0)</f>
        <v>C-3599-0200-0005-53105b</v>
      </c>
      <c r="H48" s="15" t="str">
        <f>VLOOKUP(B48,'Plantilla publicacion'!$A$3:$M$490,8,0)</f>
        <v>Planeación, gestión y seguimiento de los eventos institucionales y procesos digital interno y externo liderados por el Grupo de Comunicación, sistematizados. (Informe de implementación de la sistematización)</v>
      </c>
      <c r="I48" s="15">
        <f>VLOOKUP(B48,'Plantilla publicacion'!$A$3:$M$490,9,0)</f>
        <v>100</v>
      </c>
      <c r="J48" s="15" t="str">
        <f>VLOOKUP(B48,'Plantilla publicacion'!$A$3:$M$490,10,0)</f>
        <v>Porcentual</v>
      </c>
      <c r="K48" s="174" t="str">
        <f>VLOOKUP(B48,'Plantilla publicacion'!$A$3:$M$490,11,0)</f>
        <v>2025-02-07</v>
      </c>
      <c r="L48" s="174" t="str">
        <f>VLOOKUP(B48,'Plantilla publicacion'!$A$3:$M$490,12,0)</f>
        <v>2025-12-19</v>
      </c>
      <c r="M48" s="15">
        <f>IF(ISERROR(VLOOKUP(B48,'Plantilla publicacion'!$A$3:$P$490,16,0)),"NA",VLOOKUP(B48,'Plantilla publicacion'!$A$3:$P$490,16,0))</f>
        <v>0</v>
      </c>
      <c r="N48" s="15" t="str">
        <f>VLOOKUP(B48,'Plantilla publicacion'!$A$3:$M$490,13,0)</f>
        <v>73-GRUPO DE TRABAJO DE COMUNICACION</v>
      </c>
    </row>
    <row r="49" spans="1:14" ht="25.5" x14ac:dyDescent="0.25">
      <c r="A49" s="13" t="str">
        <f>VLOOKUP(B49,'Plantilla publicacion'!$A$3:$B$490,2,0)</f>
        <v>Actividad propia</v>
      </c>
      <c r="B49" s="6" t="s">
        <v>627</v>
      </c>
      <c r="C49" s="211"/>
      <c r="D49" s="211">
        <f>VLOOKUP(B49,'Plantilla publicacion'!$A$3:$M$490,6,0)</f>
        <v>0</v>
      </c>
      <c r="E49" s="211"/>
      <c r="F49" s="211"/>
      <c r="G49" s="211" t="str">
        <f>VLOOKUP(B49,'Plantilla publicacion'!$A$3:$M$490,7,0)</f>
        <v>N/A</v>
      </c>
      <c r="H49" s="6" t="str">
        <f>VLOOKUP(B49,'Plantilla publicacion'!$A$3:$M$490,8,0)</f>
        <v>Identificar las necesidades de sistematización de los procesos de planeación, ejecución y seguimiento a los eventos y elaborar la propuesta de implementación  (Documento de propuesta)</v>
      </c>
      <c r="I49" s="6">
        <f>VLOOKUP(B49,'Plantilla publicacion'!$A$3:$M$490,9,0)</f>
        <v>1</v>
      </c>
      <c r="J49" s="6" t="str">
        <f>VLOOKUP(B49,'Plantilla publicacion'!$A$3:$M$490,10,0)</f>
        <v>Númerica</v>
      </c>
      <c r="K49" s="7" t="str">
        <f>VLOOKUP(B49,'Plantilla publicacion'!$A$3:$M$490,11,0)</f>
        <v>2025-02-07</v>
      </c>
      <c r="L49" s="7" t="str">
        <f>VLOOKUP(B49,'Plantilla publicacion'!$A$3:$M$490,12,0)</f>
        <v>2025-04-11</v>
      </c>
      <c r="M49" s="58"/>
      <c r="N49" s="17" t="str">
        <f>VLOOKUP(B49,'Plantilla publicacion'!$A$3:$M$490,13,0)</f>
        <v>73-GRUPO DE TRABAJO DE COMUNICACION</v>
      </c>
    </row>
    <row r="50" spans="1:14" ht="38.25" x14ac:dyDescent="0.25">
      <c r="A50" s="13" t="str">
        <f>VLOOKUP(B50,'Plantilla publicacion'!$A$3:$B$490,2,0)</f>
        <v>Actividad propia</v>
      </c>
      <c r="B50" s="6" t="s">
        <v>629</v>
      </c>
      <c r="C50" s="211"/>
      <c r="D50" s="211">
        <f>VLOOKUP(B50,'Plantilla publicacion'!$A$3:$M$490,6,0)</f>
        <v>0</v>
      </c>
      <c r="E50" s="211"/>
      <c r="F50" s="211"/>
      <c r="G50" s="211" t="str">
        <f>VLOOKUP(B50,'Plantilla publicacion'!$A$3:$M$490,7,0)</f>
        <v>N/A</v>
      </c>
      <c r="H50" s="6" t="str">
        <f>VLOOKUP(B50,'Plantilla publicacion'!$A$3:$M$490,8,0)</f>
        <v>Identificar las necesidades de sistematización de los procesos de planeación, ejecución y seguimiento a los procesos digitales internos y externos y elaborar la propuesta de implementación  (Documento de propuesta)</v>
      </c>
      <c r="I50" s="6">
        <f>VLOOKUP(B50,'Plantilla publicacion'!$A$3:$M$490,9,0)</f>
        <v>1</v>
      </c>
      <c r="J50" s="6" t="str">
        <f>VLOOKUP(B50,'Plantilla publicacion'!$A$3:$M$490,10,0)</f>
        <v>Númerica</v>
      </c>
      <c r="K50" s="7" t="str">
        <f>VLOOKUP(B50,'Plantilla publicacion'!$A$3:$M$490,11,0)</f>
        <v>2025-02-07</v>
      </c>
      <c r="L50" s="7" t="str">
        <f>VLOOKUP(B50,'Plantilla publicacion'!$A$3:$M$490,12,0)</f>
        <v>2025-03-31</v>
      </c>
      <c r="M50" s="58"/>
      <c r="N50" s="17" t="str">
        <f>VLOOKUP(B50,'Plantilla publicacion'!$A$3:$M$490,13,0)</f>
        <v>73-GRUPO DE TRABAJO DE COMUNICACION</v>
      </c>
    </row>
    <row r="51" spans="1:14" ht="32.25" customHeight="1" x14ac:dyDescent="0.25">
      <c r="A51" s="13" t="str">
        <f>VLOOKUP(B51,'Plantilla publicacion'!$A$3:$B$490,2,0)</f>
        <v>Actividad propia</v>
      </c>
      <c r="B51" s="6" t="s">
        <v>631</v>
      </c>
      <c r="C51" s="211"/>
      <c r="D51" s="211">
        <f>VLOOKUP(B51,'Plantilla publicacion'!$A$3:$M$490,6,0)</f>
        <v>0</v>
      </c>
      <c r="E51" s="211"/>
      <c r="F51" s="211"/>
      <c r="G51" s="211" t="str">
        <f>VLOOKUP(B51,'Plantilla publicacion'!$A$3:$M$490,7,0)</f>
        <v>N/A</v>
      </c>
      <c r="H51" s="6" t="str">
        <f>VLOOKUP(B51,'Plantilla publicacion'!$A$3:$M$490,8,0)</f>
        <v>Realizar la sistematización de los procesos planeación, ejecución y seguimiento a procesos digitales internos y externos  (Documento de evidencias de sistematización)</v>
      </c>
      <c r="I51" s="6">
        <f>VLOOKUP(B51,'Plantilla publicacion'!$A$3:$M$490,9,0)</f>
        <v>100</v>
      </c>
      <c r="J51" s="6" t="str">
        <f>VLOOKUP(B51,'Plantilla publicacion'!$A$3:$M$490,10,0)</f>
        <v>Porcentual</v>
      </c>
      <c r="K51" s="7" t="str">
        <f>VLOOKUP(B51,'Plantilla publicacion'!$A$3:$M$490,11,0)</f>
        <v>2025-04-01</v>
      </c>
      <c r="L51" s="7" t="str">
        <f>VLOOKUP(B51,'Plantilla publicacion'!$A$3:$M$490,12,0)</f>
        <v>2025-10-31</v>
      </c>
      <c r="M51" s="58"/>
      <c r="N51" s="17" t="str">
        <f>VLOOKUP(B51,'Plantilla publicacion'!$A$3:$M$490,13,0)</f>
        <v>73-GRUPO DE TRABAJO DE COMUNICACION</v>
      </c>
    </row>
    <row r="52" spans="1:14" ht="32.25" customHeight="1" x14ac:dyDescent="0.25">
      <c r="A52" s="13" t="str">
        <f>VLOOKUP(B52,'Plantilla publicacion'!$A$3:$B$490,2,0)</f>
        <v>Actividad propia</v>
      </c>
      <c r="B52" s="6" t="s">
        <v>633</v>
      </c>
      <c r="C52" s="211"/>
      <c r="D52" s="211">
        <f>VLOOKUP(B52,'Plantilla publicacion'!$A$3:$M$490,6,0)</f>
        <v>0</v>
      </c>
      <c r="E52" s="211"/>
      <c r="F52" s="211"/>
      <c r="G52" s="211" t="str">
        <f>VLOOKUP(B52,'Plantilla publicacion'!$A$3:$M$490,7,0)</f>
        <v>N/A</v>
      </c>
      <c r="H52" s="6" t="str">
        <f>VLOOKUP(B52,'Plantilla publicacion'!$A$3:$M$490,8,0)</f>
        <v>Realizar la sistematización de los procesos planeación, ejecución y seguimiento a los eventos  (Documento de evidencias de sistematización)</v>
      </c>
      <c r="I52" s="6">
        <f>VLOOKUP(B52,'Plantilla publicacion'!$A$3:$M$490,9,0)</f>
        <v>100</v>
      </c>
      <c r="J52" s="6" t="str">
        <f>VLOOKUP(B52,'Plantilla publicacion'!$A$3:$M$490,10,0)</f>
        <v>Porcentual</v>
      </c>
      <c r="K52" s="7" t="str">
        <f>VLOOKUP(B52,'Plantilla publicacion'!$A$3:$M$490,11,0)</f>
        <v>2025-04-22</v>
      </c>
      <c r="L52" s="7" t="str">
        <f>VLOOKUP(B52,'Plantilla publicacion'!$A$3:$M$490,12,0)</f>
        <v>2025-11-21</v>
      </c>
      <c r="M52" s="58"/>
      <c r="N52" s="17" t="str">
        <f>VLOOKUP(B52,'Plantilla publicacion'!$A$3:$M$490,13,0)</f>
        <v>73-GRUPO DE TRABAJO DE COMUNICACION</v>
      </c>
    </row>
    <row r="53" spans="1:14" ht="32.25" customHeight="1" x14ac:dyDescent="0.25">
      <c r="A53" s="13" t="str">
        <f>VLOOKUP(B53,'Plantilla publicacion'!$A$3:$B$490,2,0)</f>
        <v>Actividad propia</v>
      </c>
      <c r="B53" s="6" t="s">
        <v>635</v>
      </c>
      <c r="C53" s="211"/>
      <c r="D53" s="211">
        <f>VLOOKUP(B53,'Plantilla publicacion'!$A$3:$M$490,6,0)</f>
        <v>0</v>
      </c>
      <c r="E53" s="211"/>
      <c r="F53" s="211"/>
      <c r="G53" s="211" t="str">
        <f>VLOOKUP(B53,'Plantilla publicacion'!$A$3:$M$490,7,0)</f>
        <v>N/A</v>
      </c>
      <c r="H53" s="6" t="str">
        <f>VLOOKUP(B53,'Plantilla publicacion'!$A$3:$M$490,8,0)</f>
        <v>Realizar el informe de seguimiento a la implementación de la sistematización en los procesos digitales internos y externos (Informe trimestral de seguimiento elaborado)</v>
      </c>
      <c r="I53" s="6">
        <f>VLOOKUP(B53,'Plantilla publicacion'!$A$3:$M$490,9,0)</f>
        <v>3</v>
      </c>
      <c r="J53" s="6" t="str">
        <f>VLOOKUP(B53,'Plantilla publicacion'!$A$3:$M$490,10,0)</f>
        <v>Númerica</v>
      </c>
      <c r="K53" s="7" t="str">
        <f>VLOOKUP(B53,'Plantilla publicacion'!$A$3:$M$490,11,0)</f>
        <v>2025-11-04</v>
      </c>
      <c r="L53" s="7" t="str">
        <f>VLOOKUP(B53,'Plantilla publicacion'!$A$3:$M$490,12,0)</f>
        <v>2025-11-18</v>
      </c>
      <c r="M53" s="58"/>
      <c r="N53" s="17" t="str">
        <f>VLOOKUP(B53,'Plantilla publicacion'!$A$3:$M$490,13,0)</f>
        <v>73-GRUPO DE TRABAJO DE COMUNICACION</v>
      </c>
    </row>
    <row r="54" spans="1:14" ht="32.25" customHeight="1" thickBot="1" x14ac:dyDescent="0.3">
      <c r="A54" s="13" t="str">
        <f>VLOOKUP(B54,'Plantilla publicacion'!$A$3:$B$490,2,0)</f>
        <v>Actividad propia</v>
      </c>
      <c r="B54" s="11" t="s">
        <v>637</v>
      </c>
      <c r="C54" s="211"/>
      <c r="D54" s="211">
        <f>VLOOKUP(B54,'Plantilla publicacion'!$A$3:$M$490,6,0)</f>
        <v>0</v>
      </c>
      <c r="E54" s="211"/>
      <c r="F54" s="211"/>
      <c r="G54" s="211" t="str">
        <f>VLOOKUP(B54,'Plantilla publicacion'!$A$3:$M$490,7,0)</f>
        <v>N/A</v>
      </c>
      <c r="H54" s="11" t="str">
        <f>VLOOKUP(B54,'Plantilla publicacion'!$A$3:$M$490,8,0)</f>
        <v>Realizar el informe de seguimiento a la implementación de la sistematización de los eventos (Informe de seguimiento elaborado)</v>
      </c>
      <c r="I54" s="11">
        <f>VLOOKUP(B54,'Plantilla publicacion'!$A$3:$M$490,9,0)</f>
        <v>1</v>
      </c>
      <c r="J54" s="11" t="str">
        <f>VLOOKUP(B54,'Plantilla publicacion'!$A$3:$M$490,10,0)</f>
        <v>Númerica</v>
      </c>
      <c r="K54" s="111" t="str">
        <f>VLOOKUP(B54,'Plantilla publicacion'!$A$3:$M$490,11,0)</f>
        <v>2025-12-01</v>
      </c>
      <c r="L54" s="111" t="str">
        <f>VLOOKUP(B54,'Plantilla publicacion'!$A$3:$M$490,12,0)</f>
        <v>2025-12-19</v>
      </c>
      <c r="M54" s="112"/>
      <c r="N54" s="113" t="str">
        <f>VLOOKUP(B54,'Plantilla publicacion'!$A$3:$M$490,13,0)</f>
        <v>73-GRUPO DE TRABAJO DE COMUNICACION</v>
      </c>
    </row>
    <row r="55" spans="1:14" s="12" customFormat="1" ht="51" x14ac:dyDescent="0.25">
      <c r="A55" s="5" t="str">
        <f>VLOOKUP(B55,'Plantilla publicacion'!$A$3:$B$490,2,0)</f>
        <v>Producto</v>
      </c>
      <c r="B55" s="99" t="s">
        <v>639</v>
      </c>
      <c r="C55" s="210" t="str">
        <f>VLOOKUP(B55,'Plantilla publicacion'!$A$3:$R$490,17,0)</f>
        <v>PND - 4-04-1-a- Transformación productiva, internacionalización y acción climática - Reindustrialización para la sostenibilidad, el desarrollo económico y social / PES - Reindustrialización</v>
      </c>
      <c r="D55" s="210" t="str">
        <f>VLOOKUP(B55,'Plantilla publicacion'!$A$3:$M$490,6,0)</f>
        <v>58-Promover el enfoque preventivo, diferencial y territorial en el que hacer misional de la entidad</v>
      </c>
      <c r="E55" s="210" t="str">
        <f>VLOOKUP(B55,'Plantilla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55" s="210" t="str">
        <f>VLOOKUP(B55,'Plantilla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55" s="210" t="str">
        <f>VLOOKUP(B55,'Plantilla publicacion'!$A$3:$M$490,7,0)</f>
        <v>FUNCIONAMIENTO</v>
      </c>
      <c r="H55" s="101" t="str">
        <f>VLOOKUP(B55,'Plantilla publicacion'!$A$3:$M$490,8,0)</f>
        <v>Actuaciones oficiosas de inspección y vigilancia en comercio electrónico, orientadas a detectar asimetrías de información o publicidad hacia el consumidor, como un mecanismo que contribuya al fortalecimiento de las relaciones de consumo, realizadas (Relación de los números de radicación de las actuaciones oficiosas de inspección y vigilancia realizadas)</v>
      </c>
      <c r="I55" s="101">
        <f>VLOOKUP(B55,'Plantilla publicacion'!$A$3:$M$490,9,0)</f>
        <v>1070</v>
      </c>
      <c r="J55" s="101" t="str">
        <f>VLOOKUP(B55,'Plantilla publicacion'!$A$3:$M$490,10,0)</f>
        <v>Númerica</v>
      </c>
      <c r="K55" s="175" t="str">
        <f>VLOOKUP(B55,'Plantilla publicacion'!$A$3:$M$490,11,0)</f>
        <v>2025-02-18</v>
      </c>
      <c r="L55" s="175" t="str">
        <f>VLOOKUP(B55,'Plantilla publicacion'!$A$3:$M$490,12,0)</f>
        <v>2025-11-28</v>
      </c>
      <c r="M55" s="101" t="str">
        <f>IF(ISERROR(VLOOKUP(B55,'Plantilla publicacion'!$A$3:$P$490,16,0)),"NA",VLOOKUP(B55,'Plantilla publicacion'!$A$3:$P$490,16,0))</f>
        <v>PND_10_Fortalecer las actividades de inspección, vigilancia y control / PND_13_Analizar y monitorear los mercados digitales</v>
      </c>
      <c r="N55" s="102" t="str">
        <f>VLOOKUP(B55,'Plantilla publicacion'!$A$3:$M$490,13,0)</f>
        <v>3100-DIRECCION DE INVESTIGACIONES DE PROTECCION AL CONSUMIDOR</v>
      </c>
    </row>
    <row r="56" spans="1:14" ht="35.25" customHeight="1" x14ac:dyDescent="0.25">
      <c r="A56" s="13" t="str">
        <f>VLOOKUP(B56,'Plantilla publicacion'!$A$3:$B$490,2,0)</f>
        <v>Actividad propia</v>
      </c>
      <c r="B56" s="103" t="s">
        <v>640</v>
      </c>
      <c r="C56" s="211"/>
      <c r="D56" s="211">
        <f>VLOOKUP(B56,'Plantilla publicacion'!$A$3:$M$490,6,0)</f>
        <v>0</v>
      </c>
      <c r="E56" s="211"/>
      <c r="F56" s="211"/>
      <c r="G56" s="211" t="str">
        <f>VLOOKUP(B56,'Plantilla publicacion'!$A$3:$M$490,7,0)</f>
        <v>N/A</v>
      </c>
      <c r="H56" s="6" t="str">
        <f>VLOOKUP(B56,'Plantilla publicacion'!$A$3:$M$490,8,0)</f>
        <v>Verificar las denuncias recibidas en 2024 para identificar a los denunciados en el comercio electrónico con el mayor número de quejas (Informe de la verificación realizada)</v>
      </c>
      <c r="I56" s="6">
        <f>VLOOKUP(B56,'Plantilla publicacion'!$A$3:$M$490,9,0)</f>
        <v>1</v>
      </c>
      <c r="J56" s="6" t="str">
        <f>VLOOKUP(B56,'Plantilla publicacion'!$A$3:$M$490,10,0)</f>
        <v>Númerica</v>
      </c>
      <c r="K56" s="7" t="str">
        <f>VLOOKUP(B56,'Plantilla publicacion'!$A$3:$M$490,11,0)</f>
        <v>2025-02-18</v>
      </c>
      <c r="L56" s="7" t="str">
        <f>VLOOKUP(B56,'Plantilla publicacion'!$A$3:$M$490,12,0)</f>
        <v>2025-03-31</v>
      </c>
      <c r="M56" s="58"/>
      <c r="N56" s="104" t="str">
        <f>VLOOKUP(B56,'Plantilla publicacion'!$A$3:$M$490,13,0)</f>
        <v>3100-DIRECCION DE INVESTIGACIONES DE PROTECCION AL CONSUMIDOR</v>
      </c>
    </row>
    <row r="57" spans="1:14" ht="35.25" customHeight="1" x14ac:dyDescent="0.25">
      <c r="A57" s="13" t="str">
        <f>VLOOKUP(B57,'Plantilla publicacion'!$A$3:$B$490,2,0)</f>
        <v>Actividad propia</v>
      </c>
      <c r="B57" s="103" t="s">
        <v>642</v>
      </c>
      <c r="C57" s="211"/>
      <c r="D57" s="211">
        <f>VLOOKUP(B57,'Plantilla publicacion'!$A$3:$M$490,6,0)</f>
        <v>0</v>
      </c>
      <c r="E57" s="211"/>
      <c r="F57" s="211"/>
      <c r="G57" s="211" t="str">
        <f>VLOOKUP(B57,'Plantilla publicacion'!$A$3:$M$490,7,0)</f>
        <v>N/A</v>
      </c>
      <c r="H57" s="6" t="str">
        <f>VLOOKUP(B57,'Plantilla publicacion'!$A$3:$M$490,8,0)</f>
        <v>Definir el cronograma de las actuaciones de  inspección a realizar (Documentos con la programación)</v>
      </c>
      <c r="I57" s="6">
        <f>VLOOKUP(B57,'Plantilla publicacion'!$A$3:$M$490,9,0)</f>
        <v>1</v>
      </c>
      <c r="J57" s="6" t="str">
        <f>VLOOKUP(B57,'Plantilla publicacion'!$A$3:$M$490,10,0)</f>
        <v>Númerica</v>
      </c>
      <c r="K57" s="7" t="str">
        <f>VLOOKUP(B57,'Plantilla publicacion'!$A$3:$M$490,11,0)</f>
        <v>2025-04-01</v>
      </c>
      <c r="L57" s="7" t="str">
        <f>VLOOKUP(B57,'Plantilla publicacion'!$A$3:$M$490,12,0)</f>
        <v>2025-04-30</v>
      </c>
      <c r="M57" s="58"/>
      <c r="N57" s="104" t="str">
        <f>VLOOKUP(B57,'Plantilla publicacion'!$A$3:$M$490,13,0)</f>
        <v>3100-DIRECCION DE INVESTIGACIONES DE PROTECCION AL CONSUMIDOR</v>
      </c>
    </row>
    <row r="58" spans="1:14" ht="35.25" customHeight="1" thickBot="1" x14ac:dyDescent="0.3">
      <c r="A58" s="13" t="str">
        <f>VLOOKUP(B58,'Plantilla publicacion'!$A$3:$B$490,2,0)</f>
        <v>Actividad propia</v>
      </c>
      <c r="B58" s="105" t="s">
        <v>644</v>
      </c>
      <c r="C58" s="212"/>
      <c r="D58" s="212">
        <f>VLOOKUP(B58,'Plantilla publicacion'!$A$3:$M$490,6,0)</f>
        <v>0</v>
      </c>
      <c r="E58" s="212"/>
      <c r="F58" s="212"/>
      <c r="G58" s="212" t="str">
        <f>VLOOKUP(B58,'Plantilla publicacion'!$A$3:$M$490,7,0)</f>
        <v>N/A</v>
      </c>
      <c r="H58" s="107" t="str">
        <f>VLOOKUP(B58,'Plantilla publicacion'!$A$3:$M$490,8,0)</f>
        <v>Realizar visitas de inspección a personas naturales o jurídicas sujetas de inspección y vigilancia (Relación de los números de radicación de las visitas de inspección web realizadas)</v>
      </c>
      <c r="I58" s="107">
        <f>VLOOKUP(B58,'Plantilla publicacion'!$A$3:$M$490,9,0)</f>
        <v>1070</v>
      </c>
      <c r="J58" s="107" t="str">
        <f>VLOOKUP(B58,'Plantilla publicacion'!$A$3:$M$490,10,0)</f>
        <v>Númerica</v>
      </c>
      <c r="K58" s="108" t="str">
        <f>VLOOKUP(B58,'Plantilla publicacion'!$A$3:$M$490,11,0)</f>
        <v>2025-04-08</v>
      </c>
      <c r="L58" s="108" t="str">
        <f>VLOOKUP(B58,'Plantilla publicacion'!$A$3:$M$490,12,0)</f>
        <v>2025-11-28</v>
      </c>
      <c r="M58" s="109"/>
      <c r="N58" s="110" t="str">
        <f>VLOOKUP(B58,'Plantilla publicacion'!$A$3:$M$490,13,0)</f>
        <v>3100-DIRECCION DE INVESTIGACIONES DE PROTECCION AL CONSUMIDOR</v>
      </c>
    </row>
    <row r="59" spans="1:14" s="12" customFormat="1" ht="72.75" customHeight="1" x14ac:dyDescent="0.25">
      <c r="A59" s="5" t="str">
        <f>VLOOKUP(B59,'Plantilla publicacion'!$A$3:$B$490,2,0)</f>
        <v>Producto</v>
      </c>
      <c r="B59" s="15" t="s">
        <v>645</v>
      </c>
      <c r="C59" s="211" t="str">
        <f>VLOOKUP(B59,'Plantilla publicacion'!$A$3:$R$490,17,0)</f>
        <v>PND - 5-31-5-b- Convergencia regional - Entidades públicas territoriales y nacionales fortalecidas / PES - Cierre de brechas territoriales</v>
      </c>
      <c r="D59" s="211" t="str">
        <f>VLOOKUP(B59,'Plantilla publicacion'!$A$3:$M$490,6,0)</f>
        <v>58-Promover el enfoque preventivo, diferencial y territorial en el que hacer misional de la entidad</v>
      </c>
      <c r="E59" s="211" t="str">
        <f>VLOOKUP(B59,'Plantilla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59" s="211" t="str">
        <f>VLOOKUP(B59,'Plantilla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59" s="211" t="str">
        <f>VLOOKUP(B59,'Plantilla publicacion'!$A$3:$M$490,7,0)</f>
        <v>C-3503-0200-0015-40401c</v>
      </c>
      <c r="H59" s="15" t="str">
        <f>VLOOKUP(B59,'Plantilla publicacion'!$A$3:$M$490,8,0)</f>
        <v>Visitas de acompañamiento a establecimientos de comercio ubicados en territorios turísticos, con el objetivo de promover la convergencia regional, realizadas  (Relación de los números de radicación de las visitas de inspección realizadas)</v>
      </c>
      <c r="I59" s="15">
        <f>VLOOKUP(B59,'Plantilla publicacion'!$A$3:$M$490,9,0)</f>
        <v>50</v>
      </c>
      <c r="J59" s="15" t="str">
        <f>VLOOKUP(B59,'Plantilla publicacion'!$A$3:$M$490,10,0)</f>
        <v>Númerica</v>
      </c>
      <c r="K59" s="174" t="str">
        <f>VLOOKUP(B59,'Plantilla publicacion'!$A$3:$M$490,11,0)</f>
        <v>2025-01-14</v>
      </c>
      <c r="L59" s="174" t="str">
        <f>VLOOKUP(B59,'Plantilla publicacion'!$A$3:$M$490,12,0)</f>
        <v>2025-11-28</v>
      </c>
      <c r="M59" s="15" t="str">
        <f>IF(ISERROR(VLOOKUP(B59,'Plantilla publicacion'!$A$3:$P$490,16,0)),"NA",VLOOKUP(B59,'Plantilla publicacion'!$A$3:$P$490,16,0))</f>
        <v>PND_8_Fortalecer las capacidades y conocimiento sobre derechos y deberes de las relaciones de consumo /  PND_9_Ampliar los instrumentos de prevención</v>
      </c>
      <c r="N59" s="15" t="str">
        <f>VLOOKUP(B59,'Plantilla publicacion'!$A$3:$M$490,13,0)</f>
        <v>3100-DIRECCION DE INVESTIGACIONES DE PROTECCION AL CONSUMIDOR</v>
      </c>
    </row>
    <row r="60" spans="1:14" ht="25.5" x14ac:dyDescent="0.25">
      <c r="A60" s="13" t="str">
        <f>VLOOKUP(B60,'Plantilla publicacion'!$A$3:$B$490,2,0)</f>
        <v>Actividad propia</v>
      </c>
      <c r="B60" s="6" t="s">
        <v>647</v>
      </c>
      <c r="C60" s="211"/>
      <c r="D60" s="211">
        <f>VLOOKUP(B60,'Plantilla publicacion'!$A$3:$M$490,6,0)</f>
        <v>0</v>
      </c>
      <c r="E60" s="211"/>
      <c r="F60" s="211"/>
      <c r="G60" s="211" t="str">
        <f>VLOOKUP(B60,'Plantilla publicacion'!$A$3:$M$490,7,0)</f>
        <v>N/A</v>
      </c>
      <c r="H60" s="6" t="str">
        <f>VLOOKUP(B60,'Plantilla publicacion'!$A$3:$M$490,8,0)</f>
        <v>Determinar los sectores en los cuales se llevarán a cabo las actuaciones administrativas de inspección, vigilancia y control. (Acta de reunión)</v>
      </c>
      <c r="I60" s="6">
        <f>VLOOKUP(B60,'Plantilla publicacion'!$A$3:$M$490,9,0)</f>
        <v>1</v>
      </c>
      <c r="J60" s="6" t="str">
        <f>VLOOKUP(B60,'Plantilla publicacion'!$A$3:$M$490,10,0)</f>
        <v>Númerica</v>
      </c>
      <c r="K60" s="7" t="str">
        <f>VLOOKUP(B60,'Plantilla publicacion'!$A$3:$M$490,11,0)</f>
        <v>2025-01-14</v>
      </c>
      <c r="L60" s="7" t="str">
        <f>VLOOKUP(B60,'Plantilla publicacion'!$A$3:$M$490,12,0)</f>
        <v>2025-02-07</v>
      </c>
      <c r="M60" s="58"/>
      <c r="N60" s="17" t="str">
        <f>VLOOKUP(B60,'Plantilla publicacion'!$A$3:$M$490,13,0)</f>
        <v>3100-DIRECCION DE INVESTIGACIONES DE PROTECCION AL CONSUMIDOR</v>
      </c>
    </row>
    <row r="61" spans="1:14" ht="25.5" customHeight="1" x14ac:dyDescent="0.25">
      <c r="A61" s="13" t="str">
        <f>VLOOKUP(B61,'Plantilla publicacion'!$A$3:$B$490,2,0)</f>
        <v>Actividad propia</v>
      </c>
      <c r="B61" s="6" t="s">
        <v>649</v>
      </c>
      <c r="C61" s="211"/>
      <c r="D61" s="211">
        <f>VLOOKUP(B61,'Plantilla publicacion'!$A$3:$M$490,6,0)</f>
        <v>0</v>
      </c>
      <c r="E61" s="211"/>
      <c r="F61" s="211"/>
      <c r="G61" s="211" t="str">
        <f>VLOOKUP(B61,'Plantilla publicacion'!$A$3:$M$490,7,0)</f>
        <v>N/A</v>
      </c>
      <c r="H61" s="6" t="str">
        <f>VLOOKUP(B61,'Plantilla publicacion'!$A$3:$M$490,8,0)</f>
        <v>Programar las visitas de inspección a realizar (Programación trimestral de las actuaciones administrativas)</v>
      </c>
      <c r="I61" s="6">
        <f>VLOOKUP(B61,'Plantilla publicacion'!$A$3:$M$490,9,0)</f>
        <v>4</v>
      </c>
      <c r="J61" s="6" t="str">
        <f>VLOOKUP(B61,'Plantilla publicacion'!$A$3:$M$490,10,0)</f>
        <v>Númerica</v>
      </c>
      <c r="K61" s="7" t="str">
        <f>VLOOKUP(B61,'Plantilla publicacion'!$A$3:$M$490,11,0)</f>
        <v>2025-01-14</v>
      </c>
      <c r="L61" s="7" t="str">
        <f>VLOOKUP(B61,'Plantilla publicacion'!$A$3:$M$490,12,0)</f>
        <v>2025-10-31</v>
      </c>
      <c r="M61" s="58"/>
      <c r="N61" s="17" t="str">
        <f>VLOOKUP(B61,'Plantilla publicacion'!$A$3:$M$490,13,0)</f>
        <v>3100-DIRECCION DE INVESTIGACIONES DE PROTECCION AL CONSUMIDOR</v>
      </c>
    </row>
    <row r="62" spans="1:14" ht="25.5" customHeight="1" thickBot="1" x14ac:dyDescent="0.3">
      <c r="A62" s="13" t="str">
        <f>VLOOKUP(B62,'Plantilla publicacion'!$A$3:$B$490,2,0)</f>
        <v>Actividad propia</v>
      </c>
      <c r="B62" s="11" t="s">
        <v>651</v>
      </c>
      <c r="C62" s="211"/>
      <c r="D62" s="211">
        <f>VLOOKUP(B62,'Plantilla publicacion'!$A$3:$M$490,6,0)</f>
        <v>0</v>
      </c>
      <c r="E62" s="211"/>
      <c r="F62" s="211"/>
      <c r="G62" s="211" t="str">
        <f>VLOOKUP(B62,'Plantilla publicacion'!$A$3:$M$490,7,0)</f>
        <v>N/A</v>
      </c>
      <c r="H62" s="11" t="str">
        <f>VLOOKUP(B62,'Plantilla publicacion'!$A$3:$M$490,8,0)</f>
        <v>Realizar las visitas de inspección a las personas naturales o jurídicas sujetas de inspección y vigilancia (Relación de los números de radicación de las visitas de inspección realizados)</v>
      </c>
      <c r="I62" s="11">
        <f>VLOOKUP(B62,'Plantilla publicacion'!$A$3:$M$490,9,0)</f>
        <v>50</v>
      </c>
      <c r="J62" s="11" t="str">
        <f>VLOOKUP(B62,'Plantilla publicacion'!$A$3:$M$490,10,0)</f>
        <v>Númerica</v>
      </c>
      <c r="K62" s="111" t="str">
        <f>VLOOKUP(B62,'Plantilla publicacion'!$A$3:$M$490,11,0)</f>
        <v>2025-02-07</v>
      </c>
      <c r="L62" s="111" t="str">
        <f>VLOOKUP(B62,'Plantilla publicacion'!$A$3:$M$490,12,0)</f>
        <v>2025-11-28</v>
      </c>
      <c r="M62" s="112"/>
      <c r="N62" s="113" t="str">
        <f>VLOOKUP(B62,'Plantilla publicacion'!$A$3:$M$490,13,0)</f>
        <v>3100-DIRECCION DE INVESTIGACIONES DE PROTECCION AL CONSUMIDOR</v>
      </c>
    </row>
    <row r="63" spans="1:14" s="12" customFormat="1" ht="25.5" x14ac:dyDescent="0.25">
      <c r="A63" s="5" t="str">
        <f>VLOOKUP(B63,'Plantilla publicacion'!$A$3:$B$490,2,0)</f>
        <v>Producto</v>
      </c>
      <c r="B63" s="99" t="s">
        <v>652</v>
      </c>
      <c r="C63" s="210" t="str">
        <f>VLOOKUP(B63,'Plantilla publicacion'!$A$3:$R$490,17,0)</f>
        <v>PND - 5-31-5-b- Convergencia regional - Entidades públicas territoriales y nacionales fortalecidas / PES - Transformación Institucional</v>
      </c>
      <c r="D63" s="210" t="str">
        <f>VLOOKUP(B63,'Plantilla publicacion'!$A$3:$M$490,6,0)</f>
        <v>81-Mejorar la oportunidad en la atención de trámites y servicios.</v>
      </c>
      <c r="E63" s="210" t="str">
        <f>VLOOKUP(B63,'Plantilla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63" s="210" t="str">
        <f>VLOOKUP(B63,'Plantilla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63" s="210" t="str">
        <f>VLOOKUP(B63,'Plantilla publicacion'!$A$3:$M$490,7,0)</f>
        <v>FUNCIONAMIENTO</v>
      </c>
      <c r="H63" s="101" t="str">
        <f>VLOOKUP(B63,'Plantilla publicacion'!$A$3:$M$490,8,0)</f>
        <v>Recursos de reposición interpuestos, decididos dentro de los 6 meses siguientes a su presentación (Relación de los números de radicación de los recursos decididos, fecha de entrada y salida)</v>
      </c>
      <c r="I63" s="101">
        <f>VLOOKUP(B63,'Plantilla publicacion'!$A$3:$M$490,9,0)</f>
        <v>80</v>
      </c>
      <c r="J63" s="101" t="str">
        <f>VLOOKUP(B63,'Plantilla publicacion'!$A$3:$M$490,10,0)</f>
        <v>Porcentual</v>
      </c>
      <c r="K63" s="175" t="str">
        <f>VLOOKUP(B63,'Plantilla publicacion'!$A$3:$M$490,11,0)</f>
        <v>2025-01-02</v>
      </c>
      <c r="L63" s="175" t="str">
        <f>VLOOKUP(B63,'Plantilla publicacion'!$A$3:$M$490,12,0)</f>
        <v>2025-12-31</v>
      </c>
      <c r="M63" s="101">
        <f>IF(ISERROR(VLOOKUP(B63,'Plantilla publicacion'!$A$3:$P$490,16,0)),"NA",VLOOKUP(B63,'Plantilla publicacion'!$A$3:$P$490,16,0))</f>
        <v>0</v>
      </c>
      <c r="N63" s="102" t="str">
        <f>VLOOKUP(B63,'Plantilla publicacion'!$A$3:$M$490,13,0)</f>
        <v>3100-DIRECCION DE INVESTIGACIONES DE PROTECCION AL CONSUMIDOR</v>
      </c>
    </row>
    <row r="64" spans="1:14" ht="38.25" x14ac:dyDescent="0.25">
      <c r="A64" s="13" t="str">
        <f>VLOOKUP(B64,'Plantilla publicacion'!$A$3:$B$490,2,0)</f>
        <v>Actividad propia</v>
      </c>
      <c r="B64" s="103" t="s">
        <v>655</v>
      </c>
      <c r="C64" s="211"/>
      <c r="D64" s="211">
        <f>VLOOKUP(B64,'Plantilla publicacion'!$A$3:$M$490,6,0)</f>
        <v>0</v>
      </c>
      <c r="E64" s="211"/>
      <c r="F64" s="211"/>
      <c r="G64" s="211" t="str">
        <f>VLOOKUP(B64,'Plantilla publicacion'!$A$3:$M$490,7,0)</f>
        <v>N/A</v>
      </c>
      <c r="H64" s="6" t="str">
        <f>VLOOKUP(B64,'Plantilla publicacion'!$A$3:$M$490,8,0)</f>
        <v>Crear y actualizar periódicamente el listado de los recursos de reposición que ingresan a partir del 1° de enero hasta el 30 de septiembre de 2025, incluyendo la información necesaria para verificar su cumplimiento (Listado de recursos interpuestos)</v>
      </c>
      <c r="I64" s="6">
        <f>VLOOKUP(B64,'Plantilla publicacion'!$A$3:$M$490,9,0)</f>
        <v>1</v>
      </c>
      <c r="J64" s="6" t="str">
        <f>VLOOKUP(B64,'Plantilla publicacion'!$A$3:$M$490,10,0)</f>
        <v>Númerica</v>
      </c>
      <c r="K64" s="7" t="str">
        <f>VLOOKUP(B64,'Plantilla publicacion'!$A$3:$M$490,11,0)</f>
        <v>2025-01-02</v>
      </c>
      <c r="L64" s="7" t="str">
        <f>VLOOKUP(B64,'Plantilla publicacion'!$A$3:$M$490,12,0)</f>
        <v>2025-09-30</v>
      </c>
      <c r="M64" s="58"/>
      <c r="N64" s="104" t="str">
        <f>VLOOKUP(B64,'Plantilla publicacion'!$A$3:$M$490,13,0)</f>
        <v>3100-DIRECCION DE INVESTIGACIONES DE PROTECCION AL CONSUMIDOR</v>
      </c>
    </row>
    <row r="65" spans="1:14" ht="26.25" thickBot="1" x14ac:dyDescent="0.3">
      <c r="A65" s="13" t="str">
        <f>VLOOKUP(B65,'Plantilla publicacion'!$A$3:$B$490,2,0)</f>
        <v>Actividad propia</v>
      </c>
      <c r="B65" s="105" t="s">
        <v>657</v>
      </c>
      <c r="C65" s="212"/>
      <c r="D65" s="212">
        <f>VLOOKUP(B65,'Plantilla publicacion'!$A$3:$M$490,6,0)</f>
        <v>0</v>
      </c>
      <c r="E65" s="212"/>
      <c r="F65" s="212"/>
      <c r="G65" s="212" t="str">
        <f>VLOOKUP(B65,'Plantilla publicacion'!$A$3:$M$490,7,0)</f>
        <v>N/A</v>
      </c>
      <c r="H65" s="107" t="str">
        <f>VLOOKUP(B65,'Plantilla publicacion'!$A$3:$M$490,8,0)</f>
        <v>Decidir los recursos de reposición interpuestos dentro de los términos definidos. (Relación de los números de radicación de los recursos decididos)</v>
      </c>
      <c r="I65" s="107">
        <f>VLOOKUP(B65,'Plantilla publicacion'!$A$3:$M$490,9,0)</f>
        <v>80</v>
      </c>
      <c r="J65" s="107" t="str">
        <f>VLOOKUP(B65,'Plantilla publicacion'!$A$3:$M$490,10,0)</f>
        <v>Porcentual</v>
      </c>
      <c r="K65" s="108" t="str">
        <f>VLOOKUP(B65,'Plantilla publicacion'!$A$3:$M$490,11,0)</f>
        <v>2025-01-02</v>
      </c>
      <c r="L65" s="108" t="str">
        <f>VLOOKUP(B65,'Plantilla publicacion'!$A$3:$M$490,12,0)</f>
        <v>2025-12-31</v>
      </c>
      <c r="M65" s="109"/>
      <c r="N65" s="110" t="str">
        <f>VLOOKUP(B65,'Plantilla publicacion'!$A$3:$M$490,13,0)</f>
        <v>3100-DIRECCION DE INVESTIGACIONES DE PROTECCION AL CONSUMIDOR</v>
      </c>
    </row>
    <row r="66" spans="1:14" s="12" customFormat="1" ht="38.25" x14ac:dyDescent="0.25">
      <c r="A66" s="5" t="str">
        <f>VLOOKUP(B66,'Plantilla publicacion'!$A$3:$B$490,2,0)</f>
        <v>Producto</v>
      </c>
      <c r="B66" s="15" t="s">
        <v>698</v>
      </c>
      <c r="C66" s="211" t="str">
        <f>VLOOKUP(B66,'Plantilla publicacion'!$A$3:$R$490,17,0)</f>
        <v>PND - 2-03-9-b- Seguridad humana y justicia social - Aprovechamiento de la propiedad intelectual / PES - Reindustrialización</v>
      </c>
      <c r="D66" s="211" t="str">
        <f>VLOOKUP(B66,'Plantilla publicacion'!$A$3:$M$490,6,0)</f>
        <v>58-Promover el enfoque preventivo, diferencial y territorial en el que hacer misional de la entidad</v>
      </c>
      <c r="E66" s="211" t="str">
        <f>VLOOKUP(B66,'Plantilla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66" s="211" t="str">
        <f>VLOOKUP(B66,'Plantilla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66" s="211" t="str">
        <f>VLOOKUP(B66,'Plantilla publicacion'!$A$3:$M$490,7,0)</f>
        <v>C-3503-0200-0014-20309b</v>
      </c>
      <c r="H66" s="15" t="str">
        <f>VLOOKUP(B66,'Plantilla publicacion'!$A$3:$M$490,8,0)</f>
        <v>Programas de fomento al uso estratégico de la propiedad industrial como herramienta de competitividad para empresarios, ejecutados.  (Matriz de seguimiento e informe final de ejecución de los programas)</v>
      </c>
      <c r="I66" s="15">
        <f>VLOOKUP(B66,'Plantilla publicacion'!$A$3:$M$490,9,0)</f>
        <v>100</v>
      </c>
      <c r="J66" s="15" t="str">
        <f>VLOOKUP(B66,'Plantilla publicacion'!$A$3:$M$490,10,0)</f>
        <v>Porcentual</v>
      </c>
      <c r="K66" s="174" t="str">
        <f>VLOOKUP(B66,'Plantilla publicacion'!$A$3:$M$490,11,0)</f>
        <v>2025-01-13</v>
      </c>
      <c r="L66" s="174" t="str">
        <f>VLOOKUP(B66,'Plantilla publicacion'!$A$3:$M$490,12,0)</f>
        <v>2025-11-28</v>
      </c>
      <c r="M66" s="15" t="str">
        <f>IF(ISERROR(VLOOKUP(B66,'Plantilla publicacion'!$A$3:$P$490,16,0)),"NA",VLOOKUP(B66,'Plantilla publicacion'!$A$3:$P$490,16,0))</f>
        <v>PND_2_Fomentar estrategias de sensibilización para el reconocimiento, aprovechamiento y uso responsable de los derechos de PI / PES_20230191 / PEI_14</v>
      </c>
      <c r="N66" s="15" t="str">
        <f>VLOOKUP(B66,'Plantilla publicacion'!$A$3:$M$490,13,0)</f>
        <v>2023-GRUPO DE TRABAJO DE CENTRO DE INFORMACIÓN TECNOLÓGICA Y APOYO A LA GESTIÓN DE PROPIEDAD LA INDUSTRIAL</v>
      </c>
    </row>
    <row r="67" spans="1:14" ht="38.25" x14ac:dyDescent="0.25">
      <c r="A67" s="13" t="str">
        <f>VLOOKUP(B67,'Plantilla publicacion'!$A$3:$B$490,2,0)</f>
        <v>Actividad propia</v>
      </c>
      <c r="B67" s="6" t="s">
        <v>700</v>
      </c>
      <c r="C67" s="211"/>
      <c r="D67" s="211">
        <f>VLOOKUP(B67,'Plantilla publicacion'!$A$3:$M$490,6,0)</f>
        <v>0</v>
      </c>
      <c r="E67" s="211"/>
      <c r="F67" s="211"/>
      <c r="G67" s="211" t="str">
        <f>VLOOKUP(B67,'Plantilla publicacion'!$A$3:$M$490,7,0)</f>
        <v>N/A</v>
      </c>
      <c r="H67" s="6" t="str">
        <f>VLOOKUP(B67,'Plantilla publicacion'!$A$3:$M$490,8,0)</f>
        <v>Elaborar matriz de metas y seguimiento de ejecución del programa</v>
      </c>
      <c r="I67" s="6">
        <f>VLOOKUP(B67,'Plantilla publicacion'!$A$3:$M$490,9,0)</f>
        <v>1</v>
      </c>
      <c r="J67" s="6" t="str">
        <f>VLOOKUP(B67,'Plantilla publicacion'!$A$3:$M$490,10,0)</f>
        <v>Númerica</v>
      </c>
      <c r="K67" s="7" t="str">
        <f>VLOOKUP(B67,'Plantilla publicacion'!$A$3:$M$490,11,0)</f>
        <v>2025-01-13</v>
      </c>
      <c r="L67" s="7" t="str">
        <f>VLOOKUP(B67,'Plantilla publicacion'!$A$3:$M$490,12,0)</f>
        <v>2025-02-28</v>
      </c>
      <c r="M67" s="58"/>
      <c r="N67" s="17" t="str">
        <f>VLOOKUP(B67,'Plantilla publicacion'!$A$3:$M$490,13,0)</f>
        <v>2023-GRUPO DE TRABAJO DE CENTRO DE INFORMACIÓN TECNOLÓGICA Y APOYO A LA GESTIÓN DE PROPIEDAD LA INDUSTRIAL</v>
      </c>
    </row>
    <row r="68" spans="1:14" s="12" customFormat="1" ht="38.25" x14ac:dyDescent="0.25">
      <c r="A68" s="13" t="str">
        <f>VLOOKUP(B68,'Plantilla publicacion'!$A$3:$B$490,2,0)</f>
        <v>Actividad propia</v>
      </c>
      <c r="B68" s="6" t="s">
        <v>702</v>
      </c>
      <c r="C68" s="211"/>
      <c r="D68" s="211">
        <f>VLOOKUP(B68,'Plantilla publicacion'!$A$3:$M$490,6,0)</f>
        <v>0</v>
      </c>
      <c r="E68" s="211"/>
      <c r="F68" s="211"/>
      <c r="G68" s="211" t="str">
        <f>VLOOKUP(B68,'Plantilla publicacion'!$A$3:$M$490,7,0)</f>
        <v>N/A</v>
      </c>
      <c r="H68" s="6" t="str">
        <f>VLOOKUP(B68,'Plantilla publicacion'!$A$3:$M$490,8,0)</f>
        <v>Ejecutar el programa Centros de Apoyo a la Tecnología y la Innovación CATI. (Matriz de seguimiento e Informe final del programa)</v>
      </c>
      <c r="I68" s="6">
        <f>VLOOKUP(B68,'Plantilla publicacion'!$A$3:$M$490,9,0)</f>
        <v>100</v>
      </c>
      <c r="J68" s="6" t="str">
        <f>VLOOKUP(B68,'Plantilla publicacion'!$A$3:$M$490,10,0)</f>
        <v>Porcentual</v>
      </c>
      <c r="K68" s="7" t="str">
        <f>VLOOKUP(B68,'Plantilla publicacion'!$A$3:$M$490,11,0)</f>
        <v>2025-02-03</v>
      </c>
      <c r="L68" s="7" t="str">
        <f>VLOOKUP(B68,'Plantilla publicacion'!$A$3:$M$490,12,0)</f>
        <v>2025-11-28</v>
      </c>
      <c r="M68" s="58"/>
      <c r="N68" s="17" t="str">
        <f>VLOOKUP(B68,'Plantilla publicacion'!$A$3:$M$490,13,0)</f>
        <v>2023-GRUPO DE TRABAJO DE CENTRO DE INFORMACIÓN TECNOLÓGICA Y APOYO A LA GESTIÓN DE PROPIEDAD LA INDUSTRIAL</v>
      </c>
    </row>
    <row r="69" spans="1:14" ht="38.25" x14ac:dyDescent="0.25">
      <c r="A69" s="13" t="str">
        <f>VLOOKUP(B69,'Plantilla publicacion'!$A$3:$B$490,2,0)</f>
        <v>Actividad propia</v>
      </c>
      <c r="B69" s="6" t="s">
        <v>703</v>
      </c>
      <c r="C69" s="211"/>
      <c r="D69" s="211">
        <f>VLOOKUP(B69,'Plantilla publicacion'!$A$3:$M$490,6,0)</f>
        <v>0</v>
      </c>
      <c r="E69" s="211"/>
      <c r="F69" s="211"/>
      <c r="G69" s="211" t="str">
        <f>VLOOKUP(B69,'Plantilla publicacion'!$A$3:$M$490,7,0)</f>
        <v>N/A</v>
      </c>
      <c r="H69" s="6" t="str">
        <f>VLOOKUP(B69,'Plantilla publicacion'!$A$3:$M$490,8,0)</f>
        <v>Elaborar matriz de fases y etapas para el seguimiento de ejecución del programa</v>
      </c>
      <c r="I69" s="6">
        <f>VLOOKUP(B69,'Plantilla publicacion'!$A$3:$M$490,9,0)</f>
        <v>1</v>
      </c>
      <c r="J69" s="6" t="str">
        <f>VLOOKUP(B69,'Plantilla publicacion'!$A$3:$M$490,10,0)</f>
        <v>Númerica</v>
      </c>
      <c r="K69" s="7" t="str">
        <f>VLOOKUP(B69,'Plantilla publicacion'!$A$3:$M$490,11,0)</f>
        <v>2025-02-03</v>
      </c>
      <c r="L69" s="7" t="str">
        <f>VLOOKUP(B69,'Plantilla publicacion'!$A$3:$M$490,12,0)</f>
        <v>2025-02-28</v>
      </c>
      <c r="M69" s="58"/>
      <c r="N69" s="17" t="str">
        <f>VLOOKUP(B69,'Plantilla publicacion'!$A$3:$M$490,13,0)</f>
        <v>2023-GRUPO DE TRABAJO DE CENTRO DE INFORMACIÓN TECNOLÓGICA Y APOYO A LA GESTIÓN DE PROPIEDAD LA INDUSTRIAL</v>
      </c>
    </row>
    <row r="70" spans="1:14" ht="39" thickBot="1" x14ac:dyDescent="0.3">
      <c r="A70" s="13" t="str">
        <f>VLOOKUP(B70,'Plantilla publicacion'!$A$3:$B$490,2,0)</f>
        <v>Actividad propia</v>
      </c>
      <c r="B70" s="11" t="s">
        <v>704</v>
      </c>
      <c r="C70" s="211"/>
      <c r="D70" s="211">
        <f>VLOOKUP(B70,'Plantilla publicacion'!$A$3:$M$490,6,0)</f>
        <v>0</v>
      </c>
      <c r="E70" s="211"/>
      <c r="F70" s="211"/>
      <c r="G70" s="211" t="str">
        <f>VLOOKUP(B70,'Plantilla publicacion'!$A$3:$M$490,7,0)</f>
        <v>N/A</v>
      </c>
      <c r="H70" s="11" t="str">
        <f>VLOOKUP(B70,'Plantilla publicacion'!$A$3:$M$490,8,0)</f>
        <v>Ejecutar el programa Propiedad Industrial para MIPYMES. (Matriz de seguimiento e Informe final del programa)</v>
      </c>
      <c r="I70" s="11">
        <f>VLOOKUP(B70,'Plantilla publicacion'!$A$3:$M$490,9,0)</f>
        <v>100</v>
      </c>
      <c r="J70" s="11" t="str">
        <f>VLOOKUP(B70,'Plantilla publicacion'!$A$3:$M$490,10,0)</f>
        <v>Porcentual</v>
      </c>
      <c r="K70" s="111" t="str">
        <f>VLOOKUP(B70,'Plantilla publicacion'!$A$3:$M$490,11,0)</f>
        <v>2025-03-03</v>
      </c>
      <c r="L70" s="111" t="str">
        <f>VLOOKUP(B70,'Plantilla publicacion'!$A$3:$M$490,12,0)</f>
        <v>2025-11-28</v>
      </c>
      <c r="M70" s="112"/>
      <c r="N70" s="113" t="str">
        <f>VLOOKUP(B70,'Plantilla publicacion'!$A$3:$M$490,13,0)</f>
        <v>2023-GRUPO DE TRABAJO DE CENTRO DE INFORMACIÓN TECNOLÓGICA Y APOYO A LA GESTIÓN DE PROPIEDAD LA INDUSTRIAL</v>
      </c>
    </row>
    <row r="71" spans="1:14" s="12" customFormat="1" ht="38.25" x14ac:dyDescent="0.25">
      <c r="A71" s="5" t="str">
        <f>VLOOKUP(B71,'Plantilla publicacion'!$A$3:$B$490,2,0)</f>
        <v>Producto</v>
      </c>
      <c r="B71" s="99" t="s">
        <v>711</v>
      </c>
      <c r="C71" s="210" t="str">
        <f>VLOOKUP(B71,'Plantilla publicacion'!$A$3:$R$490,17,0)</f>
        <v>PND - 2-03-9-b- Seguridad humana y justicia social - Aprovechamiento de la propiedad intelectual / PES - Reindustrialización</v>
      </c>
      <c r="D71" s="210" t="str">
        <f>VLOOKUP(B71,'Plantilla publicacion'!$A$3:$M$490,6,0)</f>
        <v>58-Promover el enfoque preventivo, diferencial y territorial en el que hacer misional de la entidad</v>
      </c>
      <c r="E71" s="210" t="str">
        <f>VLOOKUP(B71,'Plantilla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71" s="210" t="str">
        <f>VLOOKUP(B71,'Plantilla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71" s="210" t="str">
        <f>VLOOKUP(B71,'Plantilla publicacion'!$A$3:$M$490,7,0)</f>
        <v>C-3503-0200-0014-20309b</v>
      </c>
      <c r="H71" s="101" t="str">
        <f>VLOOKUP(B71,'Plantilla publicacion'!$A$3:$M$490,8,0)</f>
        <v>Programas de fomento para el uso estratégico de la propiedad industrial en la Economía Popular, ejecutados.  (Matriz de seguimiento e informe final de ejecución de los programas)</v>
      </c>
      <c r="I71" s="101">
        <f>VLOOKUP(B71,'Plantilla publicacion'!$A$3:$M$490,9,0)</f>
        <v>100</v>
      </c>
      <c r="J71" s="101" t="str">
        <f>VLOOKUP(B71,'Plantilla publicacion'!$A$3:$M$490,10,0)</f>
        <v>Porcentual</v>
      </c>
      <c r="K71" s="175" t="str">
        <f>VLOOKUP(B71,'Plantilla publicacion'!$A$3:$M$490,11,0)</f>
        <v>2025-02-03</v>
      </c>
      <c r="L71" s="175" t="str">
        <f>VLOOKUP(B71,'Plantilla publicacion'!$A$3:$M$490,12,0)</f>
        <v>2025-11-28</v>
      </c>
      <c r="M71" s="101" t="str">
        <f>IF(ISERROR(VLOOKUP(B71,'Plantilla publicacion'!$A$3:$P$490,16,0)),"NA",VLOOKUP(B71,'Plantilla publicacion'!$A$3:$P$490,16,0))</f>
        <v>PND_2_Fomentar estrategias de sensibilización para el reconocimiento, aprovechamiento y uso responsable de los derechos de PI / PES_20230102 / PEI_15</v>
      </c>
      <c r="N71" s="102" t="str">
        <f>VLOOKUP(B71,'Plantilla publicacion'!$A$3:$M$490,13,0)</f>
        <v>2023-GRUPO DE TRABAJO DE CENTRO DE INFORMACIÓN TECNOLÓGICA Y APOYO A LA GESTIÓN DE PROPIEDAD LA INDUSTRIAL</v>
      </c>
    </row>
    <row r="72" spans="1:14" ht="38.25" x14ac:dyDescent="0.25">
      <c r="A72" s="13" t="str">
        <f>VLOOKUP(B72,'Plantilla publicacion'!$A$3:$B$490,2,0)</f>
        <v>Actividad propia</v>
      </c>
      <c r="B72" s="103" t="s">
        <v>712</v>
      </c>
      <c r="C72" s="211"/>
      <c r="D72" s="211">
        <f>VLOOKUP(B72,'Plantilla publicacion'!$A$3:$M$490,6,0)</f>
        <v>0</v>
      </c>
      <c r="E72" s="211"/>
      <c r="F72" s="211"/>
      <c r="G72" s="211" t="str">
        <f>VLOOKUP(B72,'Plantilla publicacion'!$A$3:$M$490,7,0)</f>
        <v>N/A</v>
      </c>
      <c r="H72" s="6" t="str">
        <f>VLOOKUP(B72,'Plantilla publicacion'!$A$3:$M$490,8,0)</f>
        <v>Elaborar matriz programación de jornadas y seguimiento de ejecución del programa</v>
      </c>
      <c r="I72" s="6">
        <f>VLOOKUP(B72,'Plantilla publicacion'!$A$3:$M$490,9,0)</f>
        <v>1</v>
      </c>
      <c r="J72" s="6" t="str">
        <f>VLOOKUP(B72,'Plantilla publicacion'!$A$3:$M$490,10,0)</f>
        <v>Númerica</v>
      </c>
      <c r="K72" s="7" t="str">
        <f>VLOOKUP(B72,'Plantilla publicacion'!$A$3:$M$490,11,0)</f>
        <v>2025-02-03</v>
      </c>
      <c r="L72" s="7" t="str">
        <f>VLOOKUP(B72,'Plantilla publicacion'!$A$3:$M$490,12,0)</f>
        <v>2025-02-28</v>
      </c>
      <c r="M72" s="58"/>
      <c r="N72" s="104" t="str">
        <f>VLOOKUP(B72,'Plantilla publicacion'!$A$3:$M$490,13,0)</f>
        <v>2023-GRUPO DE TRABAJO DE CENTRO DE INFORMACIÓN TECNOLÓGICA Y APOYO A LA GESTIÓN DE PROPIEDAD LA INDUSTRIAL</v>
      </c>
    </row>
    <row r="73" spans="1:14" ht="38.25" x14ac:dyDescent="0.25">
      <c r="A73" s="13" t="str">
        <f>VLOOKUP(B73,'Plantilla publicacion'!$A$3:$B$490,2,0)</f>
        <v>Actividad propia</v>
      </c>
      <c r="B73" s="103" t="s">
        <v>713</v>
      </c>
      <c r="C73" s="211"/>
      <c r="D73" s="211">
        <f>VLOOKUP(B73,'Plantilla publicacion'!$A$3:$M$490,6,0)</f>
        <v>0</v>
      </c>
      <c r="E73" s="211"/>
      <c r="F73" s="211"/>
      <c r="G73" s="211" t="str">
        <f>VLOOKUP(B73,'Plantilla publicacion'!$A$3:$M$490,7,0)</f>
        <v>N/A</v>
      </c>
      <c r="H73" s="6" t="str">
        <f>VLOOKUP(B73,'Plantilla publicacion'!$A$3:$M$490,8,0)</f>
        <v>Ejecutar el programa Propiedad Industrial para emprendedores PI-e.   (Matriz de seguimiento e Informe final del programa)</v>
      </c>
      <c r="I73" s="6">
        <f>VLOOKUP(B73,'Plantilla publicacion'!$A$3:$M$490,9,0)</f>
        <v>100</v>
      </c>
      <c r="J73" s="6" t="str">
        <f>VLOOKUP(B73,'Plantilla publicacion'!$A$3:$M$490,10,0)</f>
        <v>Porcentual</v>
      </c>
      <c r="K73" s="7" t="str">
        <f>VLOOKUP(B73,'Plantilla publicacion'!$A$3:$M$490,11,0)</f>
        <v>2025-02-03</v>
      </c>
      <c r="L73" s="7" t="str">
        <f>VLOOKUP(B73,'Plantilla publicacion'!$A$3:$M$490,12,0)</f>
        <v>2025-11-28</v>
      </c>
      <c r="M73" s="58"/>
      <c r="N73" s="104" t="str">
        <f>VLOOKUP(B73,'Plantilla publicacion'!$A$3:$M$490,13,0)</f>
        <v>2023-GRUPO DE TRABAJO DE CENTRO DE INFORMACIÓN TECNOLÓGICA Y APOYO A LA GESTIÓN DE PROPIEDAD LA INDUSTRIAL</v>
      </c>
    </row>
    <row r="74" spans="1:14" ht="38.25" x14ac:dyDescent="0.25">
      <c r="A74" s="13" t="str">
        <f>VLOOKUP(B74,'Plantilla publicacion'!$A$3:$B$490,2,0)</f>
        <v>Actividad propia</v>
      </c>
      <c r="B74" s="103" t="s">
        <v>714</v>
      </c>
      <c r="C74" s="211"/>
      <c r="D74" s="211">
        <f>VLOOKUP(B74,'Plantilla publicacion'!$A$3:$M$490,6,0)</f>
        <v>0</v>
      </c>
      <c r="E74" s="211"/>
      <c r="F74" s="211"/>
      <c r="G74" s="211" t="str">
        <f>VLOOKUP(B74,'Plantilla publicacion'!$A$3:$M$490,7,0)</f>
        <v>N/A</v>
      </c>
      <c r="H74" s="6" t="str">
        <f>VLOOKUP(B74,'Plantilla publicacion'!$A$3:$M$490,8,0)</f>
        <v>Elaborar matriz de etapas para el seguimiento de ejecución de la estrategia</v>
      </c>
      <c r="I74" s="6">
        <f>VLOOKUP(B74,'Plantilla publicacion'!$A$3:$M$490,9,0)</f>
        <v>1</v>
      </c>
      <c r="J74" s="6" t="str">
        <f>VLOOKUP(B74,'Plantilla publicacion'!$A$3:$M$490,10,0)</f>
        <v>Númerica</v>
      </c>
      <c r="K74" s="7" t="str">
        <f>VLOOKUP(B74,'Plantilla publicacion'!$A$3:$M$490,11,0)</f>
        <v>2025-02-03</v>
      </c>
      <c r="L74" s="7" t="str">
        <f>VLOOKUP(B74,'Plantilla publicacion'!$A$3:$M$490,12,0)</f>
        <v>2025-02-28</v>
      </c>
      <c r="M74" s="58"/>
      <c r="N74" s="104" t="str">
        <f>VLOOKUP(B74,'Plantilla publicacion'!$A$3:$M$490,13,0)</f>
        <v>2023-GRUPO DE TRABAJO DE CENTRO DE INFORMACIÓN TECNOLÓGICA Y APOYO A LA GESTIÓN DE PROPIEDAD LA INDUSTRIAL</v>
      </c>
    </row>
    <row r="75" spans="1:14" ht="39" thickBot="1" x14ac:dyDescent="0.3">
      <c r="A75" s="13" t="str">
        <f>VLOOKUP(B75,'Plantilla publicacion'!$A$3:$B$490,2,0)</f>
        <v>Actividad propia</v>
      </c>
      <c r="B75" s="105" t="s">
        <v>715</v>
      </c>
      <c r="C75" s="212"/>
      <c r="D75" s="212">
        <f>VLOOKUP(B75,'Plantilla publicacion'!$A$3:$M$490,6,0)</f>
        <v>0</v>
      </c>
      <c r="E75" s="212"/>
      <c r="F75" s="212"/>
      <c r="G75" s="212" t="str">
        <f>VLOOKUP(B75,'Plantilla publicacion'!$A$3:$M$490,7,0)</f>
        <v>N/A</v>
      </c>
      <c r="H75" s="107" t="str">
        <f>VLOOKUP(B75,'Plantilla publicacion'!$A$3:$M$490,8,0)</f>
        <v>Ejecutar la estrategia Marcas de paz.  (Matriz de seguimiento e Informe final del programa)</v>
      </c>
      <c r="I75" s="107">
        <f>VLOOKUP(B75,'Plantilla publicacion'!$A$3:$M$490,9,0)</f>
        <v>100</v>
      </c>
      <c r="J75" s="107" t="str">
        <f>VLOOKUP(B75,'Plantilla publicacion'!$A$3:$M$490,10,0)</f>
        <v>Porcentual</v>
      </c>
      <c r="K75" s="108" t="str">
        <f>VLOOKUP(B75,'Plantilla publicacion'!$A$3:$M$490,11,0)</f>
        <v>2025-02-03</v>
      </c>
      <c r="L75" s="108" t="str">
        <f>VLOOKUP(B75,'Plantilla publicacion'!$A$3:$M$490,12,0)</f>
        <v>2025-11-28</v>
      </c>
      <c r="M75" s="109"/>
      <c r="N75" s="110" t="str">
        <f>VLOOKUP(B75,'Plantilla publicacion'!$A$3:$M$490,13,0)</f>
        <v>2023-GRUPO DE TRABAJO DE CENTRO DE INFORMACIÓN TECNOLÓGICA Y APOYO A LA GESTIÓN DE PROPIEDAD LA INDUSTRIAL</v>
      </c>
    </row>
    <row r="76" spans="1:14" s="12" customFormat="1" ht="63.75" x14ac:dyDescent="0.25">
      <c r="A76" s="5" t="str">
        <f>VLOOKUP(B76,'Plantilla publicacion'!$A$3:$B$490,2,0)</f>
        <v>Producto</v>
      </c>
      <c r="B76" s="15" t="s">
        <v>716</v>
      </c>
      <c r="C76" s="211" t="str">
        <f>VLOOKUP(B76,'Plantilla publicacion'!$A$3:$R$490,17,0)</f>
        <v>PND - 2-03-9-b- Seguridad humana y justicia social - Aprovechamiento de la propiedad intelectual / PES - Reindustrialización</v>
      </c>
      <c r="D76" s="211" t="str">
        <f>VLOOKUP(B76,'Plantilla publicacion'!$A$3:$M$490,6,0)</f>
        <v>58-Promover el enfoque preventivo, diferencial y territorial en el que hacer misional de la entidad</v>
      </c>
      <c r="E76" s="211" t="str">
        <f>VLOOKUP(B76,'Plantilla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76" s="211" t="str">
        <f>VLOOKUP(B76,'Plantilla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76" s="211" t="str">
        <f>VLOOKUP(B76,'Plantilla publicacion'!$A$3:$M$490,7,0)</f>
        <v>C-3503-0200-0014-20309b</v>
      </c>
      <c r="H76" s="15" t="str">
        <f>VLOOKUP(B76,'Plantilla publicacion'!$A$3:$M$490,8,0)</f>
        <v>Boletines tecnológicos para la  promoción y difusión del sistema de propiedad industrial para empresas, centros de investigación y en general aquellas entidades que desarrollen tecnologías verdes, divulgados (Informe de divulgación)</v>
      </c>
      <c r="I76" s="15">
        <f>VLOOKUP(B76,'Plantilla publicacion'!$A$3:$M$490,9,0)</f>
        <v>2</v>
      </c>
      <c r="J76" s="15" t="str">
        <f>VLOOKUP(B76,'Plantilla publicacion'!$A$3:$M$490,10,0)</f>
        <v>Númerica</v>
      </c>
      <c r="K76" s="174" t="str">
        <f>VLOOKUP(B76,'Plantilla publicacion'!$A$3:$M$490,11,0)</f>
        <v>2025-02-03</v>
      </c>
      <c r="L76" s="174" t="str">
        <f>VLOOKUP(B76,'Plantilla publicacion'!$A$3:$M$490,12,0)</f>
        <v>2025-12-12</v>
      </c>
      <c r="M76" s="101" t="str">
        <f>IF(ISERROR(VLOOKUP(B76,'Plantilla publicacion'!$A$3:$P$490,16,0)),"NA",VLOOKUP(B76,'Plantilla publicacion'!$A$3:$P$490,16,0))</f>
        <v>PND_3_Brindar acompañamiento a inventores y promover el uso de la información de patentes / PND_4_Reinvertir parte de las tasas recaudadas por propiedad industrial en el funcionamiento y promoción de la innovación / PEI_38 / CONPES 3934 Acción 4.7</v>
      </c>
      <c r="N76" s="15" t="str">
        <f>VLOOKUP(B76,'Plantilla publicacion'!$A$3:$M$490,13,0)</f>
        <v>2023-GRUPO DE TRABAJO DE CENTRO DE INFORMACIÓN TECNOLÓGICA Y APOYO A LA GESTIÓN DE PROPIEDAD LA INDUSTRIAL</v>
      </c>
    </row>
    <row r="77" spans="1:14" ht="38.25" x14ac:dyDescent="0.25">
      <c r="A77" s="13" t="str">
        <f>VLOOKUP(B77,'Plantilla publicacion'!$A$3:$B$490,2,0)</f>
        <v>Actividad propia</v>
      </c>
      <c r="B77" s="6" t="s">
        <v>718</v>
      </c>
      <c r="C77" s="211"/>
      <c r="D77" s="211">
        <f>VLOOKUP(B77,'Plantilla publicacion'!$A$3:$M$490,6,0)</f>
        <v>0</v>
      </c>
      <c r="E77" s="211"/>
      <c r="F77" s="211"/>
      <c r="G77" s="211" t="str">
        <f>VLOOKUP(B77,'Plantilla publicacion'!$A$3:$M$490,7,0)</f>
        <v>N/A</v>
      </c>
      <c r="H77" s="6" t="str">
        <f>VLOOKUP(B77,'Plantilla publicacion'!$A$3:$M$490,8,0)</f>
        <v>Definir cronograma de trabajo y estructura del documento para los boletines tecnológicos.  (Cronograma de trabajo definido)</v>
      </c>
      <c r="I77" s="6">
        <f>VLOOKUP(B77,'Plantilla publicacion'!$A$3:$M$490,9,0)</f>
        <v>1</v>
      </c>
      <c r="J77" s="6" t="str">
        <f>VLOOKUP(B77,'Plantilla publicacion'!$A$3:$M$490,10,0)</f>
        <v>Númerica</v>
      </c>
      <c r="K77" s="7" t="str">
        <f>VLOOKUP(B77,'Plantilla publicacion'!$A$3:$M$490,11,0)</f>
        <v>2025-02-03</v>
      </c>
      <c r="L77" s="7" t="str">
        <f>VLOOKUP(B77,'Plantilla publicacion'!$A$3:$M$490,12,0)</f>
        <v>2025-02-28</v>
      </c>
      <c r="M77" s="58"/>
      <c r="N77" s="17" t="str">
        <f>VLOOKUP(B77,'Plantilla publicacion'!$A$3:$M$490,13,0)</f>
        <v>2023-GRUPO DE TRABAJO DE CENTRO DE INFORMACIÓN TECNOLÓGICA Y APOYO A LA GESTIÓN DE PROPIEDAD LA INDUSTRIAL</v>
      </c>
    </row>
    <row r="78" spans="1:14" ht="38.25" x14ac:dyDescent="0.25">
      <c r="A78" s="13" t="str">
        <f>VLOOKUP(B78,'Plantilla publicacion'!$A$3:$B$490,2,0)</f>
        <v>Actividad propia</v>
      </c>
      <c r="B78" s="6" t="s">
        <v>720</v>
      </c>
      <c r="C78" s="211"/>
      <c r="D78" s="211">
        <f>VLOOKUP(B78,'Plantilla publicacion'!$A$3:$M$490,6,0)</f>
        <v>0</v>
      </c>
      <c r="E78" s="211"/>
      <c r="F78" s="211"/>
      <c r="G78" s="211" t="str">
        <f>VLOOKUP(B78,'Plantilla publicacion'!$A$3:$M$490,7,0)</f>
        <v>N/A</v>
      </c>
      <c r="H78" s="6" t="str">
        <f>VLOOKUP(B78,'Plantilla publicacion'!$A$3:$M$490,8,0)</f>
        <v>Elaborar y publicar dos (2) Boletines tecnológicos.  (Capturas de pantalla de la publicación de los boletines tecnológicos)</v>
      </c>
      <c r="I78" s="6">
        <f>VLOOKUP(B78,'Plantilla publicacion'!$A$3:$M$490,9,0)</f>
        <v>2</v>
      </c>
      <c r="J78" s="6" t="str">
        <f>VLOOKUP(B78,'Plantilla publicacion'!$A$3:$M$490,10,0)</f>
        <v>Númerica</v>
      </c>
      <c r="K78" s="7" t="str">
        <f>VLOOKUP(B78,'Plantilla publicacion'!$A$3:$M$490,11,0)</f>
        <v>2025-03-03</v>
      </c>
      <c r="L78" s="7" t="str">
        <f>VLOOKUP(B78,'Plantilla publicacion'!$A$3:$M$490,12,0)</f>
        <v>2025-11-28</v>
      </c>
      <c r="M78" s="58"/>
      <c r="N78" s="17" t="str">
        <f>VLOOKUP(B78,'Plantilla publicacion'!$A$3:$M$490,13,0)</f>
        <v>2023-GRUPO DE TRABAJO DE CENTRO DE INFORMACIÓN TECNOLÓGICA Y APOYO A LA GESTIÓN DE PROPIEDAD LA INDUSTRIAL</v>
      </c>
    </row>
    <row r="79" spans="1:14" ht="39" thickBot="1" x14ac:dyDescent="0.3">
      <c r="A79" s="13" t="str">
        <f>VLOOKUP(B79,'Plantilla publicacion'!$A$3:$B$490,2,0)</f>
        <v>Actividad propia</v>
      </c>
      <c r="B79" s="11" t="s">
        <v>722</v>
      </c>
      <c r="C79" s="211"/>
      <c r="D79" s="211">
        <f>VLOOKUP(B79,'Plantilla publicacion'!$A$3:$M$490,6,0)</f>
        <v>0</v>
      </c>
      <c r="E79" s="211"/>
      <c r="F79" s="211"/>
      <c r="G79" s="211" t="str">
        <f>VLOOKUP(B79,'Plantilla publicacion'!$A$3:$M$490,7,0)</f>
        <v>N/A</v>
      </c>
      <c r="H79" s="11" t="str">
        <f>VLOOKUP(B79,'Plantilla publicacion'!$A$3:$M$490,8,0)</f>
        <v>Realizar la divulgación de los dos (2) Boletines tecnológicos. (Informe de divulgación)</v>
      </c>
      <c r="I79" s="11">
        <f>VLOOKUP(B79,'Plantilla publicacion'!$A$3:$M$490,9,0)</f>
        <v>2</v>
      </c>
      <c r="J79" s="11" t="str">
        <f>VLOOKUP(B79,'Plantilla publicacion'!$A$3:$M$490,10,0)</f>
        <v>Númerica</v>
      </c>
      <c r="K79" s="111" t="str">
        <f>VLOOKUP(B79,'Plantilla publicacion'!$A$3:$M$490,11,0)</f>
        <v>2025-03-03</v>
      </c>
      <c r="L79" s="111" t="str">
        <f>VLOOKUP(B79,'Plantilla publicacion'!$A$3:$M$490,12,0)</f>
        <v>2025-12-12</v>
      </c>
      <c r="M79" s="112"/>
      <c r="N79" s="113" t="str">
        <f>VLOOKUP(B79,'Plantilla publicacion'!$A$3:$M$490,13,0)</f>
        <v>2023-GRUPO DE TRABAJO DE CENTRO DE INFORMACIÓN TECNOLÓGICA Y APOYO A LA GESTIÓN DE PROPIEDAD LA INDUSTRIAL</v>
      </c>
    </row>
    <row r="80" spans="1:14" s="12" customFormat="1" ht="51" x14ac:dyDescent="0.25">
      <c r="A80" s="5" t="str">
        <f>VLOOKUP(B80,'Plantilla publicacion'!$A$3:$B$490,2,0)</f>
        <v>Producto</v>
      </c>
      <c r="B80" s="99" t="s">
        <v>723</v>
      </c>
      <c r="C80" s="210" t="str">
        <f>VLOOKUP(B80,'Plantilla publicacion'!$A$3:$R$490,17,0)</f>
        <v>PND - 2-03-9-b- Seguridad humana y justicia social - Aprovechamiento de la propiedad intelectual / PES - Reindustrialización</v>
      </c>
      <c r="D80" s="210" t="str">
        <f>VLOOKUP(B80,'Plantilla publicacion'!$A$3:$M$490,6,0)</f>
        <v>58-Promover el enfoque preventivo, diferencial y territorial en el que hacer misional de la entidad</v>
      </c>
      <c r="E80" s="210" t="str">
        <f>VLOOKUP(B80,'Plantilla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80" s="210" t="str">
        <f>VLOOKUP(B80,'Plantilla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80" s="210" t="str">
        <f>VLOOKUP(B80,'Plantilla publicacion'!$A$3:$M$490,7,0)</f>
        <v>N/A</v>
      </c>
      <c r="H80" s="101" t="str">
        <f>VLOOKUP(B80,'Plantilla publicacion'!$A$3:$M$490,8,0)</f>
        <v>Estrategia para fomentar el uso, difusión y sensibilización de instrumentos de protección asociados a la Propiedad Industrial ya existentes como mecanismos de protección dirigidos a productos agrícolas, productos alimenticios, y preparaciones, cuya elaboración se realizó por medio de un método tradicional implementadas   (Informe anual de la implementación)</v>
      </c>
      <c r="I80" s="101">
        <f>VLOOKUP(B80,'Plantilla publicacion'!$A$3:$M$490,9,0)</f>
        <v>1</v>
      </c>
      <c r="J80" s="101" t="str">
        <f>VLOOKUP(B80,'Plantilla publicacion'!$A$3:$M$490,10,0)</f>
        <v>Númerica</v>
      </c>
      <c r="K80" s="175" t="str">
        <f>VLOOKUP(B80,'Plantilla publicacion'!$A$3:$M$490,11,0)</f>
        <v>2025-02-03</v>
      </c>
      <c r="L80" s="175" t="str">
        <f>VLOOKUP(B80,'Plantilla publicacion'!$A$3:$M$490,12,0)</f>
        <v>2025-11-28</v>
      </c>
      <c r="M80" s="101" t="str">
        <f>IF(ISERROR(VLOOKUP(B80,'Plantilla publicacion'!$A$3:$P$490,16,0)),"NA",VLOOKUP(B80,'Plantilla publicacion'!$A$3:$P$490,16,0))</f>
        <v>PND_2_Fomentar estrategias de sensibilización para el reconocimiento, aprovechamiento y uso responsable de los derechos de PI / PEI_31 / CONPES 4062 Acción 4.7</v>
      </c>
      <c r="N80" s="102" t="str">
        <f>VLOOKUP(B80,'Plantilla publicacion'!$A$3:$M$490,13,0)</f>
        <v>2023-GRUPO DE TRABAJO DE CENTRO DE INFORMACIÓN TECNOLÓGICA Y APOYO A LA GESTIÓN DE PROPIEDAD LA INDUSTRIAL</v>
      </c>
    </row>
    <row r="81" spans="1:14" ht="38.25" x14ac:dyDescent="0.25">
      <c r="A81" s="13" t="str">
        <f>VLOOKUP(B81,'Plantilla publicacion'!$A$3:$B$490,2,0)</f>
        <v>Actividad propia</v>
      </c>
      <c r="B81" s="103" t="s">
        <v>725</v>
      </c>
      <c r="C81" s="211"/>
      <c r="D81" s="211">
        <f>VLOOKUP(B81,'Plantilla publicacion'!$A$3:$M$490,6,0)</f>
        <v>0</v>
      </c>
      <c r="E81" s="211"/>
      <c r="F81" s="211"/>
      <c r="G81" s="211" t="str">
        <f>VLOOKUP(B81,'Plantilla publicacion'!$A$3:$M$490,7,0)</f>
        <v>N/A</v>
      </c>
      <c r="H81" s="6" t="str">
        <f>VLOOKUP(B81,'Plantilla publicacion'!$A$3:$M$490,8,0)</f>
        <v>Diseñar y ejecutar piloto de la estrategia para fomentar el uso, difusión y sensibilización de instrumentos de protección asociados a signos de vocación colectiva    (Informe de ejecución del piloto de la estrategia)</v>
      </c>
      <c r="I81" s="6">
        <f>VLOOKUP(B81,'Plantilla publicacion'!$A$3:$M$490,9,0)</f>
        <v>1</v>
      </c>
      <c r="J81" s="6" t="str">
        <f>VLOOKUP(B81,'Plantilla publicacion'!$A$3:$M$490,10,0)</f>
        <v>Númerica</v>
      </c>
      <c r="K81" s="7" t="str">
        <f>VLOOKUP(B81,'Plantilla publicacion'!$A$3:$M$490,11,0)</f>
        <v>2025-02-03</v>
      </c>
      <c r="L81" s="7" t="str">
        <f>VLOOKUP(B81,'Plantilla publicacion'!$A$3:$M$490,12,0)</f>
        <v>2025-09-30</v>
      </c>
      <c r="M81" s="58"/>
      <c r="N81" s="104" t="str">
        <f>VLOOKUP(B81,'Plantilla publicacion'!$A$3:$M$490,13,0)</f>
        <v>2023-GRUPO DE TRABAJO DE CENTRO DE INFORMACIÓN TECNOLÓGICA Y APOYO A LA GESTIÓN DE PROPIEDAD LA INDUSTRIAL</v>
      </c>
    </row>
    <row r="82" spans="1:14" ht="39" thickBot="1" x14ac:dyDescent="0.3">
      <c r="A82" s="13" t="str">
        <f>VLOOKUP(B82,'Plantilla publicacion'!$A$3:$B$490,2,0)</f>
        <v>Actividad propia</v>
      </c>
      <c r="B82" s="105" t="s">
        <v>727</v>
      </c>
      <c r="C82" s="212"/>
      <c r="D82" s="212">
        <f>VLOOKUP(B82,'Plantilla publicacion'!$A$3:$M$490,6,0)</f>
        <v>0</v>
      </c>
      <c r="E82" s="212"/>
      <c r="F82" s="212"/>
      <c r="G82" s="212" t="str">
        <f>VLOOKUP(B82,'Plantilla publicacion'!$A$3:$M$490,7,0)</f>
        <v>N/A</v>
      </c>
      <c r="H82" s="107" t="str">
        <f>VLOOKUP(B82,'Plantilla publicacion'!$A$3:$M$490,8,0)</f>
        <v>Elaborar informe de la implementación de la acción CONPES 4.7 propuesta  (Informe anual de la implementación)</v>
      </c>
      <c r="I82" s="107">
        <f>VLOOKUP(B82,'Plantilla publicacion'!$A$3:$M$490,9,0)</f>
        <v>1</v>
      </c>
      <c r="J82" s="107" t="str">
        <f>VLOOKUP(B82,'Plantilla publicacion'!$A$3:$M$490,10,0)</f>
        <v>Númerica</v>
      </c>
      <c r="K82" s="108" t="str">
        <f>VLOOKUP(B82,'Plantilla publicacion'!$A$3:$M$490,11,0)</f>
        <v>2025-10-01</v>
      </c>
      <c r="L82" s="108" t="str">
        <f>VLOOKUP(B82,'Plantilla publicacion'!$A$3:$M$490,12,0)</f>
        <v>2025-11-28</v>
      </c>
      <c r="M82" s="109"/>
      <c r="N82" s="110" t="str">
        <f>VLOOKUP(B82,'Plantilla publicacion'!$A$3:$M$490,13,0)</f>
        <v>2023-GRUPO DE TRABAJO DE CENTRO DE INFORMACIÓN TECNOLÓGICA Y APOYO A LA GESTIÓN DE PROPIEDAD LA INDUSTRIAL</v>
      </c>
    </row>
    <row r="83" spans="1:14" s="12" customFormat="1" ht="38.25" x14ac:dyDescent="0.25">
      <c r="A83" s="5" t="str">
        <f>VLOOKUP(B83,'Plantilla publicacion'!$A$3:$B$490,2,0)</f>
        <v>Producto</v>
      </c>
      <c r="B83" s="15" t="s">
        <v>737</v>
      </c>
      <c r="C83" s="211" t="str">
        <f>VLOOKUP(B83,'Plantilla publicacion'!$A$3:$R$490,17,0)</f>
        <v>PND - 5-31-5-b- Convergencia regional - Entidades públicas territoriales y nacionales fortalecidas / PES - Transformación Institucional</v>
      </c>
      <c r="D83" s="211" t="str">
        <f>VLOOKUP(B83,'Plantilla publicacion'!$A$3:$M$490,6,0)</f>
        <v>81-Mejorar la oportunidad en la atención de trámites y servicios.</v>
      </c>
      <c r="E83" s="211" t="str">
        <f>VLOOKUP(B83,'Plantilla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83" s="211" t="str">
        <f>VLOOKUP(B83,'Plantilla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83" s="211" t="str">
        <f>VLOOKUP(B83,'Plantilla publicacion'!$A$3:$M$490,7,0)</f>
        <v>C-3503-0200-0014-20309b</v>
      </c>
      <c r="H83" s="15" t="str">
        <f>VLOOKUP(B83,'Plantilla publicacion'!$A$3:$M$490,8,0)</f>
        <v>Solicitudes de patentes de invención y modelos de utilidad pendientes de trámite y que cuenten con pago del examen de patentabilidad anteriores al año 2023, atendidas  (Reporte de indicador generado en Tableau o Power BI)</v>
      </c>
      <c r="I83" s="15">
        <f>VLOOKUP(B83,'Plantilla publicacion'!$A$3:$M$490,9,0)</f>
        <v>95</v>
      </c>
      <c r="J83" s="15" t="str">
        <f>VLOOKUP(B83,'Plantilla publicacion'!$A$3:$M$490,10,0)</f>
        <v>Porcentual</v>
      </c>
      <c r="K83" s="174" t="str">
        <f>VLOOKUP(B83,'Plantilla publicacion'!$A$3:$M$490,11,0)</f>
        <v>2025-01-02</v>
      </c>
      <c r="L83" s="174" t="str">
        <f>VLOOKUP(B83,'Plantilla publicacion'!$A$3:$M$490,12,0)</f>
        <v>2025-12-31</v>
      </c>
      <c r="M83" s="101">
        <f>IF(ISERROR(VLOOKUP(B83,'Plantilla publicacion'!$A$3:$P$490,16,0)),"NA",VLOOKUP(B83,'Plantilla publicacion'!$A$3:$P$490,16,0))</f>
        <v>0</v>
      </c>
      <c r="N83" s="15" t="str">
        <f>VLOOKUP(B83,'Plantilla publicacion'!$A$3:$M$490,13,0)</f>
        <v>2020-DIRECCIÓN DE NUEVAS CREACIONES</v>
      </c>
    </row>
    <row r="84" spans="1:14" s="12" customFormat="1" ht="38.25" x14ac:dyDescent="0.25">
      <c r="A84" s="13" t="str">
        <f>VLOOKUP(B84,'Plantilla publicacion'!$A$3:$B$490,2,0)</f>
        <v>Actividad propia</v>
      </c>
      <c r="B84" s="6" t="s">
        <v>739</v>
      </c>
      <c r="C84" s="211"/>
      <c r="D84" s="211">
        <f>VLOOKUP(B84,'Plantilla publicacion'!$A$3:$M$490,6,0)</f>
        <v>0</v>
      </c>
      <c r="E84" s="211"/>
      <c r="F84" s="211"/>
      <c r="G84" s="211" t="str">
        <f>VLOOKUP(B84,'Plantilla publicacion'!$A$3:$M$490,7,0)</f>
        <v>N/A</v>
      </c>
      <c r="H84" s="6" t="str">
        <f>VLOOKUP(B84,'Plantilla publicacion'!$A$3:$M$490,8,0)</f>
        <v>Realizar el examen de fondo a las solicitudes de patente de invención y modelo de utilidad anteriores al año 2023 (stock corresponde a 2701 solicitudes) siempre y cuando cuenten con el pago del examen de patentabilidad.  (Reporte de indicador generado en Tableau o Power BI)</v>
      </c>
      <c r="I84" s="6">
        <f>VLOOKUP(B84,'Plantilla publicacion'!$A$3:$M$490,9,0)</f>
        <v>95</v>
      </c>
      <c r="J84" s="6" t="str">
        <f>VLOOKUP(B84,'Plantilla publicacion'!$A$3:$M$490,10,0)</f>
        <v>Porcentual</v>
      </c>
      <c r="K84" s="7" t="str">
        <f>VLOOKUP(B84,'Plantilla publicacion'!$A$3:$M$490,11,0)</f>
        <v>2025-01-02</v>
      </c>
      <c r="L84" s="7" t="str">
        <f>VLOOKUP(B84,'Plantilla publicacion'!$A$3:$M$490,12,0)</f>
        <v>2025-12-31</v>
      </c>
      <c r="M84" s="58"/>
      <c r="N84" s="17" t="str">
        <f>VLOOKUP(B84,'Plantilla publicacion'!$A$3:$M$490,13,0)</f>
        <v>2020-DIRECCIÓN DE NUEVAS CREACIONES</v>
      </c>
    </row>
    <row r="85" spans="1:14" ht="51.75" thickBot="1" x14ac:dyDescent="0.3">
      <c r="A85" s="13" t="str">
        <f>VLOOKUP(B85,'Plantilla publicacion'!$A$3:$B$490,2,0)</f>
        <v>Actividad propia</v>
      </c>
      <c r="B85" s="11" t="s">
        <v>740</v>
      </c>
      <c r="C85" s="211"/>
      <c r="D85" s="211">
        <f>VLOOKUP(B85,'Plantilla publicacion'!$A$3:$M$490,6,0)</f>
        <v>0</v>
      </c>
      <c r="E85" s="211"/>
      <c r="F85" s="211"/>
      <c r="G85" s="211" t="str">
        <f>VLOOKUP(B85,'Plantilla publicacion'!$A$3:$M$490,7,0)</f>
        <v>N/A</v>
      </c>
      <c r="H85" s="11" t="str">
        <f>VLOOKUP(B85,'Plantilla publicacion'!$A$3:$M$490,8,0)</f>
        <v>Proyectar y enviar para suscripción de la  superintendente de industria y comercio las solicitudes de patente de invención y modelo de utilidad anteriores al año 2023 que ya cuentan con al menos un estudio de fondo, cuyo stock corresponde a 1799 solicitudes.  (Reporte de indicador generado en Tableau o Power BI)</v>
      </c>
      <c r="I85" s="11">
        <f>VLOOKUP(B85,'Plantilla publicacion'!$A$3:$M$490,9,0)</f>
        <v>95</v>
      </c>
      <c r="J85" s="11" t="str">
        <f>VLOOKUP(B85,'Plantilla publicacion'!$A$3:$M$490,10,0)</f>
        <v>Porcentual</v>
      </c>
      <c r="K85" s="111" t="str">
        <f>VLOOKUP(B85,'Plantilla publicacion'!$A$3:$M$490,11,0)</f>
        <v>2025-01-02</v>
      </c>
      <c r="L85" s="111" t="str">
        <f>VLOOKUP(B85,'Plantilla publicacion'!$A$3:$M$490,12,0)</f>
        <v>2025-12-31</v>
      </c>
      <c r="M85" s="112"/>
      <c r="N85" s="113" t="str">
        <f>VLOOKUP(B85,'Plantilla publicacion'!$A$3:$M$490,13,0)</f>
        <v>2020-DIRECCIÓN DE NUEVAS CREACIONES</v>
      </c>
    </row>
    <row r="86" spans="1:14" s="12" customFormat="1" ht="25.5" x14ac:dyDescent="0.25">
      <c r="A86" s="5" t="str">
        <f>VLOOKUP(B86,'Plantilla publicacion'!$A$3:$B$490,2,0)</f>
        <v>Producto</v>
      </c>
      <c r="B86" s="99" t="s">
        <v>748</v>
      </c>
      <c r="C86" s="210" t="str">
        <f>VLOOKUP(B86,'Plantilla publicacion'!$A$3:$R$490,17,0)</f>
        <v>PND - 5-31-5-b- Convergencia regional - Entidades públicas territoriales y nacionales fortalecidas / PES - Transformación Institucional</v>
      </c>
      <c r="D86" s="210" t="str">
        <f>VLOOKUP(B86,'Plantilla publicacion'!$A$3:$M$490,6,0)</f>
        <v>81-Mejorar la oportunidad en la atención de trámites y servicios.</v>
      </c>
      <c r="E86" s="210" t="str">
        <f>VLOOKUP(B86,'Plantilla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86" s="210" t="str">
        <f>VLOOKUP(B86,'Plantilla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86" s="210" t="str">
        <f>VLOOKUP(B86,'Plantilla publicacion'!$A$3:$M$490,7,0)</f>
        <v>C-3503-0200-0014-20309b</v>
      </c>
      <c r="H86" s="101" t="str">
        <f>VLOOKUP(B86,'Plantilla publicacion'!$A$3:$M$490,8,0)</f>
        <v>Solicitudes pendientes de decisión en materia de registro y cancelación de signos distintivos, decididas.  (Reporte de indicador generado en Tableau o Power BI)</v>
      </c>
      <c r="I86" s="101">
        <f>VLOOKUP(B86,'Plantilla publicacion'!$A$3:$M$490,9,0)</f>
        <v>80</v>
      </c>
      <c r="J86" s="101" t="str">
        <f>VLOOKUP(B86,'Plantilla publicacion'!$A$3:$M$490,10,0)</f>
        <v>Porcentual</v>
      </c>
      <c r="K86" s="175" t="str">
        <f>VLOOKUP(B86,'Plantilla publicacion'!$A$3:$M$490,11,0)</f>
        <v>2025-01-15</v>
      </c>
      <c r="L86" s="175" t="str">
        <f>VLOOKUP(B86,'Plantilla publicacion'!$A$3:$M$490,12,0)</f>
        <v>2025-12-31</v>
      </c>
      <c r="M86" s="101">
        <f>IF(ISERROR(VLOOKUP(B86,'Plantilla publicacion'!$A$3:$P$490,16,0)),"NA",VLOOKUP(B86,'Plantilla publicacion'!$A$3:$P$490,16,0))</f>
        <v>0</v>
      </c>
      <c r="N86" s="102" t="str">
        <f>VLOOKUP(B86,'Plantilla publicacion'!$A$3:$M$490,13,0)</f>
        <v>2010-DIRECCION DE SIGNOS DISTINTIVOS</v>
      </c>
    </row>
    <row r="87" spans="1:14" ht="38.25" x14ac:dyDescent="0.25">
      <c r="A87" s="13" t="str">
        <f>VLOOKUP(B87,'Plantilla publicacion'!$A$3:$B$490,2,0)</f>
        <v>Actividad propia</v>
      </c>
      <c r="B87" s="103" t="s">
        <v>750</v>
      </c>
      <c r="C87" s="211"/>
      <c r="D87" s="211">
        <f>VLOOKUP(B87,'Plantilla publicacion'!$A$3:$M$490,6,0)</f>
        <v>0</v>
      </c>
      <c r="E87" s="211"/>
      <c r="F87" s="211"/>
      <c r="G87" s="211" t="str">
        <f>VLOOKUP(B87,'Plantilla publicacion'!$A$3:$M$490,7,0)</f>
        <v>N/A</v>
      </c>
      <c r="H87" s="6" t="str">
        <f>VLOOKUP(B87,'Plantilla publicacion'!$A$3:$M$490,8,0)</f>
        <v>Decidir las clases de registro de signos distintivos sin oposición radicadas a 31 de diciembre de 2024, cuyo stock se calcula que sea de 53.432 clases, excepto los casos detenidos.  (Reporte de indicador generado en Tableau o Power BI)</v>
      </c>
      <c r="I87" s="6">
        <f>VLOOKUP(B87,'Plantilla publicacion'!$A$3:$M$490,9,0)</f>
        <v>80</v>
      </c>
      <c r="J87" s="6" t="str">
        <f>VLOOKUP(B87,'Plantilla publicacion'!$A$3:$M$490,10,0)</f>
        <v>Porcentual</v>
      </c>
      <c r="K87" s="7" t="str">
        <f>VLOOKUP(B87,'Plantilla publicacion'!$A$3:$M$490,11,0)</f>
        <v>2025-01-15</v>
      </c>
      <c r="L87" s="7" t="str">
        <f>VLOOKUP(B87,'Plantilla publicacion'!$A$3:$M$490,12,0)</f>
        <v>2025-12-31</v>
      </c>
      <c r="M87" s="58"/>
      <c r="N87" s="104" t="str">
        <f>VLOOKUP(B87,'Plantilla publicacion'!$A$3:$M$490,13,0)</f>
        <v>2010-DIRECCION DE SIGNOS DISTINTIVOS</v>
      </c>
    </row>
    <row r="88" spans="1:14" ht="38.25" x14ac:dyDescent="0.25">
      <c r="A88" s="13" t="str">
        <f>VLOOKUP(B88,'Plantilla publicacion'!$A$3:$B$490,2,0)</f>
        <v>Actividad propia</v>
      </c>
      <c r="B88" s="103" t="s">
        <v>752</v>
      </c>
      <c r="C88" s="211"/>
      <c r="D88" s="211">
        <f>VLOOKUP(B88,'Plantilla publicacion'!$A$3:$M$490,6,0)</f>
        <v>0</v>
      </c>
      <c r="E88" s="211"/>
      <c r="F88" s="211"/>
      <c r="G88" s="211" t="str">
        <f>VLOOKUP(B88,'Plantilla publicacion'!$A$3:$M$490,7,0)</f>
        <v>N/A</v>
      </c>
      <c r="H88" s="6" t="str">
        <f>VLOOKUP(B88,'Plantilla publicacion'!$A$3:$M$490,8,0)</f>
        <v>Decidir las clases de registro de signos distintivos con oposición radicadas a 31 de diciembre de 2024, cuyo stock se calcula que sea de 5.026 clases, excepto los casos detenidos.  (Reporte de indicador generado en Tableau o Power BI)</v>
      </c>
      <c r="I88" s="6">
        <f>VLOOKUP(B88,'Plantilla publicacion'!$A$3:$M$490,9,0)</f>
        <v>70</v>
      </c>
      <c r="J88" s="6" t="str">
        <f>VLOOKUP(B88,'Plantilla publicacion'!$A$3:$M$490,10,0)</f>
        <v>Porcentual</v>
      </c>
      <c r="K88" s="7" t="str">
        <f>VLOOKUP(B88,'Plantilla publicacion'!$A$3:$M$490,11,0)</f>
        <v>2025-01-15</v>
      </c>
      <c r="L88" s="7" t="str">
        <f>VLOOKUP(B88,'Plantilla publicacion'!$A$3:$M$490,12,0)</f>
        <v>2025-12-31</v>
      </c>
      <c r="M88" s="58"/>
      <c r="N88" s="104" t="str">
        <f>VLOOKUP(B88,'Plantilla publicacion'!$A$3:$M$490,13,0)</f>
        <v>2010-DIRECCION DE SIGNOS DISTINTIVOS</v>
      </c>
    </row>
    <row r="89" spans="1:14" ht="25.5" x14ac:dyDescent="0.25">
      <c r="A89" s="13" t="str">
        <f>VLOOKUP(B89,'Plantilla publicacion'!$A$3:$B$490,2,0)</f>
        <v>Actividad propia</v>
      </c>
      <c r="B89" s="103" t="s">
        <v>754</v>
      </c>
      <c r="C89" s="211"/>
      <c r="D89" s="211">
        <f>VLOOKUP(B89,'Plantilla publicacion'!$A$3:$M$490,6,0)</f>
        <v>0</v>
      </c>
      <c r="E89" s="211"/>
      <c r="F89" s="211"/>
      <c r="G89" s="211" t="str">
        <f>VLOOKUP(B89,'Plantilla publicacion'!$A$3:$M$490,7,0)</f>
        <v>N/A</v>
      </c>
      <c r="H89" s="6" t="str">
        <f>VLOOKUP(B89,'Plantilla publicacion'!$A$3:$M$490,8,0)</f>
        <v>Decidir las solicitudes de acciones de cancelación con traslado vencido al 14 de noviembre de 2025, excepto los casos detenidos.  (Reporte de indicador generado en Tableau o Power BI)</v>
      </c>
      <c r="I89" s="6">
        <f>VLOOKUP(B89,'Plantilla publicacion'!$A$3:$M$490,9,0)</f>
        <v>70</v>
      </c>
      <c r="J89" s="6" t="str">
        <f>VLOOKUP(B89,'Plantilla publicacion'!$A$3:$M$490,10,0)</f>
        <v>Porcentual</v>
      </c>
      <c r="K89" s="7" t="str">
        <f>VLOOKUP(B89,'Plantilla publicacion'!$A$3:$M$490,11,0)</f>
        <v>2025-01-15</v>
      </c>
      <c r="L89" s="7" t="str">
        <f>VLOOKUP(B89,'Plantilla publicacion'!$A$3:$M$490,12,0)</f>
        <v>2025-12-31</v>
      </c>
      <c r="M89" s="58"/>
      <c r="N89" s="104" t="str">
        <f>VLOOKUP(B89,'Plantilla publicacion'!$A$3:$M$490,13,0)</f>
        <v>2010-DIRECCION DE SIGNOS DISTINTIVOS</v>
      </c>
    </row>
    <row r="90" spans="1:14" ht="38.25" x14ac:dyDescent="0.25">
      <c r="A90" s="13" t="str">
        <f>VLOOKUP(B90,'Plantilla publicacion'!$A$3:$B$490,2,0)</f>
        <v>Actividad propia</v>
      </c>
      <c r="B90" s="120" t="s">
        <v>756</v>
      </c>
      <c r="C90" s="211"/>
      <c r="D90" s="211">
        <f>VLOOKUP(B90,'Plantilla publicacion'!$A$3:$M$490,6,0)</f>
        <v>0</v>
      </c>
      <c r="E90" s="211"/>
      <c r="F90" s="211"/>
      <c r="G90" s="211" t="str">
        <f>VLOOKUP(B90,'Plantilla publicacion'!$A$3:$M$490,7,0)</f>
        <v>N/A</v>
      </c>
      <c r="H90" s="11" t="str">
        <f>VLOOKUP(B90,'Plantilla publicacion'!$A$3:$M$490,8,0)</f>
        <v>Decidir las clases de registro de signos distintivos sin oposición radicadas entre el 1 de enero de 2025 y 30 de junio de 2025, cuyo stock se calcula que sea de 22.393, excepto los casos detenidos.  (Reporte de indicador generado en Tableau o Power BI)</v>
      </c>
      <c r="I90" s="11">
        <f>VLOOKUP(B90,'Plantilla publicacion'!$A$3:$M$490,9,0)</f>
        <v>70</v>
      </c>
      <c r="J90" s="11" t="str">
        <f>VLOOKUP(B90,'Plantilla publicacion'!$A$3:$M$490,10,0)</f>
        <v>Porcentual</v>
      </c>
      <c r="K90" s="111" t="str">
        <f>VLOOKUP(B90,'Plantilla publicacion'!$A$3:$M$490,11,0)</f>
        <v>2025-08-01</v>
      </c>
      <c r="L90" s="111" t="str">
        <f>VLOOKUP(B90,'Plantilla publicacion'!$A$3:$M$490,12,0)</f>
        <v>2025-12-31</v>
      </c>
      <c r="M90" s="112"/>
      <c r="N90" s="145" t="str">
        <f>VLOOKUP(B90,'Plantilla publicacion'!$A$3:$M$490,13,0)</f>
        <v>2010-DIRECCION DE SIGNOS DISTINTIVOS</v>
      </c>
    </row>
    <row r="91" spans="1:14" s="12" customFormat="1" ht="38.25" x14ac:dyDescent="0.25">
      <c r="A91" s="5" t="str">
        <f>VLOOKUP(B91,'Plantilla publicacion'!$A$3:$B$490,2,0)</f>
        <v>Producto</v>
      </c>
      <c r="B91" s="140" t="s">
        <v>912</v>
      </c>
      <c r="C91" s="211" t="str">
        <f>VLOOKUP(B91,'Plantilla publicacion'!$A$3:$R$490,17,0)</f>
        <v>PND - 5-31-5-b- Convergencia regional - Entidades públicas territoriales y nacionales fortalecidas / PES - Transformación Institucional</v>
      </c>
      <c r="D91" s="211" t="str">
        <f>VLOOKUP(B91,'Plantilla publicacion'!$A$3:$M$490,6,0)</f>
        <v>56-Fortalecer la gestión de la información, el conocimiento y la innovación para optimizar la capacidad institucional</v>
      </c>
      <c r="E91" s="211" t="str">
        <f>VLOOKUP(B91,'Plantilla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91" s="211" t="str">
        <f>VLOOKUP(B91,'Plantilla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91" s="211" t="str">
        <f>VLOOKUP(B91,'Plantilla publicacion'!$A$3:$M$490,7,0)</f>
        <v>C-3503-0200-0012-20104c</v>
      </c>
      <c r="H91" s="15" t="str">
        <f>VLOOKUP(B91,'Plantilla publicacion'!$A$3:$M$490,8,0)</f>
        <v>Monitoreos de verificación y cumplimiento respecto a las decisiones impartidas por la Dirección de Habeas Data relacionados con las malas prácticas y reincidencias al Régimen de Protección de Datos Personales por parte de los sujetos obligados, realizados. (informe)</v>
      </c>
      <c r="I91" s="15">
        <f>VLOOKUP(B91,'Plantilla publicacion'!$A$3:$M$490,9,0)</f>
        <v>2</v>
      </c>
      <c r="J91" s="15" t="str">
        <f>VLOOKUP(B91,'Plantilla publicacion'!$A$3:$M$490,10,0)</f>
        <v>Númerica</v>
      </c>
      <c r="K91" s="174" t="str">
        <f>VLOOKUP(B91,'Plantilla publicacion'!$A$3:$M$490,11,0)</f>
        <v>2025-02-03</v>
      </c>
      <c r="L91" s="174" t="str">
        <f>VLOOKUP(B91,'Plantilla publicacion'!$A$3:$M$490,12,0)</f>
        <v>2025-11-28</v>
      </c>
      <c r="M91" s="15">
        <f>IF(ISERROR(VLOOKUP(B91,'Plantilla publicacion'!$A$3:$P$490,16,0)),"NA",VLOOKUP(B91,'Plantilla publicacion'!$A$3:$P$490,16,0))</f>
        <v>0</v>
      </c>
      <c r="N91" s="141" t="str">
        <f>VLOOKUP(B91,'Plantilla publicacion'!$A$3:$M$490,13,0)</f>
        <v>7200-DIRECCION DE HABEAS DATA</v>
      </c>
    </row>
    <row r="92" spans="1:14" ht="25.5" x14ac:dyDescent="0.25">
      <c r="A92" s="13" t="str">
        <f>VLOOKUP(B92,'Plantilla publicacion'!$A$3:$B$490,2,0)</f>
        <v>Actividad propia</v>
      </c>
      <c r="B92" s="103" t="s">
        <v>914</v>
      </c>
      <c r="C92" s="211"/>
      <c r="D92" s="211">
        <f>VLOOKUP(B92,'Plantilla publicacion'!$A$3:$M$490,6,0)</f>
        <v>0</v>
      </c>
      <c r="E92" s="211"/>
      <c r="F92" s="211"/>
      <c r="G92" s="211" t="str">
        <f>VLOOKUP(B92,'Plantilla publicacion'!$A$3:$M$490,7,0)</f>
        <v>N/A</v>
      </c>
      <c r="H92" s="6" t="str">
        <f>VLOOKUP(B92,'Plantilla publicacion'!$A$3:$M$490,8,0)</f>
        <v>Realizar mesas de trabajo entre la Dirección de Habeas Data y la Dirección de Investigaciones para determinar el enfoque de cada monitoreo (Listado asistencia /único entregable)</v>
      </c>
      <c r="I92" s="6">
        <f>VLOOKUP(B92,'Plantilla publicacion'!$A$3:$M$490,9,0)</f>
        <v>2</v>
      </c>
      <c r="J92" s="6" t="str">
        <f>VLOOKUP(B92,'Plantilla publicacion'!$A$3:$M$490,10,0)</f>
        <v>Númerica</v>
      </c>
      <c r="K92" s="7" t="str">
        <f>VLOOKUP(B92,'Plantilla publicacion'!$A$3:$M$490,11,0)</f>
        <v>2025-02-03</v>
      </c>
      <c r="L92" s="7" t="str">
        <f>VLOOKUP(B92,'Plantilla publicacion'!$A$3:$M$490,12,0)</f>
        <v>2025-07-04</v>
      </c>
      <c r="M92" s="58"/>
      <c r="N92" s="104" t="str">
        <f>VLOOKUP(B92,'Plantilla publicacion'!$A$3:$M$490,13,0)</f>
        <v>7200-DIRECCION DE HABEAS DATA</v>
      </c>
    </row>
    <row r="93" spans="1:14" ht="25.5" x14ac:dyDescent="0.25">
      <c r="A93" s="13" t="str">
        <f>VLOOKUP(B93,'Plantilla publicacion'!$A$3:$B$490,2,0)</f>
        <v>Actividad propia</v>
      </c>
      <c r="B93" s="103" t="s">
        <v>916</v>
      </c>
      <c r="C93" s="211"/>
      <c r="D93" s="211">
        <f>VLOOKUP(B93,'Plantilla publicacion'!$A$3:$M$490,6,0)</f>
        <v>0</v>
      </c>
      <c r="E93" s="211"/>
      <c r="F93" s="211"/>
      <c r="G93" s="211" t="str">
        <f>VLOOKUP(B93,'Plantilla publicacion'!$A$3:$M$490,7,0)</f>
        <v>N/A</v>
      </c>
      <c r="H93" s="6" t="str">
        <f>VLOOKUP(B93,'Plantilla publicacion'!$A$3:$M$490,8,0)</f>
        <v>Realizar informe respecto de las órdenes impartidas, de la ley 1266 de 2008. (Documento respecto de la ley 1266 de 2008/único entregable)</v>
      </c>
      <c r="I93" s="6">
        <f>VLOOKUP(B93,'Plantilla publicacion'!$A$3:$M$490,9,0)</f>
        <v>1</v>
      </c>
      <c r="J93" s="6" t="str">
        <f>VLOOKUP(B93,'Plantilla publicacion'!$A$3:$M$490,10,0)</f>
        <v>Númerica</v>
      </c>
      <c r="K93" s="7" t="str">
        <f>VLOOKUP(B93,'Plantilla publicacion'!$A$3:$M$490,11,0)</f>
        <v>2025-03-04</v>
      </c>
      <c r="L93" s="7" t="str">
        <f>VLOOKUP(B93,'Plantilla publicacion'!$A$3:$M$490,12,0)</f>
        <v>2025-06-27</v>
      </c>
      <c r="M93" s="58"/>
      <c r="N93" s="104" t="str">
        <f>VLOOKUP(B93,'Plantilla publicacion'!$A$3:$M$490,13,0)</f>
        <v>7200-DIRECCION DE HABEAS DATA</v>
      </c>
    </row>
    <row r="94" spans="1:14" s="12" customFormat="1" ht="26.25" thickBot="1" x14ac:dyDescent="0.3">
      <c r="A94" s="13" t="str">
        <f>VLOOKUP(B94,'Plantilla publicacion'!$A$3:$B$490,2,0)</f>
        <v>Actividad propia</v>
      </c>
      <c r="B94" s="105" t="s">
        <v>918</v>
      </c>
      <c r="C94" s="212"/>
      <c r="D94" s="212">
        <f>VLOOKUP(B94,'Plantilla publicacion'!$A$3:$M$490,6,0)</f>
        <v>0</v>
      </c>
      <c r="E94" s="212"/>
      <c r="F94" s="212"/>
      <c r="G94" s="212" t="str">
        <f>VLOOKUP(B94,'Plantilla publicacion'!$A$3:$M$490,7,0)</f>
        <v>N/A</v>
      </c>
      <c r="H94" s="107" t="str">
        <f>VLOOKUP(B94,'Plantilla publicacion'!$A$3:$M$490,8,0)</f>
        <v>Realizar informe respecto de las órdenes impartidas, de la ley 1581 de 2012  (Documento respecto de la ley 1581 de 2012/único entregable)</v>
      </c>
      <c r="I94" s="107">
        <f>VLOOKUP(B94,'Plantilla publicacion'!$A$3:$M$490,9,0)</f>
        <v>1</v>
      </c>
      <c r="J94" s="107" t="str">
        <f>VLOOKUP(B94,'Plantilla publicacion'!$A$3:$M$490,10,0)</f>
        <v>Númerica</v>
      </c>
      <c r="K94" s="108" t="str">
        <f>VLOOKUP(B94,'Plantilla publicacion'!$A$3:$M$490,11,0)</f>
        <v>2025-07-01</v>
      </c>
      <c r="L94" s="108" t="str">
        <f>VLOOKUP(B94,'Plantilla publicacion'!$A$3:$M$490,12,0)</f>
        <v>2025-11-28</v>
      </c>
      <c r="M94" s="109"/>
      <c r="N94" s="110" t="str">
        <f>VLOOKUP(B94,'Plantilla publicacion'!$A$3:$M$490,13,0)</f>
        <v>7200-DIRECCION DE HABEAS DATA</v>
      </c>
    </row>
    <row r="95" spans="1:14" s="12" customFormat="1" ht="25.5" x14ac:dyDescent="0.25">
      <c r="A95" s="5" t="str">
        <f>VLOOKUP(B95,'Plantilla publicacion'!$A$3:$B$490,2,0)</f>
        <v>Producto</v>
      </c>
      <c r="B95" s="15" t="s">
        <v>936</v>
      </c>
      <c r="C95" s="211" t="str">
        <f>VLOOKUP(B95,'Plantilla publicacion'!$A$3:$R$490,17,0)</f>
        <v>PND - 5-31-5-b- Convergencia regional - Entidades públicas territoriales y nacionales fortalecidas / PES - Transformación Institucional</v>
      </c>
      <c r="D95" s="211" t="str">
        <f>VLOOKUP(B95,'Plantilla publicacion'!$A$3:$M$490,6,0)</f>
        <v>81-Mejorar la oportunidad en la atención de trámites y servicios.</v>
      </c>
      <c r="E95" s="211" t="str">
        <f>VLOOKUP(B95,'Plantilla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95" s="211" t="str">
        <f>VLOOKUP(B95,'Plantilla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95" s="211" t="str">
        <f>VLOOKUP(B95,'Plantilla publicacion'!$A$3:$M$490,7,0)</f>
        <v>C-3599-0200-0005-53105b</v>
      </c>
      <c r="H95" s="15" t="str">
        <f>VLOOKUP(B95,'Plantilla publicacion'!$A$3:$M$490,8,0)</f>
        <v>Estrategia de Sinergia Interinstitucional para Jornadas Conjuntas de  Atención a la Ciudadanía, diseñada e implementada (Informe de actividades realizadas)</v>
      </c>
      <c r="I95" s="15">
        <f>VLOOKUP(B95,'Plantilla publicacion'!$A$3:$M$490,9,0)</f>
        <v>1</v>
      </c>
      <c r="J95" s="15" t="str">
        <f>VLOOKUP(B95,'Plantilla publicacion'!$A$3:$M$490,10,0)</f>
        <v>Númerica</v>
      </c>
      <c r="K95" s="174" t="str">
        <f>VLOOKUP(B95,'Plantilla publicacion'!$A$3:$M$490,11,0)</f>
        <v>2025-02-03</v>
      </c>
      <c r="L95" s="174" t="str">
        <f>VLOOKUP(B95,'Plantilla publicacion'!$A$3:$M$490,12,0)</f>
        <v>2025-12-31</v>
      </c>
      <c r="M95" s="15">
        <f>IF(ISERROR(VLOOKUP(B95,'Plantilla publicacion'!$A$3:$P$490,16,0)),"NA",VLOOKUP(B95,'Plantilla publicacion'!$A$3:$P$490,16,0))</f>
        <v>0</v>
      </c>
      <c r="N95" s="15" t="str">
        <f>VLOOKUP(B95,'Plantilla publicacion'!$A$3:$M$490,13,0)</f>
        <v>72-GRUPO DE TRABAJO DE ATENCION AL CIUDADANO</v>
      </c>
    </row>
    <row r="96" spans="1:14" ht="25.5" x14ac:dyDescent="0.25">
      <c r="A96" s="13" t="str">
        <f>VLOOKUP(B96,'Plantilla publicacion'!$A$3:$B$490,2,0)</f>
        <v>Actividad propia</v>
      </c>
      <c r="B96" s="6" t="s">
        <v>938</v>
      </c>
      <c r="C96" s="211"/>
      <c r="D96" s="211">
        <f>VLOOKUP(B96,'Plantilla publicacion'!$A$3:$M$490,6,0)</f>
        <v>0</v>
      </c>
      <c r="E96" s="211"/>
      <c r="F96" s="211"/>
      <c r="G96" s="211" t="str">
        <f>VLOOKUP(B96,'Plantilla publicacion'!$A$3:$M$490,7,0)</f>
        <v>N/A</v>
      </c>
      <c r="H96" s="6" t="str">
        <f>VLOOKUP(B96,'Plantilla publicacion'!$A$3:$M$490,8,0)</f>
        <v>Diseñar la estrategia de sinergia con otras entidades que incluya plan de trabajo   (Documento estrategia (incluye plan de trabajo)</v>
      </c>
      <c r="I96" s="6">
        <f>VLOOKUP(B96,'Plantilla publicacion'!$A$3:$M$490,9,0)</f>
        <v>1</v>
      </c>
      <c r="J96" s="6" t="str">
        <f>VLOOKUP(B96,'Plantilla publicacion'!$A$3:$M$490,10,0)</f>
        <v>Númerica</v>
      </c>
      <c r="K96" s="7" t="str">
        <f>VLOOKUP(B96,'Plantilla publicacion'!$A$3:$M$490,11,0)</f>
        <v>2025-02-03</v>
      </c>
      <c r="L96" s="7" t="str">
        <f>VLOOKUP(B96,'Plantilla publicacion'!$A$3:$M$490,12,0)</f>
        <v>2025-03-31</v>
      </c>
      <c r="M96" s="58"/>
      <c r="N96" s="17" t="str">
        <f>VLOOKUP(B96,'Plantilla publicacion'!$A$3:$M$490,13,0)</f>
        <v>72-GRUPO DE TRABAJO DE ATENCION AL CIUDADANO</v>
      </c>
    </row>
    <row r="97" spans="1:14" s="12" customFormat="1" ht="25.5" x14ac:dyDescent="0.25">
      <c r="A97" s="13" t="str">
        <f>VLOOKUP(B97,'Plantilla publicacion'!$A$3:$B$490,2,0)</f>
        <v>Actividad propia</v>
      </c>
      <c r="B97" s="6" t="s">
        <v>940</v>
      </c>
      <c r="C97" s="211"/>
      <c r="D97" s="211">
        <f>VLOOKUP(B97,'Plantilla publicacion'!$A$3:$M$490,6,0)</f>
        <v>0</v>
      </c>
      <c r="E97" s="211"/>
      <c r="F97" s="211"/>
      <c r="G97" s="211" t="str">
        <f>VLOOKUP(B97,'Plantilla publicacion'!$A$3:$M$490,7,0)</f>
        <v>N/A</v>
      </c>
      <c r="H97" s="6" t="str">
        <f>VLOOKUP(B97,'Plantilla publicacion'!$A$3:$M$490,8,0)</f>
        <v>Ejecutar el plan de trabajo de la estrategia de sinergia (Documento de seguimiento trimestral)</v>
      </c>
      <c r="I97" s="6">
        <f>VLOOKUP(B97,'Plantilla publicacion'!$A$3:$M$490,9,0)</f>
        <v>100</v>
      </c>
      <c r="J97" s="6" t="str">
        <f>VLOOKUP(B97,'Plantilla publicacion'!$A$3:$M$490,10,0)</f>
        <v>Porcentual</v>
      </c>
      <c r="K97" s="7" t="str">
        <f>VLOOKUP(B97,'Plantilla publicacion'!$A$3:$M$490,11,0)</f>
        <v>2025-04-01</v>
      </c>
      <c r="L97" s="7" t="str">
        <f>VLOOKUP(B97,'Plantilla publicacion'!$A$3:$M$490,12,0)</f>
        <v>2025-12-31</v>
      </c>
      <c r="M97" s="58"/>
      <c r="N97" s="17" t="str">
        <f>VLOOKUP(B97,'Plantilla publicacion'!$A$3:$M$490,13,0)</f>
        <v>72-GRUPO DE TRABAJO DE ATENCION AL CIUDADANO</v>
      </c>
    </row>
    <row r="98" spans="1:14" ht="26.25" thickBot="1" x14ac:dyDescent="0.3">
      <c r="A98" s="13" t="str">
        <f>VLOOKUP(B98,'Plantilla publicacion'!$A$3:$B$490,2,0)</f>
        <v>Actividad propia</v>
      </c>
      <c r="B98" s="11" t="s">
        <v>941</v>
      </c>
      <c r="C98" s="211"/>
      <c r="D98" s="211">
        <f>VLOOKUP(B98,'Plantilla publicacion'!$A$3:$M$490,6,0)</f>
        <v>0</v>
      </c>
      <c r="E98" s="211"/>
      <c r="F98" s="211"/>
      <c r="G98" s="211" t="str">
        <f>VLOOKUP(B98,'Plantilla publicacion'!$A$3:$M$490,7,0)</f>
        <v>N/A</v>
      </c>
      <c r="H98" s="11" t="str">
        <f>VLOOKUP(B98,'Plantilla publicacion'!$A$3:$M$490,8,0)</f>
        <v>Elaborar informe final de la estrategia (Informe elaborado)</v>
      </c>
      <c r="I98" s="11">
        <f>VLOOKUP(B98,'Plantilla publicacion'!$A$3:$M$490,9,0)</f>
        <v>1</v>
      </c>
      <c r="J98" s="11" t="str">
        <f>VLOOKUP(B98,'Plantilla publicacion'!$A$3:$M$490,10,0)</f>
        <v>Númerica</v>
      </c>
      <c r="K98" s="111" t="str">
        <f>VLOOKUP(B98,'Plantilla publicacion'!$A$3:$M$490,11,0)</f>
        <v>2025-12-01</v>
      </c>
      <c r="L98" s="111" t="str">
        <f>VLOOKUP(B98,'Plantilla publicacion'!$A$3:$M$490,12,0)</f>
        <v>2025-12-31</v>
      </c>
      <c r="M98" s="112"/>
      <c r="N98" s="113" t="str">
        <f>VLOOKUP(B98,'Plantilla publicacion'!$A$3:$M$490,13,0)</f>
        <v>72-GRUPO DE TRABAJO DE ATENCION AL CIUDADANO</v>
      </c>
    </row>
    <row r="99" spans="1:14" s="12" customFormat="1" ht="51" customHeight="1" x14ac:dyDescent="0.25">
      <c r="A99" s="142" t="str">
        <f>VLOOKUP(B99,'Plantilla publicacion'!$A$3:$B$490,2,0)</f>
        <v>Producto</v>
      </c>
      <c r="B99" s="101" t="s">
        <v>967</v>
      </c>
      <c r="C99" s="210" t="str">
        <f>VLOOKUP(B99,'Plantilla publicacion'!$A$3:$R$490,17,0)</f>
        <v>PND - 5-31-5-b- Convergencia regional - Entidades públicas territoriales y nacionales fortalecidas / PES - Transformación Institucional</v>
      </c>
      <c r="D99" s="210" t="str">
        <f>VLOOKUP(B99,'Plantilla publicacion'!$A$3:$M$490,6,0)</f>
        <v>56-Fortalecer la gestión de la información, el conocimiento y la innovación para optimizar la capacidad institucional</v>
      </c>
      <c r="E99" s="210" t="str">
        <f>VLOOKUP(B99,'Plantilla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99" s="100" t="str">
        <f>VLOOKUP(B99,'Plantilla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99" s="210" t="str">
        <f>VLOOKUP(B99,'Plantilla publicacion'!$A$3:$M$490,7,0)</f>
        <v>FUNCIONAMIENTO</v>
      </c>
      <c r="H99" s="101" t="str">
        <f>VLOOKUP(B99,'Plantilla publicacion'!$A$3:$M$490,8,0)</f>
        <v>Capacitaciones externas de acompañamiento a los operadores comunitarios respecto del Régimen diferencial de protección de usuarios, realizadas (Soportes de desarrollo de capacitaciones (Presentación  y/o listas asistencia  y/o fotos)</v>
      </c>
      <c r="I99" s="101">
        <f>VLOOKUP(B99,'Plantilla publicacion'!$A$3:$M$490,9,0)</f>
        <v>10</v>
      </c>
      <c r="J99" s="101" t="str">
        <f>VLOOKUP(B99,'Plantilla publicacion'!$A$3:$M$490,10,0)</f>
        <v>Númerica</v>
      </c>
      <c r="K99" s="175" t="str">
        <f>VLOOKUP(B99,'Plantilla publicacion'!$A$3:$M$490,11,0)</f>
        <v>2025-01-15</v>
      </c>
      <c r="L99" s="175" t="str">
        <f>VLOOKUP(B99,'Plantilla publicacion'!$A$3:$M$490,12,0)</f>
        <v>2025-12-15</v>
      </c>
      <c r="M99" s="101" t="str">
        <f>IF(ISERROR(VLOOKUP(B99,'Plantilla publicacion'!$A$3:$P$490,16,0)),"NA",VLOOKUP(B99,'Plantilla publicacion'!$A$3:$P$490,16,0))</f>
        <v>PND_8_Fortalecer las capacidades y conocimiento sobre derechos y deberes de las relaciones de consumo / PND_9_Ampliar los instrumentos de prevención</v>
      </c>
      <c r="N99" s="102" t="str">
        <f>VLOOKUP(B99,'Plantilla publicacion'!$A$3:$M$490,13,0)</f>
        <v>3200-DIRECCIÓN DE INVESTIGACIONES DE PROTECCIÓN DE USUARIOS DE SERVICIOS DE COMUNICACIONES</v>
      </c>
    </row>
    <row r="100" spans="1:14" ht="38.25" x14ac:dyDescent="0.25">
      <c r="A100" s="143" t="str">
        <f>VLOOKUP(B100,'Plantilla publicacion'!$A$3:$B$490,2,0)</f>
        <v>Actividad propia</v>
      </c>
      <c r="B100" s="6" t="s">
        <v>970</v>
      </c>
      <c r="C100" s="211"/>
      <c r="D100" s="211">
        <f>VLOOKUP(B100,'Plantilla publicacion'!$A$3:$M$490,6,0)</f>
        <v>0</v>
      </c>
      <c r="E100" s="211"/>
      <c r="F100" s="98"/>
      <c r="G100" s="211" t="str">
        <f>VLOOKUP(B100,'Plantilla publicacion'!$A$3:$M$490,7,0)</f>
        <v>N/A</v>
      </c>
      <c r="H100" s="6" t="str">
        <f>VLOOKUP(B100,'Plantilla publicacion'!$A$3:$M$490,8,0)</f>
        <v>Definir el plan de trabajo de las capacitaciones a realizar (Temas y lugares donde se realizarán las capacitaciones) (Acta de reunión)</v>
      </c>
      <c r="I100" s="6">
        <f>VLOOKUP(B100,'Plantilla publicacion'!$A$3:$M$490,9,0)</f>
        <v>1</v>
      </c>
      <c r="J100" s="6" t="str">
        <f>VLOOKUP(B100,'Plantilla publicacion'!$A$3:$M$490,10,0)</f>
        <v>Númerica</v>
      </c>
      <c r="K100" s="7" t="str">
        <f>VLOOKUP(B100,'Plantilla publicacion'!$A$3:$M$490,11,0)</f>
        <v>2025-01-15</v>
      </c>
      <c r="L100" s="7" t="str">
        <f>VLOOKUP(B100,'Plantilla publicacion'!$A$3:$M$490,12,0)</f>
        <v>2025-02-14</v>
      </c>
      <c r="M100" s="58"/>
      <c r="N100" s="104" t="str">
        <f>VLOOKUP(B100,'Plantilla publicacion'!$A$3:$M$490,13,0)</f>
        <v>3200-DIRECCIÓN DE INVESTIGACIONES DE PROTECCIÓN DE USUARIOS DE SERVICIOS DE COMUNICACIONES</v>
      </c>
    </row>
    <row r="101" spans="1:14" ht="39" thickBot="1" x14ac:dyDescent="0.3">
      <c r="A101" s="144" t="str">
        <f>VLOOKUP(B101,'Plantilla publicacion'!$A$3:$B$490,2,0)</f>
        <v>Actividad propia</v>
      </c>
      <c r="B101" s="107" t="s">
        <v>972</v>
      </c>
      <c r="C101" s="212"/>
      <c r="D101" s="212">
        <f>VLOOKUP(B101,'Plantilla publicacion'!$A$3:$M$490,6,0)</f>
        <v>0</v>
      </c>
      <c r="E101" s="212"/>
      <c r="F101" s="106"/>
      <c r="G101" s="212" t="str">
        <f>VLOOKUP(B101,'Plantilla publicacion'!$A$3:$M$490,7,0)</f>
        <v>N/A</v>
      </c>
      <c r="H101" s="107" t="str">
        <f>VLOOKUP(B101,'Plantilla publicacion'!$A$3:$M$490,8,0)</f>
        <v>Realizar las jornadas de capacitación (Soportes de desarrollo de capacitaciones (Presentación  y/o listas asistencia  y/o fotos)</v>
      </c>
      <c r="I101" s="107">
        <f>VLOOKUP(B101,'Plantilla publicacion'!$A$3:$M$490,9,0)</f>
        <v>10</v>
      </c>
      <c r="J101" s="107" t="str">
        <f>VLOOKUP(B101,'Plantilla publicacion'!$A$3:$M$490,10,0)</f>
        <v>Númerica</v>
      </c>
      <c r="K101" s="108" t="str">
        <f>VLOOKUP(B101,'Plantilla publicacion'!$A$3:$M$490,11,0)</f>
        <v>2025-02-17</v>
      </c>
      <c r="L101" s="108" t="str">
        <f>VLOOKUP(B101,'Plantilla publicacion'!$A$3:$M$490,12,0)</f>
        <v>2025-12-15</v>
      </c>
      <c r="M101" s="109"/>
      <c r="N101" s="110" t="str">
        <f>VLOOKUP(B101,'Plantilla publicacion'!$A$3:$M$490,13,0)</f>
        <v>3200-DIRECCIÓN DE INVESTIGACIONES DE PROTECCIÓN DE USUARIOS DE SERVICIOS DE COMUNICACIONES</v>
      </c>
    </row>
    <row r="102" spans="1:14" s="12" customFormat="1" ht="38.25" x14ac:dyDescent="0.25">
      <c r="A102" s="5" t="str">
        <f>VLOOKUP(B102,'Plantilla publicacion'!$A$3:$B$490,2,0)</f>
        <v>Producto</v>
      </c>
      <c r="B102" s="140" t="s">
        <v>973</v>
      </c>
      <c r="C102" s="211" t="str">
        <f>VLOOKUP(B102,'Plantilla publicacion'!$A$3:$R$490,17,0)</f>
        <v>PND - 5-31-5-b- Convergencia regional - Entidades públicas territoriales y nacionales fortalecidas / PES - Transformación Institucional</v>
      </c>
      <c r="D102" s="211" t="str">
        <f>VLOOKUP(B102,'Plantilla publicacion'!$A$3:$M$490,6,0)</f>
        <v>81-Mejorar la oportunidad en la atención de trámites y servicios.</v>
      </c>
      <c r="E102" s="211" t="str">
        <f>VLOOKUP(B102,'Plantilla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02" s="211" t="str">
        <f>VLOOKUP(B102,'Plantilla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02" s="211" t="str">
        <f>VLOOKUP(B102,'Plantilla publicacion'!$A$3:$M$490,7,0)</f>
        <v>FUNCIONAMIENTO</v>
      </c>
      <c r="H102" s="15" t="str">
        <f>VLOOKUP(B102,'Plantilla publicacion'!$A$3:$M$490,8,0)</f>
        <v>Recursos de reposición decididos en 6 meses o menos ( Listado definitivo realizado).</v>
      </c>
      <c r="I102" s="15">
        <f>VLOOKUP(B102,'Plantilla publicacion'!$A$3:$M$490,9,0)</f>
        <v>80</v>
      </c>
      <c r="J102" s="15" t="str">
        <f>VLOOKUP(B102,'Plantilla publicacion'!$A$3:$M$490,10,0)</f>
        <v>Porcentual</v>
      </c>
      <c r="K102" s="174" t="str">
        <f>VLOOKUP(B102,'Plantilla publicacion'!$A$3:$M$490,11,0)</f>
        <v>2025-01-02</v>
      </c>
      <c r="L102" s="174" t="str">
        <f>VLOOKUP(B102,'Plantilla publicacion'!$A$3:$M$490,12,0)</f>
        <v>2025-12-30</v>
      </c>
      <c r="M102" s="15">
        <f>IF(ISERROR(VLOOKUP(B102,'Plantilla publicacion'!$A$3:$P$490,16,0)),"NA",VLOOKUP(B102,'Plantilla publicacion'!$A$3:$P$490,16,0))</f>
        <v>0</v>
      </c>
      <c r="N102" s="141" t="str">
        <f>VLOOKUP(B102,'Plantilla publicacion'!$A$3:$M$490,13,0)</f>
        <v>3200-DIRECCIÓN DE INVESTIGACIONES DE PROTECCIÓN DE USUARIOS DE SERVICIOS DE COMUNICACIONES</v>
      </c>
    </row>
    <row r="103" spans="1:14" ht="38.25" x14ac:dyDescent="0.25">
      <c r="A103" s="13" t="str">
        <f>VLOOKUP(B103,'Plantilla publicacion'!$A$3:$B$490,2,0)</f>
        <v>Actividad propia</v>
      </c>
      <c r="B103" s="103" t="s">
        <v>975</v>
      </c>
      <c r="C103" s="211"/>
      <c r="D103" s="211">
        <f>VLOOKUP(B103,'Plantilla publicacion'!$A$3:$M$490,6,0)</f>
        <v>0</v>
      </c>
      <c r="E103" s="211"/>
      <c r="F103" s="211"/>
      <c r="G103" s="211" t="str">
        <f>VLOOKUP(B103,'Plantilla publicacion'!$A$3:$M$490,7,0)</f>
        <v>N/A</v>
      </c>
      <c r="H103" s="6" t="str">
        <f>VLOOKUP(B103,'Plantilla publicacion'!$A$3:$M$490,8,0)</f>
        <v>Realizar un inventario que identifique los recursos de reposición radicados entre el 15 de agosto de 2024 y el 15 de enero de 2025, incluyendo la información necesaria para verificar su cumplimiento (Listado con celdas definidas)</v>
      </c>
      <c r="I103" s="6">
        <f>VLOOKUP(B103,'Plantilla publicacion'!$A$3:$M$490,9,0)</f>
        <v>1</v>
      </c>
      <c r="J103" s="6" t="str">
        <f>VLOOKUP(B103,'Plantilla publicacion'!$A$3:$M$490,10,0)</f>
        <v>Númerica</v>
      </c>
      <c r="K103" s="7" t="str">
        <f>VLOOKUP(B103,'Plantilla publicacion'!$A$3:$M$490,11,0)</f>
        <v>2025-01-02</v>
      </c>
      <c r="L103" s="7" t="str">
        <f>VLOOKUP(B103,'Plantilla publicacion'!$A$3:$M$490,12,0)</f>
        <v>2025-03-14</v>
      </c>
      <c r="M103" s="58"/>
      <c r="N103" s="104" t="str">
        <f>VLOOKUP(B103,'Plantilla publicacion'!$A$3:$M$490,13,0)</f>
        <v>3200-DIRECCIÓN DE INVESTIGACIONES DE PROTECCIÓN DE USUARIOS DE SERVICIOS DE COMUNICACIONES</v>
      </c>
    </row>
    <row r="104" spans="1:14" ht="38.25" x14ac:dyDescent="0.25">
      <c r="A104" s="13" t="str">
        <f>VLOOKUP(B104,'Plantilla publicacion'!$A$3:$B$490,2,0)</f>
        <v>Actividad propia</v>
      </c>
      <c r="B104" s="103" t="s">
        <v>977</v>
      </c>
      <c r="C104" s="211"/>
      <c r="D104" s="211">
        <f>VLOOKUP(B104,'Plantilla publicacion'!$A$3:$M$490,6,0)</f>
        <v>0</v>
      </c>
      <c r="E104" s="211"/>
      <c r="F104" s="211"/>
      <c r="G104" s="211" t="str">
        <f>VLOOKUP(B104,'Plantilla publicacion'!$A$3:$M$490,7,0)</f>
        <v>N/A</v>
      </c>
      <c r="H104" s="6" t="str">
        <f>VLOOKUP(B104,'Plantilla publicacion'!$A$3:$M$490,8,0)</f>
        <v>Actualizar periodicamente el listado, incorporando los recursos de reposición ingresados desde el 15 de enero hasta el 30 de junio de 2025.  (Listado)</v>
      </c>
      <c r="I104" s="6">
        <f>VLOOKUP(B104,'Plantilla publicacion'!$A$3:$M$490,9,0)</f>
        <v>1</v>
      </c>
      <c r="J104" s="6" t="str">
        <f>VLOOKUP(B104,'Plantilla publicacion'!$A$3:$M$490,10,0)</f>
        <v>Númerica</v>
      </c>
      <c r="K104" s="7" t="str">
        <f>VLOOKUP(B104,'Plantilla publicacion'!$A$3:$M$490,11,0)</f>
        <v>2025-01-02</v>
      </c>
      <c r="L104" s="7" t="str">
        <f>VLOOKUP(B104,'Plantilla publicacion'!$A$3:$M$490,12,0)</f>
        <v>2025-07-15</v>
      </c>
      <c r="M104" s="58"/>
      <c r="N104" s="104" t="str">
        <f>VLOOKUP(B104,'Plantilla publicacion'!$A$3:$M$490,13,0)</f>
        <v>3200-DIRECCIÓN DE INVESTIGACIONES DE PROTECCIÓN DE USUARIOS DE SERVICIOS DE COMUNICACIONES</v>
      </c>
    </row>
    <row r="105" spans="1:14" ht="39" thickBot="1" x14ac:dyDescent="0.3">
      <c r="A105" s="13" t="str">
        <f>VLOOKUP(B105,'Plantilla publicacion'!$A$3:$B$490,2,0)</f>
        <v>Actividad propia</v>
      </c>
      <c r="B105" s="105" t="s">
        <v>978</v>
      </c>
      <c r="C105" s="212"/>
      <c r="D105" s="212">
        <f>VLOOKUP(B105,'Plantilla publicacion'!$A$3:$M$490,6,0)</f>
        <v>0</v>
      </c>
      <c r="E105" s="212"/>
      <c r="F105" s="212"/>
      <c r="G105" s="212" t="str">
        <f>VLOOKUP(B105,'Plantilla publicacion'!$A$3:$M$490,7,0)</f>
        <v>N/A</v>
      </c>
      <c r="H105" s="107" t="str">
        <f>VLOOKUP(B105,'Plantilla publicacion'!$A$3:$M$490,8,0)</f>
        <v>Resolver los recursos de reposición identificados en el inventario de la actividad anterior en 6 meses o menos (listado definitivo realizado)</v>
      </c>
      <c r="I105" s="107">
        <f>VLOOKUP(B105,'Plantilla publicacion'!$A$3:$M$490,9,0)</f>
        <v>80</v>
      </c>
      <c r="J105" s="107" t="str">
        <f>VLOOKUP(B105,'Plantilla publicacion'!$A$3:$M$490,10,0)</f>
        <v>Porcentual</v>
      </c>
      <c r="K105" s="108" t="str">
        <f>VLOOKUP(B105,'Plantilla publicacion'!$A$3:$M$490,11,0)</f>
        <v>2025-01-02</v>
      </c>
      <c r="L105" s="108" t="str">
        <f>VLOOKUP(B105,'Plantilla publicacion'!$A$3:$M$490,12,0)</f>
        <v>2025-12-30</v>
      </c>
      <c r="M105" s="109"/>
      <c r="N105" s="110" t="str">
        <f>VLOOKUP(B105,'Plantilla publicacion'!$A$3:$M$490,13,0)</f>
        <v>3200-DIRECCIÓN DE INVESTIGACIONES DE PROTECCIÓN DE USUARIOS DE SERVICIOS DE COMUNICACIONES</v>
      </c>
    </row>
    <row r="106" spans="1:14" s="12" customFormat="1" ht="51" x14ac:dyDescent="0.25">
      <c r="A106" s="5" t="str">
        <f>VLOOKUP(B106,'Plantilla publicacion'!$A$3:$B$490,2,0)</f>
        <v>Producto</v>
      </c>
      <c r="B106" s="140" t="s">
        <v>981</v>
      </c>
      <c r="C106" s="211" t="str">
        <f>VLOOKUP(B106,'Plantilla publicacion'!$A$3:$R$490,17,0)</f>
        <v>PND - 5-31-5-b- Convergencia regional - Entidades públicas territoriales y nacionales fortalecidas / PES - Transformación Institucional</v>
      </c>
      <c r="D106" s="211" t="str">
        <f>VLOOKUP(B106,'Plantilla publicacion'!$A$3:$M$490,6,0)</f>
        <v>81-Mejorar la oportunidad en la atención de trámites y servicios.</v>
      </c>
      <c r="E106" s="211" t="str">
        <f>VLOOKUP(B106,'Plantilla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06" s="211" t="str">
        <f>VLOOKUP(B106,'Plantilla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06" s="211" t="str">
        <f>VLOOKUP(B106,'Plantilla publicacion'!$A$3:$M$490,7,0)</f>
        <v>C-3503-0200-0014-20309b</v>
      </c>
      <c r="H106" s="15" t="str">
        <f>VLOOKUP(B106,'Plantilla publicacion'!$A$3:$M$490,8,0)</f>
        <v>Recursos de apelación, reposición, revocatoria directa y queja presentados contra las decisiones proferidas por los Directores de Signos Distintivos y Nuevas Creaciones y la Superintendente de Industria y Comercio atrasados a 31 de diciembre de 2025, salvo casos detenidos, decididos (Reporte de indicador generado en Tableau o Power BI)</v>
      </c>
      <c r="I106" s="15">
        <f>VLOOKUP(B106,'Plantilla publicacion'!$A$3:$M$490,9,0)</f>
        <v>60</v>
      </c>
      <c r="J106" s="15" t="str">
        <f>VLOOKUP(B106,'Plantilla publicacion'!$A$3:$M$490,10,0)</f>
        <v>Porcentual</v>
      </c>
      <c r="K106" s="174" t="str">
        <f>VLOOKUP(B106,'Plantilla publicacion'!$A$3:$M$490,11,0)</f>
        <v>2025-01-02</v>
      </c>
      <c r="L106" s="174" t="str">
        <f>VLOOKUP(B106,'Plantilla publicacion'!$A$3:$M$490,12,0)</f>
        <v>2025-12-31</v>
      </c>
      <c r="M106" s="15">
        <f>IF(ISERROR(VLOOKUP(B106,'Plantilla publicacion'!$A$3:$P$490,16,0)),"NA",VLOOKUP(B106,'Plantilla publicacion'!$A$3:$P$490,16,0))</f>
        <v>0</v>
      </c>
      <c r="N106" s="141" t="str">
        <f>VLOOKUP(B106,'Plantilla publicacion'!$A$3:$M$490,13,0)</f>
        <v>2000-DESPACHO DEL SUPERINTENDENTE DELEGADO PARA LA PROPIEDAD INDUSTRIAL</v>
      </c>
    </row>
    <row r="107" spans="1:14" ht="51.75" thickBot="1" x14ac:dyDescent="0.3">
      <c r="A107" s="13" t="str">
        <f>VLOOKUP(B107,'Plantilla publicacion'!$A$3:$B$490,2,0)</f>
        <v>Actividad propia</v>
      </c>
      <c r="B107" s="105" t="s">
        <v>983</v>
      </c>
      <c r="C107" s="212"/>
      <c r="D107" s="212">
        <f>VLOOKUP(B107,'Plantilla publicacion'!$A$3:$M$490,6,0)</f>
        <v>0</v>
      </c>
      <c r="E107" s="212"/>
      <c r="F107" s="212"/>
      <c r="G107" s="212" t="str">
        <f>VLOOKUP(B107,'Plantilla publicacion'!$A$3:$M$490,7,0)</f>
        <v>N/A</v>
      </c>
      <c r="H107" s="107" t="str">
        <f>VLOOKUP(B107,'Plantilla publicacion'!$A$3:$M$490,8,0)</f>
        <v>Decidir el atraso a 31 de diciembre de 2025, de los recursos de apelación, reposición, revocatoria directa y queja presentados contra las decisiones proferidas por los Directores de Signos Distintivos y Nuevas Creaciones y la Superintendente de Industria y Comercio, salvo casos detenidos (Stock proyectado es de 12,422) (Reporte de indicador generado en Tableau o Power BI)</v>
      </c>
      <c r="I107" s="107">
        <f>VLOOKUP(B107,'Plantilla publicacion'!$A$3:$M$490,9,0)</f>
        <v>60</v>
      </c>
      <c r="J107" s="107" t="str">
        <f>VLOOKUP(B107,'Plantilla publicacion'!$A$3:$M$490,10,0)</f>
        <v>Porcentual</v>
      </c>
      <c r="K107" s="108" t="str">
        <f>VLOOKUP(B107,'Plantilla publicacion'!$A$3:$M$490,11,0)</f>
        <v>2025-01-02</v>
      </c>
      <c r="L107" s="108" t="str">
        <f>VLOOKUP(B107,'Plantilla publicacion'!$A$3:$M$490,12,0)</f>
        <v>2025-12-31</v>
      </c>
      <c r="M107" s="109"/>
      <c r="N107" s="110" t="str">
        <f>VLOOKUP(B107,'Plantilla publicacion'!$A$3:$M$490,13,0)</f>
        <v>2000-DESPACHO DEL SUPERINTENDENTE DELEGADO PARA LA PROPIEDAD INDUSTRIAL</v>
      </c>
    </row>
    <row r="108" spans="1:14" s="12" customFormat="1" ht="63.75" x14ac:dyDescent="0.25">
      <c r="A108" s="5" t="str">
        <f>VLOOKUP(B108,'Plantilla publicacion'!$A$3:$B$490,2,0)</f>
        <v>Producto</v>
      </c>
      <c r="B108" s="99" t="s">
        <v>984</v>
      </c>
      <c r="C108" s="210" t="str">
        <f>VLOOKUP(B108,'Plantilla publicacion'!$A$3:$R$490,17,0)</f>
        <v>PND - 5-31-5-b- Convergencia regional - Entidades públicas territoriales y nacionales fortalecidas / PES - Transformación Institucional</v>
      </c>
      <c r="D108" s="210" t="str">
        <f>VLOOKUP(B108,'Plantilla publicacion'!$A$3:$M$490,6,0)</f>
        <v>56-Fortalecer la gestión de la información, el conocimiento y la innovación para optimizar la capacidad institucional</v>
      </c>
      <c r="E108" s="210" t="str">
        <f>VLOOKUP(B108,'Plantilla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08" s="210" t="str">
        <f>VLOOKUP(B108,'Plantilla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08" s="210" t="str">
        <f>VLOOKUP(B108,'Plantilla publicacion'!$A$3:$M$490,7,0)</f>
        <v>N/A</v>
      </c>
      <c r="H108" s="101" t="str">
        <f>VLOOKUP(B108,'Plantilla publicacion'!$A$3:$M$490,8,0)</f>
        <v>Protocolo para la promoción, sensibilización y orientación al ciudadano en temas de Propiedad Industrial, mediante comunicación clara, oportuna y veraz, socializado (Acta de socialización firmada)</v>
      </c>
      <c r="I108" s="101">
        <f>VLOOKUP(B108,'Plantilla publicacion'!$A$3:$M$490,9,0)</f>
        <v>1</v>
      </c>
      <c r="J108" s="101" t="str">
        <f>VLOOKUP(B108,'Plantilla publicacion'!$A$3:$M$490,10,0)</f>
        <v>Númerica</v>
      </c>
      <c r="K108" s="175" t="str">
        <f>VLOOKUP(B108,'Plantilla publicacion'!$A$3:$M$490,11,0)</f>
        <v>2025-03-03</v>
      </c>
      <c r="L108" s="175" t="str">
        <f>VLOOKUP(B108,'Plantilla publicacion'!$A$3:$M$490,12,0)</f>
        <v>2025-10-31</v>
      </c>
      <c r="M108" s="15">
        <f>IF(ISERROR(VLOOKUP(B108,'Plantilla publicacion'!$A$3:$P$490,16,0)),"NA",VLOOKUP(B108,'Plantilla publicacion'!$A$3:$P$490,16,0))</f>
        <v>0</v>
      </c>
      <c r="N108" s="102" t="str">
        <f>VLOOKUP(B108,'Plantilla publicacion'!$A$3:$M$490,13,0)</f>
        <v>2000-DESPACHO DEL SUPERINTENDENTE DELEGADO PARA LA PROPIEDAD INDUSTRIAL;
2023-GRUPO DE TRABAJO DE CENTRO DE INFORMACIÓN TECNOLÓGICA Y APOYO A LA GESTIÓN DE PROPIEDAD LA INDUSTRIAL</v>
      </c>
    </row>
    <row r="109" spans="1:14" s="12" customFormat="1" ht="38.25" x14ac:dyDescent="0.25">
      <c r="A109" s="13" t="str">
        <f>VLOOKUP(B109,'Plantilla publicacion'!$A$3:$B$490,2,0)</f>
        <v>Actividad sin participación</v>
      </c>
      <c r="B109" s="103" t="s">
        <v>987</v>
      </c>
      <c r="C109" s="211"/>
      <c r="D109" s="211">
        <f>VLOOKUP(B109,'Plantilla publicacion'!$A$3:$M$490,6,0)</f>
        <v>0</v>
      </c>
      <c r="E109" s="211"/>
      <c r="F109" s="211"/>
      <c r="G109" s="211" t="str">
        <f>VLOOKUP(B109,'Plantilla publicacion'!$A$3:$M$490,7,0)</f>
        <v>N/A</v>
      </c>
      <c r="H109" s="6" t="str">
        <f>VLOOKUP(B109,'Plantilla publicacion'!$A$3:$M$490,8,0)</f>
        <v>Definir la estructura y contenido del protocolo (Estructura y contenido del Protocolo definida)</v>
      </c>
      <c r="I109" s="6">
        <f>VLOOKUP(B109,'Plantilla publicacion'!$A$3:$M$490,9,0)</f>
        <v>1</v>
      </c>
      <c r="J109" s="6" t="str">
        <f>VLOOKUP(B109,'Plantilla publicacion'!$A$3:$M$490,10,0)</f>
        <v>Númerica</v>
      </c>
      <c r="K109" s="7" t="str">
        <f>VLOOKUP(B109,'Plantilla publicacion'!$A$3:$M$490,11,0)</f>
        <v>2025-03-03</v>
      </c>
      <c r="L109" s="7" t="str">
        <f>VLOOKUP(B109,'Plantilla publicacion'!$A$3:$M$490,12,0)</f>
        <v>2025-03-31</v>
      </c>
      <c r="M109" s="58"/>
      <c r="N109" s="104" t="str">
        <f>VLOOKUP(B109,'Plantilla publicacion'!$A$3:$M$490,13,0)</f>
        <v>2023-GRUPO DE TRABAJO DE CENTRO DE INFORMACIÓN TECNOLÓGICA Y APOYO A LA GESTIÓN DE PROPIEDAD LA INDUSTRIAL</v>
      </c>
    </row>
    <row r="110" spans="1:14" ht="63.75" x14ac:dyDescent="0.25">
      <c r="A110" s="13" t="str">
        <f>VLOOKUP(B110,'Plantilla publicacion'!$A$3:$B$490,2,0)</f>
        <v>Actividad propia</v>
      </c>
      <c r="B110" s="103" t="s">
        <v>989</v>
      </c>
      <c r="C110" s="211"/>
      <c r="D110" s="211">
        <f>VLOOKUP(B110,'Plantilla publicacion'!$A$3:$M$490,6,0)</f>
        <v>0</v>
      </c>
      <c r="E110" s="211"/>
      <c r="F110" s="211"/>
      <c r="G110" s="211" t="str">
        <f>VLOOKUP(B110,'Plantilla publicacion'!$A$3:$M$490,7,0)</f>
        <v>N/A</v>
      </c>
      <c r="H110" s="6" t="str">
        <f>VLOOKUP(B110,'Plantilla publicacion'!$A$3:$M$490,8,0)</f>
        <v>Definir los lineamientos para la promoción,  sensibilización y orientación en temas de Propiedad Industrial que se desarrollarán en el protocolo (Lineamientos para la promoción definidos)</v>
      </c>
      <c r="I110" s="6">
        <f>VLOOKUP(B110,'Plantilla publicacion'!$A$3:$M$490,9,0)</f>
        <v>1</v>
      </c>
      <c r="J110" s="6" t="str">
        <f>VLOOKUP(B110,'Plantilla publicacion'!$A$3:$M$490,10,0)</f>
        <v>Númerica</v>
      </c>
      <c r="K110" s="7" t="str">
        <f>VLOOKUP(B110,'Plantilla publicacion'!$A$3:$M$490,11,0)</f>
        <v>2025-04-01</v>
      </c>
      <c r="L110" s="7" t="str">
        <f>VLOOKUP(B110,'Plantilla publicacion'!$A$3:$M$490,12,0)</f>
        <v>2025-05-30</v>
      </c>
      <c r="M110" s="58"/>
      <c r="N110" s="104" t="str">
        <f>VLOOKUP(B110,'Plantilla publicacion'!$A$3:$M$490,13,0)</f>
        <v>2000-DESPACHO DEL SUPERINTENDENTE DELEGADO PARA LA PROPIEDAD INDUSTRIAL;
2023-GRUPO DE TRABAJO DE CENTRO DE INFORMACIÓN TECNOLÓGICA Y APOYO A LA GESTIÓN DE PROPIEDAD LA INDUSTRIAL</v>
      </c>
    </row>
    <row r="111" spans="1:14" ht="38.25" x14ac:dyDescent="0.25">
      <c r="A111" s="13" t="str">
        <f>VLOOKUP(B111,'Plantilla publicacion'!$A$3:$B$490,2,0)</f>
        <v>Actividad sin participación</v>
      </c>
      <c r="B111" s="103" t="s">
        <v>991</v>
      </c>
      <c r="C111" s="211"/>
      <c r="D111" s="211">
        <f>VLOOKUP(B111,'Plantilla publicacion'!$A$3:$M$490,6,0)</f>
        <v>0</v>
      </c>
      <c r="E111" s="211"/>
      <c r="F111" s="211"/>
      <c r="G111" s="211" t="str">
        <f>VLOOKUP(B111,'Plantilla publicacion'!$A$3:$M$490,7,0)</f>
        <v>N/A</v>
      </c>
      <c r="H111" s="6" t="str">
        <f>VLOOKUP(B111,'Plantilla publicacion'!$A$3:$M$490,8,0)</f>
        <v>Elaborar el protocolo para la promoción,  sensibilización y orientación en temas de Propiedad Industrial (Protocolo elaborado)</v>
      </c>
      <c r="I111" s="6">
        <f>VLOOKUP(B111,'Plantilla publicacion'!$A$3:$M$490,9,0)</f>
        <v>1</v>
      </c>
      <c r="J111" s="6" t="str">
        <f>VLOOKUP(B111,'Plantilla publicacion'!$A$3:$M$490,10,0)</f>
        <v>Númerica</v>
      </c>
      <c r="K111" s="7" t="str">
        <f>VLOOKUP(B111,'Plantilla publicacion'!$A$3:$M$490,11,0)</f>
        <v>2025-06-03</v>
      </c>
      <c r="L111" s="7" t="str">
        <f>VLOOKUP(B111,'Plantilla publicacion'!$A$3:$M$490,12,0)</f>
        <v>2025-08-29</v>
      </c>
      <c r="M111" s="58"/>
      <c r="N111" s="104" t="str">
        <f>VLOOKUP(B111,'Plantilla publicacion'!$A$3:$M$490,13,0)</f>
        <v>2023-GRUPO DE TRABAJO DE CENTRO DE INFORMACIÓN TECNOLÓGICA Y APOYO A LA GESTIÓN DE PROPIEDAD LA INDUSTRIAL</v>
      </c>
    </row>
    <row r="112" spans="1:14" ht="64.5" thickBot="1" x14ac:dyDescent="0.3">
      <c r="A112" s="13" t="str">
        <f>VLOOKUP(B112,'Plantilla publicacion'!$A$3:$B$490,2,0)</f>
        <v>Actividad propia</v>
      </c>
      <c r="B112" s="105" t="s">
        <v>993</v>
      </c>
      <c r="C112" s="212"/>
      <c r="D112" s="212">
        <f>VLOOKUP(B112,'Plantilla publicacion'!$A$3:$M$490,6,0)</f>
        <v>0</v>
      </c>
      <c r="E112" s="212"/>
      <c r="F112" s="212"/>
      <c r="G112" s="212" t="str">
        <f>VLOOKUP(B112,'Plantilla publicacion'!$A$3:$M$490,7,0)</f>
        <v>N/A</v>
      </c>
      <c r="H112" s="107" t="str">
        <f>VLOOKUP(B112,'Plantilla publicacion'!$A$3:$M$490,8,0)</f>
        <v>Socializar a OSCAE y a la Red de Protección al Consumidor, el protocolo para la promoción,  sensibilización y orientación en temas de Propiedad Industrial (Acta de socialización firmada)</v>
      </c>
      <c r="I112" s="107">
        <f>VLOOKUP(B112,'Plantilla publicacion'!$A$3:$M$490,9,0)</f>
        <v>1</v>
      </c>
      <c r="J112" s="107" t="str">
        <f>VLOOKUP(B112,'Plantilla publicacion'!$A$3:$M$490,10,0)</f>
        <v>Númerica</v>
      </c>
      <c r="K112" s="108" t="str">
        <f>VLOOKUP(B112,'Plantilla publicacion'!$A$3:$M$490,11,0)</f>
        <v>2025-09-01</v>
      </c>
      <c r="L112" s="108" t="str">
        <f>VLOOKUP(B112,'Plantilla publicacion'!$A$3:$M$490,12,0)</f>
        <v>2025-10-31</v>
      </c>
      <c r="M112" s="109"/>
      <c r="N112" s="110" t="str">
        <f>VLOOKUP(B112,'Plantilla publicacion'!$A$3:$M$490,13,0)</f>
        <v>2000-DESPACHO DEL SUPERINTENDENTE DELEGADO PARA LA PROPIEDAD INDUSTRIAL;
2023-GRUPO DE TRABAJO DE CENTRO DE INFORMACIÓN TECNOLÓGICA Y APOYO A LA GESTIÓN DE PROPIEDAD LA INDUSTRIAL</v>
      </c>
    </row>
    <row r="113" spans="1:14" s="12" customFormat="1" ht="51" x14ac:dyDescent="0.25">
      <c r="A113" s="5" t="str">
        <f>VLOOKUP(B113,'Plantilla publicacion'!$A$3:$B$490,2,0)</f>
        <v>Producto</v>
      </c>
      <c r="B113" s="15" t="s">
        <v>1030</v>
      </c>
      <c r="C113" s="211" t="str">
        <f>VLOOKUP(B113,'Plantilla publicacion'!$A$3:$R$490,17,0)</f>
        <v>PND - 5-31-5-b- Convergencia regional - Entidades públicas territoriales y nacionales fortalecidas / PES - Transformación Institucional</v>
      </c>
      <c r="D113" s="211" t="str">
        <f>VLOOKUP(B113,'Plantilla publicacion'!$A$3:$M$497,6,0)</f>
        <v>81-Mejorar la oportunidad en la atención de trámites y servicios.</v>
      </c>
      <c r="E113" s="211" t="str">
        <f>VLOOKUP(B113,'Plantilla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13" s="211" t="str">
        <f>VLOOKUP(B113,'Plantilla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13" s="211" t="str">
        <f>VLOOKUP(B113,'Plantilla publicacion'!$A$3:$M$497,7,0)</f>
        <v>C-3503-0200-0011-40401c</v>
      </c>
      <c r="H113" s="15" t="str">
        <f>VLOOKUP(B113,'Plantilla publicacion'!$A$3:$M$505,8,0)</f>
        <v>Niveles de congestión de los procesos admitidos y pendientes de decisión a 31 de diciembre de 2024, en materia de Competencia Desleal y Propiedad Industrial, reducidos. (Informe final que liste el número de procesos de Competencia Desleal y Propiedad Industrial admitidos y pendientes de decisión a 31 de diciembre de 2024 y cuales de ellos fueron finalizados)</v>
      </c>
      <c r="I113" s="15">
        <f>VLOOKUP(B113,'Plantilla publicacion'!$A$3:$M$505,9,0)</f>
        <v>147</v>
      </c>
      <c r="J113" s="15" t="str">
        <f>VLOOKUP(B113,'Plantilla publicacion'!$A$3:$M$505,10,0)</f>
        <v>Númerica</v>
      </c>
      <c r="K113" s="174" t="str">
        <f>VLOOKUP(B113,'Plantilla publicacion'!$A$3:$M$505,11,0)</f>
        <v>2025-01-20</v>
      </c>
      <c r="L113" s="174" t="str">
        <f>VLOOKUP(B113,'Plantilla publicacion'!$A$3:$M$505,12,0)</f>
        <v>2025-12-12</v>
      </c>
      <c r="M113" s="15">
        <f>IF(ISERROR(VLOOKUP(B113,'Plantilla publicacion'!$A$3:$P$490,16,0)),"NA",VLOOKUP(B113,'Plantilla publicacion'!$A$3:$P$490,16,0))</f>
        <v>0</v>
      </c>
      <c r="N113" s="15" t="str">
        <f>VLOOKUP(B113,'Plantilla publicacion'!$A$3:$M$505,13,0)</f>
        <v>4000-DESPACHO DEL SUPERINTENDENTE DELEGADO PARA ASUNTOS JURISDICCIONALES</v>
      </c>
    </row>
    <row r="114" spans="1:14" ht="54.75" customHeight="1" thickBot="1" x14ac:dyDescent="0.3">
      <c r="A114" s="13" t="str">
        <f>VLOOKUP(B114,'Plantilla publicacion'!$A$3:$B$490,2,0)</f>
        <v>Actividad propia</v>
      </c>
      <c r="B114" s="11" t="s">
        <v>1031</v>
      </c>
      <c r="C114" s="211"/>
      <c r="D114" s="211">
        <f>VLOOKUP(B114,'Plantilla publicacion'!$A$3:$M$490,6,0)</f>
        <v>0</v>
      </c>
      <c r="E114" s="211"/>
      <c r="F114" s="211"/>
      <c r="G114" s="211" t="str">
        <f>VLOOKUP(B114,'Plantilla publicacion'!$A$3:$M$490,7,0)</f>
        <v>N/A</v>
      </c>
      <c r="H114" s="11" t="str">
        <f>VLOOKUP(B114,'Plantilla publicacion'!$A$3:$M$505,8,0)</f>
        <v>Finalizar acciones de competencia desleal y propiedad industrial que hayan sido admitidas a 31 de diciembre de 2024. (Listado mensual en Excel de autos o sentencias finalizados)</v>
      </c>
      <c r="I114" s="11">
        <f>VLOOKUP(B114,'Plantilla publicacion'!$A$3:$M$505,9,0)</f>
        <v>147</v>
      </c>
      <c r="J114" s="11" t="str">
        <f>VLOOKUP(B114,'Plantilla publicacion'!$A$3:$M$505,10,0)</f>
        <v>Númerica</v>
      </c>
      <c r="K114" s="111" t="str">
        <f>VLOOKUP(B114,'Plantilla publicacion'!$A$3:$M$505,11,0)</f>
        <v>2025-01-20</v>
      </c>
      <c r="L114" s="111" t="str">
        <f>VLOOKUP(B114,'Plantilla publicacion'!$A$3:$M$505,12,0)</f>
        <v>2025-12-12</v>
      </c>
      <c r="M114" s="112"/>
      <c r="N114" s="113" t="str">
        <f>VLOOKUP(B114,'Plantilla publicacion'!$A$3:$M$505,13,0)</f>
        <v>4000-DESPACHO DEL SUPERINTENDENTE DELEGADO PARA ASUNTOS JURISDICCIONALES</v>
      </c>
    </row>
    <row r="115" spans="1:14" s="12" customFormat="1" ht="25.5" x14ac:dyDescent="0.25">
      <c r="A115" s="5" t="str">
        <f>VLOOKUP(B115,'Plantilla publicacion'!$A$3:$B$490,2,0)</f>
        <v>Producto</v>
      </c>
      <c r="B115" s="99" t="s">
        <v>1032</v>
      </c>
      <c r="C115" s="210" t="str">
        <f>VLOOKUP(B115,'Plantilla publicacion'!$A$3:$R$490,17,0)</f>
        <v>PND - 5-31-5-b- Convergencia regional - Entidades públicas territoriales y nacionales fortalecidas / PES - Transformación Institucional</v>
      </c>
      <c r="D115" s="210" t="str">
        <f>VLOOKUP(B115,'Plantilla publicacion'!$A$3:$M$497,6,0)</f>
        <v>81-Mejorar la oportunidad en la atención de trámites y servicios.</v>
      </c>
      <c r="E115" s="210" t="str">
        <f>VLOOKUP(B115,'Plantilla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15" s="210" t="str">
        <f>VLOOKUP(B115,'Plantilla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15" s="210" t="str">
        <f>VLOOKUP(B115,'Plantilla publicacion'!$A$3:$M$497,7,0)</f>
        <v>C-3503-0200-0011-40401c</v>
      </c>
      <c r="H115" s="101" t="str">
        <f>VLOOKUP(B115,'Plantilla publicacion'!$A$3:$M$505,8,0)</f>
        <v>Demandas de protección al consumidor, en fase de calificación, gestionadas. (Informe consolidado/ único entregable)..</v>
      </c>
      <c r="I115" s="101">
        <f>VLOOKUP(B115,'Plantilla publicacion'!$A$3:$M$505,9,0)</f>
        <v>45000</v>
      </c>
      <c r="J115" s="101" t="str">
        <f>VLOOKUP(B115,'Plantilla publicacion'!$A$3:$M$505,10,0)</f>
        <v>Númerica</v>
      </c>
      <c r="K115" s="175" t="str">
        <f>VLOOKUP(B115,'Plantilla publicacion'!$A$3:$M$505,11,0)</f>
        <v>2025-01-20</v>
      </c>
      <c r="L115" s="175" t="str">
        <f>VLOOKUP(B115,'Plantilla publicacion'!$A$3:$M$505,12,0)</f>
        <v>2025-12-12</v>
      </c>
      <c r="M115" s="15">
        <f>IF(ISERROR(VLOOKUP(B115,'Plantilla publicacion'!$A$3:$P$490,16,0)),"NA",VLOOKUP(B115,'Plantilla publicacion'!$A$3:$P$490,16,0))</f>
        <v>0</v>
      </c>
      <c r="N115" s="102" t="str">
        <f>VLOOKUP(B115,'Plantilla publicacion'!$A$3:$M$505,13,0)</f>
        <v>4000-DESPACHO DEL SUPERINTENDENTE DELEGADO PARA ASUNTOS JURISDICCIONALES</v>
      </c>
    </row>
    <row r="116" spans="1:14" ht="54.75" customHeight="1" thickBot="1" x14ac:dyDescent="0.3">
      <c r="A116" s="13" t="str">
        <f>VLOOKUP(B116,'Plantilla publicacion'!$A$3:$B$490,2,0)</f>
        <v>Actividad propia</v>
      </c>
      <c r="B116" s="105" t="s">
        <v>1033</v>
      </c>
      <c r="C116" s="212"/>
      <c r="D116" s="212">
        <f>VLOOKUP(B116,'Plantilla publicacion'!$A$3:$M$490,6,0)</f>
        <v>0</v>
      </c>
      <c r="E116" s="212"/>
      <c r="F116" s="212"/>
      <c r="G116" s="212" t="str">
        <f>VLOOKUP(B116,'Plantilla publicacion'!$A$3:$M$490,7,0)</f>
        <v>N/A</v>
      </c>
      <c r="H116" s="107" t="str">
        <f>VLOOKUP(B116,'Plantilla publicacion'!$A$3:$M$505,8,0)</f>
        <v>Gestionar las demandas de protección al consumidor (Informe mensual consolidado/ único entregable)</v>
      </c>
      <c r="I116" s="107">
        <f>VLOOKUP(B116,'Plantilla publicacion'!$A$3:$M$505,9,0)</f>
        <v>45000</v>
      </c>
      <c r="J116" s="107" t="str">
        <f>VLOOKUP(B116,'Plantilla publicacion'!$A$3:$M$505,10,0)</f>
        <v>Númerica</v>
      </c>
      <c r="K116" s="108" t="str">
        <f>VLOOKUP(B116,'Plantilla publicacion'!$A$3:$M$505,11,0)</f>
        <v>2025-01-20</v>
      </c>
      <c r="L116" s="108" t="str">
        <f>VLOOKUP(B116,'Plantilla publicacion'!$A$3:$M$505,12,0)</f>
        <v>2025-12-12</v>
      </c>
      <c r="M116" s="109"/>
      <c r="N116" s="110" t="str">
        <f>VLOOKUP(B116,'Plantilla publicacion'!$A$3:$M$505,13,0)</f>
        <v>4000-DESPACHO DEL SUPERINTENDENTE DELEGADO PARA ASUNTOS JURISDICCIONALES</v>
      </c>
    </row>
    <row r="117" spans="1:14" s="12" customFormat="1" ht="38.25" x14ac:dyDescent="0.25">
      <c r="A117" s="5" t="str">
        <f>VLOOKUP(B117,'Plantilla publicacion'!$A$3:$B$490,2,0)</f>
        <v>Producto</v>
      </c>
      <c r="B117" s="99" t="s">
        <v>1034</v>
      </c>
      <c r="C117" s="210" t="str">
        <f>VLOOKUP(B117,'Plantilla publicacion'!$A$3:$R$490,17,0)</f>
        <v>PND - 5-31-5-b- Convergencia regional - Entidades públicas territoriales y nacionales fortalecidas / PES - Transformación Institucional</v>
      </c>
      <c r="D117" s="210" t="str">
        <f>VLOOKUP(B117,'Plantilla publicacion'!$A$3:$M$497,6,0)</f>
        <v>81-Mejorar la oportunidad en la atención de trámites y servicios.</v>
      </c>
      <c r="E117" s="210" t="str">
        <f>VLOOKUP(B117,'Plantilla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17" s="210" t="str">
        <f>VLOOKUP(B117,'Plantilla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17" s="210" t="str">
        <f>VLOOKUP(B117,'Plantilla publicacion'!$A$3:$M$497,7,0)</f>
        <v>C-3503-0200-0011-40401c</v>
      </c>
      <c r="H117" s="101" t="str">
        <f>VLOOKUP(B117,'Plantilla publicacion'!$A$3:$M$505,8,0)</f>
        <v>Niveles de congestión de los procesos admitidos y pendientes de decisión a 31 de marzo de 2025, en materia de Protección al Consumidor, reducidos. (Informe final que liste los autos o sentencias admitidos, finalizados)</v>
      </c>
      <c r="I117" s="101">
        <f>VLOOKUP(B117,'Plantilla publicacion'!$A$3:$M$505,9,0)</f>
        <v>22000</v>
      </c>
      <c r="J117" s="101" t="str">
        <f>VLOOKUP(B117,'Plantilla publicacion'!$A$3:$M$505,10,0)</f>
        <v>Númerica</v>
      </c>
      <c r="K117" s="175" t="str">
        <f>VLOOKUP(B117,'Plantilla publicacion'!$A$3:$M$505,11,0)</f>
        <v>2025-01-20</v>
      </c>
      <c r="L117" s="175" t="str">
        <f>VLOOKUP(B117,'Plantilla publicacion'!$A$3:$M$505,12,0)</f>
        <v>2025-12-12</v>
      </c>
      <c r="M117" s="15">
        <f>IF(ISERROR(VLOOKUP(B117,'Plantilla publicacion'!$A$3:$P$490,16,0)),"NA",VLOOKUP(B117,'Plantilla publicacion'!$A$3:$P$490,16,0))</f>
        <v>0</v>
      </c>
      <c r="N117" s="102" t="str">
        <f>VLOOKUP(B117,'Plantilla publicacion'!$A$3:$M$505,13,0)</f>
        <v>4000-DESPACHO DEL SUPERINTENDENTE DELEGADO PARA ASUNTOS JURISDICCIONALES</v>
      </c>
    </row>
    <row r="118" spans="1:14" ht="60.75" customHeight="1" thickBot="1" x14ac:dyDescent="0.3">
      <c r="A118" s="13" t="str">
        <f>VLOOKUP(B118,'Plantilla publicacion'!$A$3:$B$490,2,0)</f>
        <v>Actividad propia</v>
      </c>
      <c r="B118" s="105" t="s">
        <v>1035</v>
      </c>
      <c r="C118" s="212"/>
      <c r="D118" s="212">
        <f>VLOOKUP(B118,'Plantilla publicacion'!$A$3:$M$490,6,0)</f>
        <v>0</v>
      </c>
      <c r="E118" s="212"/>
      <c r="F118" s="212"/>
      <c r="G118" s="212" t="str">
        <f>VLOOKUP(B118,'Plantilla publicacion'!$A$3:$M$490,7,0)</f>
        <v>N/A</v>
      </c>
      <c r="H118" s="107" t="str">
        <f>VLOOKUP(B118,'Plantilla publicacion'!$A$3:$M$505,8,0)</f>
        <v>Finalizar las acciones de protección al consumidor admitidas y pendientes de decisión a 31 de marzo de 2025. (Listado mensual en Excel de autos o sentencias finalizados)</v>
      </c>
      <c r="I118" s="107">
        <f>VLOOKUP(B118,'Plantilla publicacion'!$A$3:$M$505,9,0)</f>
        <v>22000</v>
      </c>
      <c r="J118" s="107" t="str">
        <f>VLOOKUP(B118,'Plantilla publicacion'!$A$3:$M$505,10,0)</f>
        <v>Númerica</v>
      </c>
      <c r="K118" s="108" t="str">
        <f>VLOOKUP(B118,'Plantilla publicacion'!$A$3:$M$505,11,0)</f>
        <v>2025-01-20</v>
      </c>
      <c r="L118" s="108" t="str">
        <f>VLOOKUP(B118,'Plantilla publicacion'!$A$3:$M$505,12,0)</f>
        <v>2025-12-12</v>
      </c>
      <c r="M118" s="109"/>
      <c r="N118" s="110" t="str">
        <f>VLOOKUP(B118,'Plantilla publicacion'!$A$3:$M$505,13,0)</f>
        <v>4000-DESPACHO DEL SUPERINTENDENTE DELEGADO PARA ASUNTOS JURISDICCIONALES</v>
      </c>
    </row>
    <row r="119" spans="1:14" s="12" customFormat="1" ht="38.25" x14ac:dyDescent="0.25">
      <c r="A119" s="5" t="str">
        <f>VLOOKUP(B119,'Plantilla publicacion'!$A$3:$B$490,2,0)</f>
        <v>Producto</v>
      </c>
      <c r="B119" s="15" t="s">
        <v>1036</v>
      </c>
      <c r="C119" s="211" t="str">
        <f>VLOOKUP(B119,'Plantilla publicacion'!$A$3:$R$490,17,0)</f>
        <v>PND - 5-31-5-b- Convergencia regional - Entidades públicas territoriales y nacionales fortalecidas / PES - Transformación Institucional</v>
      </c>
      <c r="D119" s="211" t="str">
        <f>VLOOKUP(B119,'Plantilla publicacion'!$A$3:$M$497,6,0)</f>
        <v>81-Mejorar la oportunidad en la atención de trámites y servicios.</v>
      </c>
      <c r="E119" s="211" t="str">
        <f>VLOOKUP(B119,'Plantilla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19" s="211" t="str">
        <f>VLOOKUP(B119,'Plantilla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19" s="211" t="str">
        <f>VLOOKUP(B119,'Plantilla publicacion'!$A$3:$M$497,7,0)</f>
        <v>C-3503-0200-0011-40401c</v>
      </c>
      <c r="H119" s="15" t="str">
        <f>VLOOKUP(B119,'Plantilla publicacion'!$A$3:$M$505,8,0)</f>
        <v>Cultura de cumplimiento de sentencias, transacciones y conciliaciones a favor del consumidor, legalmente celebradas, fortalecida a través del trámite de verificación de cumplimiento. (Informe final de finalizados / único entregable)</v>
      </c>
      <c r="I119" s="15">
        <f>VLOOKUP(B119,'Plantilla publicacion'!$A$3:$M$505,9,0)</f>
        <v>12400</v>
      </c>
      <c r="J119" s="15" t="str">
        <f>VLOOKUP(B119,'Plantilla publicacion'!$A$3:$M$505,10,0)</f>
        <v>Númerica</v>
      </c>
      <c r="K119" s="174" t="str">
        <f>VLOOKUP(B119,'Plantilla publicacion'!$A$3:$M$505,11,0)</f>
        <v>2025-01-20</v>
      </c>
      <c r="L119" s="174" t="str">
        <f>VLOOKUP(B119,'Plantilla publicacion'!$A$3:$M$505,12,0)</f>
        <v>2025-12-12</v>
      </c>
      <c r="M119" s="15">
        <f>IF(ISERROR(VLOOKUP(B119,'Plantilla publicacion'!$A$3:$P$490,16,0)),"NA",VLOOKUP(B119,'Plantilla publicacion'!$A$3:$P$490,16,0))</f>
        <v>0</v>
      </c>
      <c r="N119" s="15" t="str">
        <f>VLOOKUP(B119,'Plantilla publicacion'!$A$3:$M$505,13,0)</f>
        <v>4000-DESPACHO DEL SUPERINTENDENTE DELEGADO PARA ASUNTOS JURISDICCIONALES</v>
      </c>
    </row>
    <row r="120" spans="1:14" s="12" customFormat="1" ht="36.75" customHeight="1" x14ac:dyDescent="0.25">
      <c r="A120" s="5"/>
      <c r="B120" s="11" t="s">
        <v>1037</v>
      </c>
      <c r="C120" s="211"/>
      <c r="D120" s="211"/>
      <c r="E120" s="211"/>
      <c r="F120" s="211"/>
      <c r="G120" s="211"/>
      <c r="H120" s="11" t="str">
        <f>VLOOKUP(B120,'Plantilla publicacion'!$A$3:$M$505,8,0)</f>
        <v>Finalizar el trámite para la verificación del cumplimiento de las sentencias, transacciones y conciliaciones a favor del consumidor legalmente celebradas (Listado en Excel mensual de finalización)</v>
      </c>
      <c r="I120" s="11">
        <f>VLOOKUP(B120,'Plantilla publicacion'!$A$3:$M$505,9,0)</f>
        <v>12400</v>
      </c>
      <c r="J120" s="11" t="str">
        <f>VLOOKUP(B120,'Plantilla publicacion'!$A$3:$M$505,10,0)</f>
        <v>Númerica</v>
      </c>
      <c r="K120" s="111" t="str">
        <f>VLOOKUP(B120,'Plantilla publicacion'!$A$3:$M$505,11,0)</f>
        <v>2025-01-20</v>
      </c>
      <c r="L120" s="111" t="str">
        <f>VLOOKUP(B120,'Plantilla publicacion'!$A$3:$M$505,12,0)</f>
        <v>2025-12-12</v>
      </c>
      <c r="M120" s="112"/>
      <c r="N120" s="113" t="str">
        <f>VLOOKUP(B120,'Plantilla publicacion'!$A$3:$M$505,13,0)</f>
        <v>4000-DESPACHO DEL SUPERINTENDENTE DELEGADO PARA ASUNTOS JURISDICCIONALES</v>
      </c>
    </row>
    <row r="121" spans="1:14" ht="54" customHeight="1" thickBot="1" x14ac:dyDescent="0.3">
      <c r="A121" s="13" t="str">
        <f>VLOOKUP(B121,'Plantilla publicacion'!$A$3:$B$490,2,0)</f>
        <v>Actividad propia</v>
      </c>
      <c r="B121" s="11" t="s">
        <v>1778</v>
      </c>
      <c r="C121" s="211"/>
      <c r="D121" s="211">
        <f>VLOOKUP(B121,'Plantilla publicacion'!$A$3:$M$490,6,0)</f>
        <v>0</v>
      </c>
      <c r="E121" s="211"/>
      <c r="F121" s="211"/>
      <c r="G121" s="211" t="str">
        <f>VLOOKUP(B121,'Plantilla publicacion'!$A$3:$M$490,7,0)</f>
        <v>N/A</v>
      </c>
      <c r="H121" s="11" t="str">
        <f>VLOOKUP(B121,'Plantilla publicacion'!$A$3:$M$505,8,0)</f>
        <v>Finalizar con archivo el trámite para la verificación del cumplimiento de los expedientes sin noticia de incumplimiento, noticias pretempore, extemporáneas o archivo por ausencia de derecho de postulación y controles de legalidad que deriven en archivo en relación con las sentencias, transacciones y conciliaciones respecto de las sociedades FAST COLOMBIA SAS y ULTRA AIR S.A.S proferidas a 31 de marzo de 2025; estos archivos incluyen todos aquellos proferidos en la vigencia 2025 (Listado en Excel mensual de finalización y el inventario mensual)</v>
      </c>
      <c r="I121" s="11">
        <f>VLOOKUP(B121,'Plantilla publicacion'!$A$3:$M$505,9,0)</f>
        <v>100</v>
      </c>
      <c r="J121" s="11" t="str">
        <f>VLOOKUP(B121,'Plantilla publicacion'!$A$3:$M$505,10,0)</f>
        <v>Porcentual</v>
      </c>
      <c r="K121" s="111" t="str">
        <f>VLOOKUP(B121,'Plantilla publicacion'!$A$3:$M$505,11,0)</f>
        <v>2025-05-02</v>
      </c>
      <c r="L121" s="111" t="str">
        <f>VLOOKUP(B121,'Plantilla publicacion'!$A$3:$M$505,12,0)</f>
        <v>2025-12-12</v>
      </c>
      <c r="M121" s="112"/>
      <c r="N121" s="113" t="str">
        <f>VLOOKUP(B121,'Plantilla publicacion'!$A$3:$M$505,13,0)</f>
        <v>4000-DESPACHO DEL SUPERINTENDENTE DELEGADO PARA ASUNTOS JURISDICCIONALES</v>
      </c>
    </row>
    <row r="122" spans="1:14" s="12" customFormat="1" ht="25.5" x14ac:dyDescent="0.25">
      <c r="A122" s="5" t="str">
        <f>VLOOKUP(B122,'Plantilla publicacion'!$A$3:$B$490,2,0)</f>
        <v>Producto</v>
      </c>
      <c r="B122" s="99" t="s">
        <v>1038</v>
      </c>
      <c r="C122" s="210" t="str">
        <f>VLOOKUP(B122,'Plantilla publicacion'!$A$3:$R$490,17,0)</f>
        <v>PND - 5-31-5-b- Convergencia regional - Entidades públicas territoriales y nacionales fortalecidas / PES - Cierre de brechas territoriales</v>
      </c>
      <c r="D122" s="210" t="str">
        <f>VLOOKUP(B122,'Plantilla publicacion'!$A$3:$M$497,6,0)</f>
        <v>58-Promover el enfoque preventivo, diferencial y territorial en el que hacer misional de la entidad</v>
      </c>
      <c r="E122" s="210" t="str">
        <f>VLOOKUP(B122,'Plantilla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22" s="210" t="str">
        <f>VLOOKUP(B122,'Plantilla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22" s="210" t="str">
        <f>VLOOKUP(B122,'Plantilla publicacion'!$A$3:$M$497,7,0)</f>
        <v>C-3503-0200-0011-40401c</v>
      </c>
      <c r="H122" s="101" t="str">
        <f>VLOOKUP(B122,'Plantilla publicacion'!$A$3:$M$505,8,0)</f>
        <v>Presencia territorial de la SIC en materia de asuntos jursidiccionales, fortalecida. (Listados de asistencia por jornada)</v>
      </c>
      <c r="I122" s="101">
        <f>VLOOKUP(B122,'Plantilla publicacion'!$A$3:$M$505,9,0)</f>
        <v>6</v>
      </c>
      <c r="J122" s="101" t="str">
        <f>VLOOKUP(B122,'Plantilla publicacion'!$A$3:$M$505,10,0)</f>
        <v>Númerica</v>
      </c>
      <c r="K122" s="175" t="str">
        <f>VLOOKUP(B122,'Plantilla publicacion'!$A$3:$M$505,11,0)</f>
        <v>2025-02-03</v>
      </c>
      <c r="L122" s="175" t="str">
        <f>VLOOKUP(B122,'Plantilla publicacion'!$A$3:$M$505,12,0)</f>
        <v>2025-11-28</v>
      </c>
      <c r="M122" s="15">
        <f>IF(ISERROR(VLOOKUP(B122,'Plantilla publicacion'!$A$3:$P$490,16,0)),"NA",VLOOKUP(B122,'Plantilla publicacion'!$A$3:$P$490,16,0))</f>
        <v>0</v>
      </c>
      <c r="N122" s="102" t="str">
        <f>VLOOKUP(B122,'Plantilla publicacion'!$A$3:$M$505,13,0)</f>
        <v>4000-DESPACHO DEL SUPERINTENDENTE DELEGADO PARA ASUNTOS JURISDICCIONALES</v>
      </c>
    </row>
    <row r="123" spans="1:14" s="12" customFormat="1" ht="48" customHeight="1" x14ac:dyDescent="0.25">
      <c r="A123" s="13" t="str">
        <f>VLOOKUP(B123,'Plantilla publicacion'!$A$3:$B$490,2,0)</f>
        <v>Actividad propia</v>
      </c>
      <c r="B123" s="103" t="s">
        <v>1040</v>
      </c>
      <c r="C123" s="211"/>
      <c r="D123" s="211">
        <f>VLOOKUP(B123,'Plantilla publicacion'!$A$3:$M$490,6,0)</f>
        <v>0</v>
      </c>
      <c r="E123" s="211"/>
      <c r="F123" s="211"/>
      <c r="G123" s="211" t="str">
        <f>VLOOKUP(B123,'Plantilla publicacion'!$A$3:$M$490,7,0)</f>
        <v>N/A</v>
      </c>
      <c r="H123" s="6" t="str">
        <f>VLOOKUP(B123,'Plantilla publicacion'!$A$3:$M$505,8,0)</f>
        <v>Definir fechas de las jornadas de territorialización. (correo electrónico enviando con las fechas de las jornadas/único entregable)</v>
      </c>
      <c r="I123" s="6">
        <f>VLOOKUP(B123,'Plantilla publicacion'!$A$3:$M$505,9,0)</f>
        <v>1</v>
      </c>
      <c r="J123" s="6" t="str">
        <f>VLOOKUP(B123,'Plantilla publicacion'!$A$3:$M$505,10,0)</f>
        <v>Númerica</v>
      </c>
      <c r="K123" s="7" t="str">
        <f>VLOOKUP(B123,'Plantilla publicacion'!$A$3:$M$505,11,0)</f>
        <v>2025-02-03</v>
      </c>
      <c r="L123" s="7" t="str">
        <f>VLOOKUP(B123,'Plantilla publicacion'!$A$3:$M$505,12,0)</f>
        <v>2025-03-31</v>
      </c>
      <c r="M123" s="58"/>
      <c r="N123" s="104" t="str">
        <f>VLOOKUP(B123,'Plantilla publicacion'!$A$3:$M$505,13,0)</f>
        <v>4000-DESPACHO DEL SUPERINTENDENTE DELEGADO PARA ASUNTOS JURISDICCIONALES</v>
      </c>
    </row>
    <row r="124" spans="1:14" s="12" customFormat="1" ht="48" customHeight="1" thickBot="1" x14ac:dyDescent="0.3">
      <c r="A124" s="13" t="str">
        <f>VLOOKUP(B124,'Plantilla publicacion'!$A$3:$B$490,2,0)</f>
        <v>Actividad propia</v>
      </c>
      <c r="B124" s="105" t="s">
        <v>1042</v>
      </c>
      <c r="C124" s="212"/>
      <c r="D124" s="212">
        <f>VLOOKUP(B124,'Plantilla publicacion'!$A$3:$M$490,6,0)</f>
        <v>0</v>
      </c>
      <c r="E124" s="212"/>
      <c r="F124" s="212"/>
      <c r="G124" s="212" t="str">
        <f>VLOOKUP(B124,'Plantilla publicacion'!$A$3:$M$490,7,0)</f>
        <v>N/A</v>
      </c>
      <c r="H124" s="107" t="str">
        <f>VLOOKUP(B124,'Plantilla publicacion'!$A$3:$M$505,8,0)</f>
        <v>Realizar jornadas de territorialización, de acuerdo con el cronograma establecido. (Listados de asistencia por programa)</v>
      </c>
      <c r="I124" s="107">
        <f>VLOOKUP(B124,'Plantilla publicacion'!$A$3:$M$505,9,0)</f>
        <v>6</v>
      </c>
      <c r="J124" s="107" t="str">
        <f>VLOOKUP(B124,'Plantilla publicacion'!$A$3:$M$505,10,0)</f>
        <v>Númerica</v>
      </c>
      <c r="K124" s="108" t="str">
        <f>VLOOKUP(B124,'Plantilla publicacion'!$A$3:$M$505,11,0)</f>
        <v>2025-04-01</v>
      </c>
      <c r="L124" s="108" t="str">
        <f>VLOOKUP(B124,'Plantilla publicacion'!$A$3:$M$505,12,0)</f>
        <v>2025-11-28</v>
      </c>
      <c r="M124" s="109"/>
      <c r="N124" s="110" t="str">
        <f>VLOOKUP(B124,'Plantilla publicacion'!$A$3:$M$505,13,0)</f>
        <v>4000-DESPACHO DEL SUPERINTENDENTE DELEGADO PARA ASUNTOS JURISDICCIONALES</v>
      </c>
    </row>
    <row r="125" spans="1:14" s="12" customFormat="1" ht="51" x14ac:dyDescent="0.25">
      <c r="A125" s="5" t="str">
        <f>VLOOKUP(B125,'Plantilla publicacion'!$A$3:$B$490,2,0)</f>
        <v>Producto</v>
      </c>
      <c r="B125" s="99" t="s">
        <v>1066</v>
      </c>
      <c r="C125" s="210" t="str">
        <f>VLOOKUP(B125,'Plantilla publicacion'!$A$3:$R$490,17,0)</f>
        <v>PND - 5-31-5-b- Convergencia regional - Entidades públicas territoriales y nacionales fortalecidas / PES - Transformación Institucional</v>
      </c>
      <c r="D125" s="210" t="str">
        <f>VLOOKUP(B125,'Plantilla publicacion'!$A$3:$M$497,6,0)</f>
        <v>56-Fortalecer la gestión de la información, el conocimiento y la innovación para optimizar la capacidad institucional</v>
      </c>
      <c r="E125" s="210" t="str">
        <f>VLOOKUP(B125,'Plantilla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25" s="210" t="str">
        <f>VLOOKUP(B125,'Plantilla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25" s="210" t="str">
        <f>VLOOKUP(B125,'Plantilla publicacion'!$A$3:$M$497,7,0)</f>
        <v>C-3503-0200-0011-40401c</v>
      </c>
      <c r="H125" s="101" t="str">
        <f>VLOOKUP(B125,'Plantilla publicacion'!$A$3:$M$505,8,0)</f>
        <v>Documento diagnóstico para determinar la viabilidad de creación del primer  Centro de Arbitraje, Mediación y Conciliación e en materia de consumo, competencia desleal y propiedad industrial), elaborado y presentado a la Superintendente (Documento diagnóstico y memorando/ correo / presentación único entregable).</v>
      </c>
      <c r="I125" s="101">
        <f>VLOOKUP(B125,'Plantilla publicacion'!$A$3:$M$505,9,0)</f>
        <v>1</v>
      </c>
      <c r="J125" s="101" t="str">
        <f>VLOOKUP(B125,'Plantilla publicacion'!$A$3:$M$505,10,0)</f>
        <v>Númerica</v>
      </c>
      <c r="K125" s="175" t="str">
        <f>VLOOKUP(B125,'Plantilla publicacion'!$A$3:$M$505,11,0)</f>
        <v>2025-02-03</v>
      </c>
      <c r="L125" s="175" t="str">
        <f>VLOOKUP(B125,'Plantilla publicacion'!$A$3:$M$505,12,0)</f>
        <v>2025-12-12</v>
      </c>
      <c r="M125" s="15">
        <f>IF(ISERROR(VLOOKUP(B125,'Plantilla publicacion'!$A$3:$P$490,16,0)),"NA",VLOOKUP(B125,'Plantilla publicacion'!$A$3:$P$490,16,0))</f>
        <v>0</v>
      </c>
      <c r="N125" s="102" t="str">
        <f>VLOOKUP(B125,'Plantilla publicacion'!$A$3:$M$505,13,0)</f>
        <v>4000-DESPACHO DEL SUPERINTENDENTE DELEGADO PARA ASUNTOS JURISDICCIONALES</v>
      </c>
    </row>
    <row r="126" spans="1:14" s="12" customFormat="1" ht="51.75" thickBot="1" x14ac:dyDescent="0.3">
      <c r="A126" s="13" t="str">
        <f>VLOOKUP(B126,'Plantilla publicacion'!$A$3:$B$490,2,0)</f>
        <v>Actividad propia</v>
      </c>
      <c r="B126" s="105" t="s">
        <v>1068</v>
      </c>
      <c r="C126" s="212"/>
      <c r="D126" s="212">
        <f>VLOOKUP(B126,'Plantilla publicacion'!$A$3:$M$490,6,0)</f>
        <v>0</v>
      </c>
      <c r="E126" s="212"/>
      <c r="F126" s="212"/>
      <c r="G126" s="212" t="str">
        <f>VLOOKUP(B126,'Plantilla publicacion'!$A$3:$M$490,7,0)</f>
        <v>N/A</v>
      </c>
      <c r="H126" s="107" t="str">
        <f>VLOOKUP(B126,'Plantilla publicacion'!$A$3:$M$505,8,0)</f>
        <v>Realizar y presentar a la Superintendente, el documento diagnóstico para determinar la viabilidad de creación del primer  Centro de Arbitraje, Mediación y Conciliación e en materia de consumo, competencia desleal y propiedad industrial) (Documento diagnóstico y memorando/ correo / presentación único entregable).</v>
      </c>
      <c r="I126" s="107">
        <f>VLOOKUP(B126,'Plantilla publicacion'!$A$3:$M$505,9,0)</f>
        <v>1</v>
      </c>
      <c r="J126" s="107" t="str">
        <f>VLOOKUP(B126,'Plantilla publicacion'!$A$3:$M$505,10,0)</f>
        <v>Númerica</v>
      </c>
      <c r="K126" s="108" t="str">
        <f>VLOOKUP(B126,'Plantilla publicacion'!$A$3:$M$505,11,0)</f>
        <v>2025-02-03</v>
      </c>
      <c r="L126" s="108" t="str">
        <f>VLOOKUP(B126,'Plantilla publicacion'!$A$3:$M$505,12,0)</f>
        <v>2025-12-12</v>
      </c>
      <c r="M126" s="109"/>
      <c r="N126" s="110" t="str">
        <f>VLOOKUP(B126,'Plantilla publicacion'!$A$3:$M$505,13,0)</f>
        <v>4000-DESPACHO DEL SUPERINTENDENTE DELEGADO PARA ASUNTOS JURISDICCIONALES</v>
      </c>
    </row>
    <row r="127" spans="1:14" s="12" customFormat="1" ht="42" customHeight="1" x14ac:dyDescent="0.25">
      <c r="A127" s="13"/>
      <c r="B127" s="99" t="s">
        <v>1125</v>
      </c>
      <c r="C127" s="269" t="str">
        <f>VLOOKUP(B127,'Plantilla publicacion'!$A$3:$R$490,17,0)</f>
        <v>PND - 5-31-5-b- Convergencia regional - Entidades públicas territoriales y nacionales fortalecidas / PES - Transformación Institucional</v>
      </c>
      <c r="D127" s="269" t="str">
        <f>VLOOKUP(B127,'Plantilla publicacion'!$A$3:$M$497,6,0)</f>
        <v>56-Fortalecer la gestión de la información, el conocimiento y la innovación para optimizar la capacidad institucional</v>
      </c>
      <c r="E127" s="269" t="str">
        <f>VLOOKUP(B127,'Plantilla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27" s="269" t="str">
        <f>VLOOKUP(B127,'Plantilla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27" s="269" t="str">
        <f>VLOOKUP(B127,'Plantilla publicacion'!$A$3:$M$497,7,0)</f>
        <v>N/A</v>
      </c>
      <c r="H127" s="101" t="str">
        <f>VLOOKUP(B127,'Plantilla publicacion'!$A$3:$M$505,8,0)</f>
        <v>Guías o directrices para incentivar de manera eficaz la aplicación de normas de protección y libre competencia económica y proporcionar claridad a empresas, autoridades públicas y de competencia homóloga, elaboradas y publicadas (Guía elaborada/capturas de publicación)</v>
      </c>
      <c r="I127" s="101">
        <f>VLOOKUP(B127,'Plantilla publicacion'!$A$3:$M$505,9,0)</f>
        <v>4</v>
      </c>
      <c r="J127" s="101" t="str">
        <f>VLOOKUP(B127,'Plantilla publicacion'!$A$3:$M$505,10,0)</f>
        <v>Númerica</v>
      </c>
      <c r="K127" s="175" t="str">
        <f>VLOOKUP(B127,'Plantilla publicacion'!$A$3:$M$505,11,0)</f>
        <v>2025-02-03</v>
      </c>
      <c r="L127" s="175" t="str">
        <f>VLOOKUP(B127,'Plantilla publicacion'!$A$3:$M$505,12,0)</f>
        <v>2025-11-28</v>
      </c>
      <c r="M127" s="15"/>
      <c r="N127" s="102" t="str">
        <f>VLOOKUP(B127,'Plantilla publicacion'!$A$3:$M$505,13,0)</f>
        <v>10-OFICINA  ASESORA JURÍDICA;
1000-DESPACHO DEL SUPERINTENDENTE DELEGADO PARA LA PROTECCIÓN DE LA COMPETENCIA;
73-GRUPO DE TRABAJO DE COMUNICACION</v>
      </c>
    </row>
    <row r="128" spans="1:14" s="12" customFormat="1" ht="38.25" x14ac:dyDescent="0.25">
      <c r="A128" s="13"/>
      <c r="B128" s="6" t="s">
        <v>1128</v>
      </c>
      <c r="C128" s="264"/>
      <c r="D128" s="264">
        <f>VLOOKUP(B128,'Plantilla publicacion'!$A$3:$M$490,6,0)</f>
        <v>0</v>
      </c>
      <c r="E128" s="264"/>
      <c r="F128" s="264"/>
      <c r="G128" s="264" t="str">
        <f>VLOOKUP(B128,'Plantilla publicacion'!$A$3:$M$490,7,0)</f>
        <v>N/A</v>
      </c>
      <c r="H128" s="6" t="str">
        <f>VLOOKUP(B128,'Plantilla publicacion'!$A$3:$M$505,8,0)</f>
        <v>Elaborar y enviar los documentos a la Oficina Asesora Jurídica  (Documento en Word de la guía o manual remitido a la Oficina Asesora Jurídica)</v>
      </c>
      <c r="I128" s="6">
        <f>VLOOKUP(B128,'Plantilla publicacion'!$A$3:$M$505,9,0)</f>
        <v>4</v>
      </c>
      <c r="J128" s="6" t="str">
        <f>VLOOKUP(B128,'Plantilla publicacion'!$A$3:$M$505,10,0)</f>
        <v>Númerica</v>
      </c>
      <c r="K128" s="7" t="str">
        <f>VLOOKUP(B128,'Plantilla publicacion'!$A$3:$M$505,11,0)</f>
        <v>2025-02-03</v>
      </c>
      <c r="L128" s="7" t="str">
        <f>VLOOKUP(B128,'Plantilla publicacion'!$A$3:$M$505,12,0)</f>
        <v>2025-07-31</v>
      </c>
      <c r="M128" s="58"/>
      <c r="N128" s="17" t="str">
        <f>VLOOKUP(B128,'Plantilla publicacion'!$A$3:$M$505,13,0)</f>
        <v>1000-DESPACHO DEL SUPERINTENDENTE DELEGADO PARA LA PROTECCIÓN DE LA COMPETENCIA</v>
      </c>
    </row>
    <row r="129" spans="1:14" s="12" customFormat="1" ht="25.5" x14ac:dyDescent="0.25">
      <c r="A129" s="13"/>
      <c r="B129" s="6" t="s">
        <v>1130</v>
      </c>
      <c r="C129" s="264"/>
      <c r="D129" s="264"/>
      <c r="E129" s="264"/>
      <c r="F129" s="264"/>
      <c r="G129" s="264"/>
      <c r="H129" s="6" t="str">
        <f>VLOOKUP(B129,'Plantilla publicacion'!$A$3:$M$505,8,0)</f>
        <v>Revisar y/o aprobar los documentos y enviarlos al área solicitante mediante correo electrónico. (Correo electrónico con revisión y/o aprobación de los documentos)</v>
      </c>
      <c r="I129" s="6">
        <f>VLOOKUP(B129,'Plantilla publicacion'!$A$3:$M$505,9,0)</f>
        <v>4</v>
      </c>
      <c r="J129" s="6" t="str">
        <f>VLOOKUP(B129,'Plantilla publicacion'!$A$3:$M$505,10,0)</f>
        <v>Númerica</v>
      </c>
      <c r="K129" s="7" t="str">
        <f>VLOOKUP(B129,'Plantilla publicacion'!$A$3:$M$505,11,0)</f>
        <v>2025-03-20</v>
      </c>
      <c r="L129" s="7" t="str">
        <f>VLOOKUP(B129,'Plantilla publicacion'!$A$3:$M$505,12,0)</f>
        <v>2025-07-31</v>
      </c>
      <c r="M129" s="58"/>
      <c r="N129" s="17" t="str">
        <f>VLOOKUP(B129,'Plantilla publicacion'!$A$3:$M$505,13,0)</f>
        <v>10-OFICINA  ASESORA JURÍDICA</v>
      </c>
    </row>
    <row r="130" spans="1:14" s="12" customFormat="1" ht="51" x14ac:dyDescent="0.25">
      <c r="A130" s="13"/>
      <c r="B130" s="6" t="s">
        <v>1133</v>
      </c>
      <c r="C130" s="264"/>
      <c r="D130" s="264"/>
      <c r="E130" s="264"/>
      <c r="F130" s="264"/>
      <c r="G130" s="264"/>
      <c r="H130" s="6" t="str">
        <f>VLOOKUP(B130,'Plantilla publicacion'!$A$3:$M$505,8,0)</f>
        <v>Enviar al Grupo de trabajo de Comunicaciones y a la Oficina Asesora Jurídica, los documento en Word, avalados por el Superintendente, con sugerencias a tener en cuenta en materia gráfica.  (Correo electrónico y documento en Word de la guía o manual, con sugerencias a tener en cuenta en materia gráfica)</v>
      </c>
      <c r="I130" s="6">
        <f>VLOOKUP(B130,'Plantilla publicacion'!$A$3:$M$505,9,0)</f>
        <v>4</v>
      </c>
      <c r="J130" s="6" t="str">
        <f>VLOOKUP(B130,'Plantilla publicacion'!$A$3:$M$505,10,0)</f>
        <v>Númerica</v>
      </c>
      <c r="K130" s="7" t="str">
        <f>VLOOKUP(B130,'Plantilla publicacion'!$A$3:$M$505,11,0)</f>
        <v>2025-08-01</v>
      </c>
      <c r="L130" s="7" t="str">
        <f>VLOOKUP(B130,'Plantilla publicacion'!$A$3:$M$505,12,0)</f>
        <v>2025-08-29</v>
      </c>
      <c r="M130" s="58"/>
      <c r="N130" s="17" t="str">
        <f>VLOOKUP(B130,'Plantilla publicacion'!$A$3:$M$505,13,0)</f>
        <v>1000-DESPACHO DEL SUPERINTENDENTE DELEGADO PARA LA PROTECCIÓN DE LA COMPETENCIA</v>
      </c>
    </row>
    <row r="131" spans="1:14" s="12" customFormat="1" ht="25.5" x14ac:dyDescent="0.25">
      <c r="A131" s="13"/>
      <c r="B131" s="6" t="s">
        <v>1135</v>
      </c>
      <c r="C131" s="264"/>
      <c r="D131" s="264"/>
      <c r="E131" s="264"/>
      <c r="F131" s="264"/>
      <c r="G131" s="264"/>
      <c r="H131" s="6" t="str">
        <f>VLOOKUP(B131,'Plantilla publicacion'!$A$3:$M$505,8,0)</f>
        <v>Elaborar y enviar al área solicitante, los  documentos con ajustes de corrección de estilo y diagramado.  (Documento Final)</v>
      </c>
      <c r="I131" s="6">
        <f>VLOOKUP(B131,'Plantilla publicacion'!$A$3:$M$505,9,0)</f>
        <v>4</v>
      </c>
      <c r="J131" s="6" t="str">
        <f>VLOOKUP(B131,'Plantilla publicacion'!$A$3:$M$505,10,0)</f>
        <v>Númerica</v>
      </c>
      <c r="K131" s="7" t="str">
        <f>VLOOKUP(B131,'Plantilla publicacion'!$A$3:$M$505,11,0)</f>
        <v>2025-09-01</v>
      </c>
      <c r="L131" s="7" t="str">
        <f>VLOOKUP(B131,'Plantilla publicacion'!$A$3:$M$505,12,0)</f>
        <v>2025-10-31</v>
      </c>
      <c r="M131" s="58"/>
      <c r="N131" s="17" t="str">
        <f>VLOOKUP(B131,'Plantilla publicacion'!$A$3:$M$505,13,0)</f>
        <v>73-GRUPO DE TRABAJO DE COMUNICACION</v>
      </c>
    </row>
    <row r="132" spans="1:14" s="12" customFormat="1" ht="39" thickBot="1" x14ac:dyDescent="0.3">
      <c r="A132" s="13"/>
      <c r="B132" s="11" t="s">
        <v>1137</v>
      </c>
      <c r="C132" s="264"/>
      <c r="D132" s="264"/>
      <c r="E132" s="264"/>
      <c r="F132" s="264"/>
      <c r="G132" s="264"/>
      <c r="H132" s="11" t="str">
        <f>VLOOKUP(B132,'Plantilla publicacion'!$A$3:$M$505,8,0)</f>
        <v>Solicitar la Publicación de los documentos en la página web. (Correo electrónico y Documento de la guía o manual a publicar)</v>
      </c>
      <c r="I132" s="11">
        <f>VLOOKUP(B132,'Plantilla publicacion'!$A$3:$M$505,9,0)</f>
        <v>4</v>
      </c>
      <c r="J132" s="11" t="str">
        <f>VLOOKUP(B132,'Plantilla publicacion'!$A$3:$M$505,10,0)</f>
        <v>Númerica</v>
      </c>
      <c r="K132" s="111" t="str">
        <f>VLOOKUP(B132,'Plantilla publicacion'!$A$3:$M$505,11,0)</f>
        <v>2025-11-04</v>
      </c>
      <c r="L132" s="111" t="str">
        <f>VLOOKUP(B132,'Plantilla publicacion'!$A$3:$M$505,12,0)</f>
        <v>2025-11-28</v>
      </c>
      <c r="M132" s="112"/>
      <c r="N132" s="113" t="str">
        <f>VLOOKUP(B132,'Plantilla publicacion'!$A$3:$M$505,13,0)</f>
        <v>1000-DESPACHO DEL SUPERINTENDENTE DELEGADO PARA LA PROTECCIÓN DE LA COMPETENCIA</v>
      </c>
    </row>
    <row r="133" spans="1:14" s="12" customFormat="1" ht="76.5" x14ac:dyDescent="0.25">
      <c r="A133" s="142" t="str">
        <f>VLOOKUP(B133,'Plantilla publicacion'!$A$3:$B$490,2,0)</f>
        <v>Producto</v>
      </c>
      <c r="B133" s="99" t="s">
        <v>1150</v>
      </c>
      <c r="C133" s="210" t="str">
        <f>VLOOKUP(B133,'Plantilla publicacion'!$A$3:$R$490,17,0)</f>
        <v>PND - 4-04-1-c- Transformación productiva, internacionalización y acción climática - Políticas de competencia, consumidor e infraestructura de la calidad modernas / PES - Transformación Institucional</v>
      </c>
      <c r="D133" s="210" t="str">
        <f>VLOOKUP(B133,'Plantilla publicacion'!$A$3:$M$490,6,0)</f>
        <v>58-Promover el enfoque preventivo, diferencial y territorial en el que hacer misional de la entidad</v>
      </c>
      <c r="E133" s="210" t="str">
        <f>VLOOKUP(B133,'Plantilla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33" s="210" t="str">
        <f>VLOOKUP(B133,'Plantilla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33" s="210" t="str">
        <f>VLOOKUP(B133,'Plantilla publicacion'!$A$3:$M$490,7,0)</f>
        <v>N/A</v>
      </c>
      <c r="H133" s="101" t="str">
        <f>VLOOKUP(B133,'Plantilla publicacion'!$A$3:$M$490,8,0)</f>
        <v>Matriz de riesgos de colusión en contratación pública y formulación de mecanismos para reducir dichos riesgos, elaborada y socializada (Matrices guía para identificar riesgos entregada)</v>
      </c>
      <c r="I133" s="101">
        <f>VLOOKUP(B133,'Plantilla publicacion'!$A$3:$M$490,9,0)</f>
        <v>1</v>
      </c>
      <c r="J133" s="101" t="str">
        <f>VLOOKUP(B133,'Plantilla publicacion'!$A$3:$M$490,10,0)</f>
        <v>Númerica</v>
      </c>
      <c r="K133" s="175" t="str">
        <f>VLOOKUP(B133,'Plantilla publicacion'!$A$3:$M$490,11,0)</f>
        <v>2025-01-20</v>
      </c>
      <c r="L133" s="175" t="str">
        <f>VLOOKUP(B133,'Plantilla publicacion'!$A$3:$M$490,12,0)</f>
        <v>2025-12-12</v>
      </c>
      <c r="M133" s="101" t="str">
        <f>IF(ISERROR(VLOOKUP(B133,'Plantilla publicacion'!$A$3:$P$490,16,0)),"NA",VLOOKUP(B133,'Plantilla publicacion'!$A$3:$P$490,16,0))</f>
        <v>PND 9_Ampliar los instrumentos de prevención / PND 16_Construir mecanismos de autorregulación que fortalezcan la protección de la competencia / PND 17_Sensibilizar en estos aspectos a los empresarios que utilizan plataformas digitales para sus nichos de mercado.</v>
      </c>
      <c r="N133" s="102" t="str">
        <f>VLOOKUP(B133,'Plantilla publicacion'!$A$3:$M$490,13,0)</f>
        <v>1000-DESPACHO DEL SUPERINTENDENTE DELEGADO PARA LA PROTECCIÓN DE LA COMPETENCIA</v>
      </c>
    </row>
    <row r="134" spans="1:14" ht="38.25" x14ac:dyDescent="0.25">
      <c r="A134" s="143" t="str">
        <f>VLOOKUP(B134,'Plantilla publicacion'!$A$3:$B$490,2,0)</f>
        <v>Actividad propia</v>
      </c>
      <c r="B134" s="6" t="s">
        <v>1152</v>
      </c>
      <c r="C134" s="211"/>
      <c r="D134" s="211">
        <f>VLOOKUP(B134,'Plantilla publicacion'!$A$3:$M$490,6,0)</f>
        <v>0</v>
      </c>
      <c r="E134" s="211"/>
      <c r="F134" s="211"/>
      <c r="G134" s="211" t="str">
        <f>VLOOKUP(B134,'Plantilla publicacion'!$A$3:$M$490,7,0)</f>
        <v>N/A</v>
      </c>
      <c r="H134" s="6" t="str">
        <f>VLOOKUP(B134,'Plantilla publicacion'!$A$3:$M$490,8,0)</f>
        <v>Diseñar la matriz de riesgos de colusión en contratación pública a partir de la identificación y análisis de los riesgos de colusión en contratación pública (Documento con la identificación de riesgos)</v>
      </c>
      <c r="I134" s="6">
        <f>VLOOKUP(B134,'Plantilla publicacion'!$A$3:$M$490,9,0)</f>
        <v>1</v>
      </c>
      <c r="J134" s="6" t="str">
        <f>VLOOKUP(B134,'Plantilla publicacion'!$A$3:$M$490,10,0)</f>
        <v>Númerica</v>
      </c>
      <c r="K134" s="7" t="str">
        <f>VLOOKUP(B134,'Plantilla publicacion'!$A$3:$M$490,11,0)</f>
        <v>2025-01-20</v>
      </c>
      <c r="L134" s="7" t="str">
        <f>VLOOKUP(B134,'Plantilla publicacion'!$A$3:$M$490,12,0)</f>
        <v>2025-06-27</v>
      </c>
      <c r="M134" s="58"/>
      <c r="N134" s="104" t="str">
        <f>VLOOKUP(B134,'Plantilla publicacion'!$A$3:$M$490,13,0)</f>
        <v>1000-DESPACHO DEL SUPERINTENDENTE DELEGADO PARA LA PROTECCIÓN DE LA COMPETENCIA</v>
      </c>
    </row>
    <row r="135" spans="1:14" ht="39" thickBot="1" x14ac:dyDescent="0.3">
      <c r="A135" s="144" t="str">
        <f>VLOOKUP(B135,'Plantilla publicacion'!$A$3:$B$490,2,0)</f>
        <v>Actividad propia</v>
      </c>
      <c r="B135" s="107" t="s">
        <v>1154</v>
      </c>
      <c r="C135" s="212"/>
      <c r="D135" s="212">
        <f>VLOOKUP(B135,'Plantilla publicacion'!$A$3:$M$490,6,0)</f>
        <v>0</v>
      </c>
      <c r="E135" s="212"/>
      <c r="F135" s="212"/>
      <c r="G135" s="212" t="str">
        <f>VLOOKUP(B135,'Plantilla publicacion'!$A$3:$M$490,7,0)</f>
        <v>N/A</v>
      </c>
      <c r="H135" s="107" t="str">
        <f>VLOOKUP(B135,'Plantilla publicacion'!$A$3:$M$490,8,0)</f>
        <v>Socializar la matriz con los grupos de valor externos (Soportes de la socialización de la matriz con las entidades)</v>
      </c>
      <c r="I135" s="107">
        <f>VLOOKUP(B135,'Plantilla publicacion'!$A$3:$M$490,9,0)</f>
        <v>1</v>
      </c>
      <c r="J135" s="107" t="str">
        <f>VLOOKUP(B135,'Plantilla publicacion'!$A$3:$M$490,10,0)</f>
        <v>Númerica</v>
      </c>
      <c r="K135" s="108" t="str">
        <f>VLOOKUP(B135,'Plantilla publicacion'!$A$3:$M$490,11,0)</f>
        <v>2025-07-01</v>
      </c>
      <c r="L135" s="108" t="str">
        <f>VLOOKUP(B135,'Plantilla publicacion'!$A$3:$M$490,12,0)</f>
        <v>2025-12-12</v>
      </c>
      <c r="M135" s="109"/>
      <c r="N135" s="110" t="str">
        <f>VLOOKUP(B135,'Plantilla publicacion'!$A$3:$M$490,13,0)</f>
        <v>1000-DESPACHO DEL SUPERINTENDENTE DELEGADO PARA LA PROTECCIÓN DE LA COMPETENCIA</v>
      </c>
    </row>
    <row r="136" spans="1:14" s="12" customFormat="1" ht="25.5" x14ac:dyDescent="0.25">
      <c r="A136" s="5" t="str">
        <f>VLOOKUP(B136,'Plantilla publicacion'!$A$3:$B$490,2,0)</f>
        <v>Producto</v>
      </c>
      <c r="B136" s="140" t="s">
        <v>1165</v>
      </c>
      <c r="C136" s="211" t="str">
        <f>VLOOKUP(B136,'Plantilla publicacion'!$A$3:$R$490,17,0)</f>
        <v>PND - 2-03-9-b- Seguridad humana y justicia social - Aprovechamiento de la propiedad intelectual / PES - Reindustrialización</v>
      </c>
      <c r="D136" s="211" t="str">
        <f>VLOOKUP(B136,'Plantilla publicacion'!$A$3:$M$490,6,0)</f>
        <v>58-Promover el enfoque preventivo, diferencial y territorial en el que hacer misional de la entidad</v>
      </c>
      <c r="E136" s="211" t="str">
        <f>VLOOKUP(B136,'Plantilla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36" s="211" t="str">
        <f>VLOOKUP(B136,'Plantilla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36" s="211" t="str">
        <f>VLOOKUP(B136,'Plantilla publicacion'!$A$3:$M$490,7,0)</f>
        <v>C-3599-0200-0005-53105b</v>
      </c>
      <c r="H136" s="15" t="str">
        <f>VLOOKUP(B136,'Plantilla publicacion'!$A$3:$M$490,8,0)</f>
        <v>Jornadas de Capacitación bajo la Estrategia Marcas de Paz, realizadas.
 (Informe consolidado de la ejecución de las jornadas)</v>
      </c>
      <c r="I136" s="15">
        <f>VLOOKUP(B136,'Plantilla publicacion'!$A$3:$M$490,9,0)</f>
        <v>100</v>
      </c>
      <c r="J136" s="15" t="str">
        <f>VLOOKUP(B136,'Plantilla publicacion'!$A$3:$M$490,10,0)</f>
        <v>Porcentual</v>
      </c>
      <c r="K136" s="174" t="str">
        <f>VLOOKUP(B136,'Plantilla publicacion'!$A$3:$M$490,11,0)</f>
        <v>2025-02-03</v>
      </c>
      <c r="L136" s="174" t="str">
        <f>VLOOKUP(B136,'Plantilla publicacion'!$A$3:$M$490,12,0)</f>
        <v>2025-12-19</v>
      </c>
      <c r="M136" s="15">
        <f>IF(ISERROR(VLOOKUP(B136,'Plantilla publicacion'!$A$3:$P$490,16,0)),"NA",VLOOKUP(B136,'Plantilla publicacion'!$A$3:$P$490,16,0))</f>
        <v>0</v>
      </c>
      <c r="N136" s="141" t="str">
        <f>VLOOKUP(B136,'Plantilla publicacion'!$A$3:$M$490,13,0)</f>
        <v>71-GRUPO DE TRABAJO DE FORMACION</v>
      </c>
    </row>
    <row r="137" spans="1:14" ht="38.25" x14ac:dyDescent="0.25">
      <c r="A137" s="13" t="str">
        <f>VLOOKUP(B137,'Plantilla publicacion'!$A$3:$B$490,2,0)</f>
        <v>Actividad propia</v>
      </c>
      <c r="B137" s="103" t="s">
        <v>1167</v>
      </c>
      <c r="C137" s="211"/>
      <c r="D137" s="211">
        <f>VLOOKUP(B137,'Plantilla publicacion'!$A$3:$M$490,6,0)</f>
        <v>0</v>
      </c>
      <c r="E137" s="211"/>
      <c r="F137" s="211"/>
      <c r="G137" s="211" t="str">
        <f>VLOOKUP(B137,'Plantilla publicacion'!$A$3:$M$490,7,0)</f>
        <v>N/A</v>
      </c>
      <c r="H137" s="6" t="str">
        <f>VLOOKUP(B137,'Plantilla publicacion'!$A$3:$M$490,8,0)</f>
        <v>Definir, en coordinación con el Despacho de la Superintendente de PI, el contenido temático que será abordado en las jornadas de capacitación y los aportes a la proyección mensual del número de jornadas a realizar. (Documento con las definiciones)</v>
      </c>
      <c r="I137" s="6">
        <f>VLOOKUP(B137,'Plantilla publicacion'!$A$3:$M$490,9,0)</f>
        <v>1</v>
      </c>
      <c r="J137" s="6" t="str">
        <f>VLOOKUP(B137,'Plantilla publicacion'!$A$3:$M$490,10,0)</f>
        <v>Númerica</v>
      </c>
      <c r="K137" s="7" t="str">
        <f>VLOOKUP(B137,'Plantilla publicacion'!$A$3:$M$490,11,0)</f>
        <v>2025-02-03</v>
      </c>
      <c r="L137" s="7" t="str">
        <f>VLOOKUP(B137,'Plantilla publicacion'!$A$3:$M$490,12,0)</f>
        <v>2025-03-28</v>
      </c>
      <c r="M137" s="58"/>
      <c r="N137" s="104" t="str">
        <f>VLOOKUP(B137,'Plantilla publicacion'!$A$3:$M$490,13,0)</f>
        <v>71-GRUPO DE TRABAJO DE FORMACION</v>
      </c>
    </row>
    <row r="138" spans="1:14" x14ac:dyDescent="0.25">
      <c r="A138" s="13" t="str">
        <f>VLOOKUP(B138,'Plantilla publicacion'!$A$3:$B$490,2,0)</f>
        <v>Actividad propia</v>
      </c>
      <c r="B138" s="103" t="s">
        <v>1169</v>
      </c>
      <c r="C138" s="211"/>
      <c r="D138" s="211">
        <f>VLOOKUP(B138,'Plantilla publicacion'!$A$3:$M$490,6,0)</f>
        <v>0</v>
      </c>
      <c r="E138" s="211"/>
      <c r="F138" s="211"/>
      <c r="G138" s="211" t="str">
        <f>VLOOKUP(B138,'Plantilla publicacion'!$A$3:$M$490,7,0)</f>
        <v>N/A</v>
      </c>
      <c r="H138" s="6" t="str">
        <f>VLOOKUP(B138,'Plantilla publicacion'!$A$3:$M$490,8,0)</f>
        <v>Realizar las jornadas de capacitación. (Matriz de gestión de jornadas realizadas)</v>
      </c>
      <c r="I138" s="6">
        <f>VLOOKUP(B138,'Plantilla publicacion'!$A$3:$M$490,9,0)</f>
        <v>42</v>
      </c>
      <c r="J138" s="6" t="str">
        <f>VLOOKUP(B138,'Plantilla publicacion'!$A$3:$M$490,10,0)</f>
        <v>Númerica</v>
      </c>
      <c r="K138" s="7" t="str">
        <f>VLOOKUP(B138,'Plantilla publicacion'!$A$3:$M$490,11,0)</f>
        <v>2025-04-01</v>
      </c>
      <c r="L138" s="7" t="str">
        <f>VLOOKUP(B138,'Plantilla publicacion'!$A$3:$M$490,12,0)</f>
        <v>2025-12-12</v>
      </c>
      <c r="M138" s="58"/>
      <c r="N138" s="104" t="str">
        <f>VLOOKUP(B138,'Plantilla publicacion'!$A$3:$M$490,13,0)</f>
        <v>71-GRUPO DE TRABAJO DE FORMACION</v>
      </c>
    </row>
    <row r="139" spans="1:14" ht="15.75" thickBot="1" x14ac:dyDescent="0.3">
      <c r="A139" s="13" t="str">
        <f>VLOOKUP(B139,'Plantilla publicacion'!$A$3:$B$490,2,0)</f>
        <v>Actividad propia</v>
      </c>
      <c r="B139" s="105" t="s">
        <v>1170</v>
      </c>
      <c r="C139" s="212"/>
      <c r="D139" s="212">
        <f>VLOOKUP(B139,'Plantilla publicacion'!$A$3:$M$490,6,0)</f>
        <v>0</v>
      </c>
      <c r="E139" s="212"/>
      <c r="F139" s="212"/>
      <c r="G139" s="212" t="str">
        <f>VLOOKUP(B139,'Plantilla publicacion'!$A$3:$M$490,7,0)</f>
        <v>N/A</v>
      </c>
      <c r="H139" s="107" t="str">
        <f>VLOOKUP(B139,'Plantilla publicacion'!$A$3:$M$490,8,0)</f>
        <v>Elaborar informes trimestrales de las jornadas de capacitación realizadas. (Informe)</v>
      </c>
      <c r="I139" s="107">
        <f>VLOOKUP(B139,'Plantilla publicacion'!$A$3:$M$490,9,0)</f>
        <v>3</v>
      </c>
      <c r="J139" s="107" t="str">
        <f>VLOOKUP(B139,'Plantilla publicacion'!$A$3:$M$490,10,0)</f>
        <v>Númerica</v>
      </c>
      <c r="K139" s="108" t="str">
        <f>VLOOKUP(B139,'Plantilla publicacion'!$A$3:$M$490,11,0)</f>
        <v>2025-04-01</v>
      </c>
      <c r="L139" s="108" t="str">
        <f>VLOOKUP(B139,'Plantilla publicacion'!$A$3:$M$490,12,0)</f>
        <v>2025-12-19</v>
      </c>
      <c r="M139" s="109"/>
      <c r="N139" s="110" t="str">
        <f>VLOOKUP(B139,'Plantilla publicacion'!$A$3:$M$490,13,0)</f>
        <v>71-GRUPO DE TRABAJO DE FORMACION</v>
      </c>
    </row>
    <row r="140" spans="1:14" s="12" customFormat="1" ht="25.5" x14ac:dyDescent="0.25">
      <c r="A140" s="5" t="str">
        <f>VLOOKUP(B140,'Plantilla publicacion'!$A$3:$B$490,2,0)</f>
        <v>Producto</v>
      </c>
      <c r="B140" s="15" t="s">
        <v>1179</v>
      </c>
      <c r="C140" s="211" t="str">
        <f>VLOOKUP(B140,'Plantilla publicacion'!$A$3:$R$490,17,0)</f>
        <v>PND - 5-31-5-d- Convergencia regional - Gobierno digital para la gente / PES - Transformación Institucional</v>
      </c>
      <c r="D140" s="211" t="str">
        <f>VLOOKUP(B140,'Plantilla publicacion'!$A$3:$M$490,6,0)</f>
        <v>62-Fortalecer la infraestructura, uso y aprovechamiento de las tecnologías de la información, para optimizar la capacidad institucional</v>
      </c>
      <c r="E140" s="211" t="str">
        <f>VLOOKUP(B140,'Plantilla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F140" s="211" t="str">
        <f>VLOOKUP(B140,'Plantilla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140" s="211" t="str">
        <f>VLOOKUP(B140,'Plantilla publicacion'!$A$3:$M$490,7,0)</f>
        <v>C-3599-0200-0005-53105b</v>
      </c>
      <c r="H140" s="15" t="str">
        <f>VLOOKUP(B140,'Plantilla publicacion'!$A$3:$M$490,8,0)</f>
        <v>Plataforma del Campus virtual accesible conforme a los estándares WCAG 2.1 nivel AA implementada (Informe consolidado de la implementación)</v>
      </c>
      <c r="I140" s="15">
        <f>VLOOKUP(B140,'Plantilla publicacion'!$A$3:$M$490,9,0)</f>
        <v>100</v>
      </c>
      <c r="J140" s="15" t="str">
        <f>VLOOKUP(B140,'Plantilla publicacion'!$A$3:$M$490,10,0)</f>
        <v>Porcentual</v>
      </c>
      <c r="K140" s="174" t="str">
        <f>VLOOKUP(B140,'Plantilla publicacion'!$A$3:$M$490,11,0)</f>
        <v>2025-02-17</v>
      </c>
      <c r="L140" s="174" t="str">
        <f>VLOOKUP(B140,'Plantilla publicacion'!$A$3:$M$490,12,0)</f>
        <v>2025-12-12</v>
      </c>
      <c r="M140" s="15">
        <f>IF(ISERROR(VLOOKUP(B140,'Plantilla publicacion'!$A$3:$P$490,16,0)),"NA",VLOOKUP(B140,'Plantilla publicacion'!$A$3:$P$490,16,0))</f>
        <v>0</v>
      </c>
      <c r="N140" s="15" t="str">
        <f>VLOOKUP(B140,'Plantilla publicacion'!$A$3:$M$490,13,0)</f>
        <v>71-GRUPO DE TRABAJO DE FORMACION</v>
      </c>
    </row>
    <row r="141" spans="1:14" s="12" customFormat="1" ht="25.5" x14ac:dyDescent="0.25">
      <c r="A141" s="13" t="str">
        <f>VLOOKUP(B141,'Plantilla publicacion'!$A$3:$B$490,2,0)</f>
        <v>Actividad propia</v>
      </c>
      <c r="B141" s="6" t="s">
        <v>1180</v>
      </c>
      <c r="C141" s="211"/>
      <c r="D141" s="211">
        <f>VLOOKUP(B141,'Plantilla publicacion'!$A$3:$M$490,6,0)</f>
        <v>0</v>
      </c>
      <c r="E141" s="211"/>
      <c r="F141" s="211"/>
      <c r="G141" s="211" t="str">
        <f>VLOOKUP(B141,'Plantilla publicacion'!$A$3:$M$490,7,0)</f>
        <v>N/A</v>
      </c>
      <c r="H141" s="6" t="str">
        <f>VLOOKUP(B141,'Plantilla publicacion'!$A$3:$M$490,8,0)</f>
        <v>Elaborar un diagnóstico de los aspectos que requieren ser implementados en accesibilidad de la plataforma del campus virtual. (Informe de diagnóstico).</v>
      </c>
      <c r="I141" s="6">
        <f>VLOOKUP(B141,'Plantilla publicacion'!$A$3:$M$490,9,0)</f>
        <v>1</v>
      </c>
      <c r="J141" s="6" t="str">
        <f>VLOOKUP(B141,'Plantilla publicacion'!$A$3:$M$490,10,0)</f>
        <v>Númerica</v>
      </c>
      <c r="K141" s="7" t="str">
        <f>VLOOKUP(B141,'Plantilla publicacion'!$A$3:$M$490,11,0)</f>
        <v>2025-02-17</v>
      </c>
      <c r="L141" s="7" t="str">
        <f>VLOOKUP(B141,'Plantilla publicacion'!$A$3:$M$490,12,0)</f>
        <v>2025-07-15</v>
      </c>
      <c r="M141" s="58"/>
      <c r="N141" s="17" t="str">
        <f>VLOOKUP(B141,'Plantilla publicacion'!$A$3:$M$490,13,0)</f>
        <v>71-GRUPO DE TRABAJO DE FORMACION</v>
      </c>
    </row>
    <row r="142" spans="1:14" s="12" customFormat="1" ht="25.5" x14ac:dyDescent="0.25">
      <c r="A142" s="13" t="str">
        <f>VLOOKUP(B142,'Plantilla publicacion'!$A$3:$B$490,2,0)</f>
        <v>Actividad propia</v>
      </c>
      <c r="B142" s="6" t="s">
        <v>1181</v>
      </c>
      <c r="C142" s="211"/>
      <c r="D142" s="211">
        <f>VLOOKUP(B142,'Plantilla publicacion'!$A$3:$M$490,6,0)</f>
        <v>0</v>
      </c>
      <c r="E142" s="211"/>
      <c r="F142" s="211"/>
      <c r="G142" s="211" t="str">
        <f>VLOOKUP(B142,'Plantilla publicacion'!$A$3:$M$490,7,0)</f>
        <v>N/A</v>
      </c>
      <c r="H142" s="6" t="str">
        <f>VLOOKUP(B142,'Plantilla publicacion'!$A$3:$M$490,8,0)</f>
        <v>Elaborar un plan de trabajo para la implementación de accesibilidad del campus virtual. (Plan de trabajo).</v>
      </c>
      <c r="I142" s="6">
        <f>VLOOKUP(B142,'Plantilla publicacion'!$A$3:$M$490,9,0)</f>
        <v>1</v>
      </c>
      <c r="J142" s="6" t="str">
        <f>VLOOKUP(B142,'Plantilla publicacion'!$A$3:$M$490,10,0)</f>
        <v>Númerica</v>
      </c>
      <c r="K142" s="7" t="str">
        <f>VLOOKUP(B142,'Plantilla publicacion'!$A$3:$M$490,11,0)</f>
        <v>2025-03-17</v>
      </c>
      <c r="L142" s="7" t="str">
        <f>VLOOKUP(B142,'Plantilla publicacion'!$A$3:$M$490,12,0)</f>
        <v>2025-07-31</v>
      </c>
      <c r="M142" s="58"/>
      <c r="N142" s="17" t="str">
        <f>VLOOKUP(B142,'Plantilla publicacion'!$A$3:$M$490,13,0)</f>
        <v>71-GRUPO DE TRABAJO DE FORMACION</v>
      </c>
    </row>
    <row r="143" spans="1:14" s="12" customFormat="1" ht="25.5" x14ac:dyDescent="0.25">
      <c r="A143" s="13" t="str">
        <f>VLOOKUP(B143,'Plantilla publicacion'!$A$3:$B$490,2,0)</f>
        <v>Actividad propia</v>
      </c>
      <c r="B143" s="6" t="s">
        <v>1182</v>
      </c>
      <c r="C143" s="211"/>
      <c r="D143" s="211">
        <f>VLOOKUP(B143,'Plantilla publicacion'!$A$3:$M$490,6,0)</f>
        <v>0</v>
      </c>
      <c r="E143" s="211"/>
      <c r="F143" s="211"/>
      <c r="G143" s="211" t="str">
        <f>VLOOKUP(B143,'Plantilla publicacion'!$A$3:$M$490,7,0)</f>
        <v>N/A</v>
      </c>
      <c r="H143" s="6" t="str">
        <f>VLOOKUP(B143,'Plantilla publicacion'!$A$3:$M$490,8,0)</f>
        <v>Ejecutar el plan de trabajo  para la implementación de accesibilidad de la plataforma del campus virtual. (Reporte de avance de la ejecución del plan de trabajo).</v>
      </c>
      <c r="I143" s="6">
        <f>VLOOKUP(B143,'Plantilla publicacion'!$A$3:$M$490,9,0)</f>
        <v>100</v>
      </c>
      <c r="J143" s="6" t="str">
        <f>VLOOKUP(B143,'Plantilla publicacion'!$A$3:$M$490,10,0)</f>
        <v>Porcentual</v>
      </c>
      <c r="K143" s="7" t="str">
        <f>VLOOKUP(B143,'Plantilla publicacion'!$A$3:$M$490,11,0)</f>
        <v>2025-04-01</v>
      </c>
      <c r="L143" s="7" t="str">
        <f>VLOOKUP(B143,'Plantilla publicacion'!$A$3:$M$490,12,0)</f>
        <v>2025-12-05</v>
      </c>
      <c r="M143" s="58"/>
      <c r="N143" s="17" t="str">
        <f>VLOOKUP(B143,'Plantilla publicacion'!$A$3:$M$490,13,0)</f>
        <v>71-GRUPO DE TRABAJO DE FORMACION</v>
      </c>
    </row>
    <row r="144" spans="1:14" ht="26.25" thickBot="1" x14ac:dyDescent="0.3">
      <c r="A144" s="13" t="str">
        <f>VLOOKUP(B144,'Plantilla publicacion'!$A$3:$B$490,2,0)</f>
        <v>Actividad propia</v>
      </c>
      <c r="B144" s="11" t="s">
        <v>1183</v>
      </c>
      <c r="C144" s="211"/>
      <c r="D144" s="211">
        <f>VLOOKUP(B144,'Plantilla publicacion'!$A$3:$M$490,6,0)</f>
        <v>0</v>
      </c>
      <c r="E144" s="211"/>
      <c r="F144" s="211"/>
      <c r="G144" s="211" t="str">
        <f>VLOOKUP(B144,'Plantilla publicacion'!$A$3:$M$490,7,0)</f>
        <v>N/A</v>
      </c>
      <c r="H144" s="11" t="str">
        <f>VLOOKUP(B144,'Plantilla publicacion'!$A$3:$M$490,8,0)</f>
        <v>Elaborar informe de resultados de la accesibilidad de la plataforma del campus virtual. (Informe consolidado de la  accesibilidad)</v>
      </c>
      <c r="I144" s="11">
        <f>VLOOKUP(B144,'Plantilla publicacion'!$A$3:$M$490,9,0)</f>
        <v>1</v>
      </c>
      <c r="J144" s="11" t="str">
        <f>VLOOKUP(B144,'Plantilla publicacion'!$A$3:$M$490,10,0)</f>
        <v>Númerica</v>
      </c>
      <c r="K144" s="111" t="str">
        <f>VLOOKUP(B144,'Plantilla publicacion'!$A$3:$M$490,11,0)</f>
        <v>2025-12-01</v>
      </c>
      <c r="L144" s="111" t="str">
        <f>VLOOKUP(B144,'Plantilla publicacion'!$A$3:$M$490,12,0)</f>
        <v>2025-12-12</v>
      </c>
      <c r="M144" s="112"/>
      <c r="N144" s="113" t="str">
        <f>VLOOKUP(B144,'Plantilla publicacion'!$A$3:$M$490,13,0)</f>
        <v>71-GRUPO DE TRABAJO DE FORMACION</v>
      </c>
    </row>
    <row r="145" spans="1:14" s="12" customFormat="1" ht="51" x14ac:dyDescent="0.25">
      <c r="A145" s="5" t="str">
        <f>VLOOKUP(B145,'Plantilla publicacion'!$A$3:$B$490,2,0)</f>
        <v>Producto</v>
      </c>
      <c r="B145" s="99" t="s">
        <v>1184</v>
      </c>
      <c r="C145" s="210" t="str">
        <f>VLOOKUP(B145,'Plantilla publicacion'!$A$3:$R$490,17,0)</f>
        <v>PND - 4-04-1-c- Transformación productiva, internacionalización y acción climática - Políticas de competencia, consumidor e infraestructura de la calidad modernas / PES - Reindustrialización</v>
      </c>
      <c r="D145" s="210" t="str">
        <f>VLOOKUP(B145,'Plantilla publicacion'!$A$3:$M$490,6,0)</f>
        <v>58-Promover el enfoque preventivo, diferencial y territorial en el que hacer misional de la entidad</v>
      </c>
      <c r="E145" s="210" t="str">
        <f>VLOOKUP(B145,'Plantilla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45" s="210" t="str">
        <f>VLOOKUP(B145,'Plantilla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45" s="210" t="str">
        <f>VLOOKUP(B145,'Plantilla publicacion'!$A$3:$M$490,7,0)</f>
        <v>C-3599-0200-0005-53105b</v>
      </c>
      <c r="H145" s="101" t="str">
        <f>VLOOKUP(B145,'Plantilla publicacion'!$A$3:$M$490,8,0)</f>
        <v>Jornadas de Formación (Capacitaciones, Sensibilizaciones, Jornada de Información) en Metrología Legal y Reglamentos Técnicos brindados a actores del SICAL identificados.  (Registros de asistencia-capturas de pantalla, fotografías y reporte mensual con los resultados de las Jornadas de Formación (Capacitaciones, Sensibilizaciones, Jornada de Información).</v>
      </c>
      <c r="I145" s="101">
        <f>VLOOKUP(B145,'Plantilla publicacion'!$A$3:$M$490,9,0)</f>
        <v>290</v>
      </c>
      <c r="J145" s="101" t="str">
        <f>VLOOKUP(B145,'Plantilla publicacion'!$A$3:$M$490,10,0)</f>
        <v>Númerica</v>
      </c>
      <c r="K145" s="175" t="str">
        <f>VLOOKUP(B145,'Plantilla publicacion'!$A$3:$M$490,11,0)</f>
        <v>2025-03-01</v>
      </c>
      <c r="L145" s="175" t="str">
        <f>VLOOKUP(B145,'Plantilla publicacion'!$A$3:$M$490,12,0)</f>
        <v>2025-12-12</v>
      </c>
      <c r="M145" s="15" t="str">
        <f>IF(ISERROR(VLOOKUP(B145,'Plantilla publicacion'!$A$3:$P$490,16,0)),"NA",VLOOKUP(B145,'Plantilla publicacion'!$A$3:$P$490,16,0))</f>
        <v>PES_20230188 / PEI_21</v>
      </c>
      <c r="N145" s="102" t="str">
        <f>VLOOKUP(B145,'Plantilla publicacion'!$A$3:$M$490,13,0)</f>
        <v>71-GRUPO DE TRABAJO DE FORMACION</v>
      </c>
    </row>
    <row r="146" spans="1:14" s="12" customFormat="1" ht="51" x14ac:dyDescent="0.25">
      <c r="A146" s="13" t="str">
        <f>VLOOKUP(B146,'Plantilla publicacion'!$A$3:$B$490,2,0)</f>
        <v>Actividad propia</v>
      </c>
      <c r="B146" s="103" t="s">
        <v>1185</v>
      </c>
      <c r="C146" s="211"/>
      <c r="D146" s="211">
        <f>VLOOKUP(B146,'Plantilla publicacion'!$A$3:$M$490,6,0)</f>
        <v>0</v>
      </c>
      <c r="E146" s="211"/>
      <c r="F146" s="211"/>
      <c r="G146" s="211" t="str">
        <f>VLOOKUP(B146,'Plantilla publicacion'!$A$3:$M$490,7,0)</f>
        <v>N/A</v>
      </c>
      <c r="H146" s="6" t="str">
        <f>VLOOKUP(B146,'Plantilla publicacion'!$A$3:$M$490,8,0)</f>
        <v>Realizar las jornadas de Formación (Capacitaciones, Sensibilizaciones, Jornada de Información) en Metrología Legal y Reglamentos Técnicos. (Registros de asistencia-capturas de pantalla, fotografías y reporte mensual con los resultados de las Jornadas de Formación (Capacitaciones, Sensibilizaciones, Jornada de Información).</v>
      </c>
      <c r="I146" s="6">
        <f>VLOOKUP(B146,'Plantilla publicacion'!$A$3:$M$490,9,0)</f>
        <v>290</v>
      </c>
      <c r="J146" s="6" t="str">
        <f>VLOOKUP(B146,'Plantilla publicacion'!$A$3:$M$490,10,0)</f>
        <v>Númerica</v>
      </c>
      <c r="K146" s="7" t="str">
        <f>VLOOKUP(B146,'Plantilla publicacion'!$A$3:$M$490,11,0)</f>
        <v>2025-03-01</v>
      </c>
      <c r="L146" s="7" t="str">
        <f>VLOOKUP(B146,'Plantilla publicacion'!$A$3:$M$490,12,0)</f>
        <v>2025-12-12</v>
      </c>
      <c r="M146" s="58"/>
      <c r="N146" s="104" t="str">
        <f>VLOOKUP(B146,'Plantilla publicacion'!$A$3:$M$490,13,0)</f>
        <v>71-GRUPO DE TRABAJO DE FORMACION</v>
      </c>
    </row>
    <row r="147" spans="1:14" s="12" customFormat="1" ht="39" thickBot="1" x14ac:dyDescent="0.3">
      <c r="A147" s="13" t="str">
        <f>VLOOKUP(B147,'Plantilla publicacion'!$A$3:$B$490,2,0)</f>
        <v>Actividad propia</v>
      </c>
      <c r="B147" s="105" t="s">
        <v>1186</v>
      </c>
      <c r="C147" s="212"/>
      <c r="D147" s="212">
        <f>VLOOKUP(B147,'Plantilla publicacion'!$A$3:$M$490,6,0)</f>
        <v>0</v>
      </c>
      <c r="E147" s="212"/>
      <c r="F147" s="212"/>
      <c r="G147" s="212" t="str">
        <f>VLOOKUP(B147,'Plantilla publicacion'!$A$3:$M$490,7,0)</f>
        <v>N/A</v>
      </c>
      <c r="H147" s="107" t="str">
        <f>VLOOKUP(B147,'Plantilla publicacion'!$A$3:$M$490,8,0)</f>
        <v>Elaborar informe final de las Jornadas de Formación (Capacitaciones, Sensibilizaciones, Jornada de Información) en Metrología Legal y Reglamentos Técnicos. (Informe final con resultados de la actividad, elaborado).</v>
      </c>
      <c r="I147" s="107">
        <f>VLOOKUP(B147,'Plantilla publicacion'!$A$3:$M$490,9,0)</f>
        <v>1</v>
      </c>
      <c r="J147" s="107" t="str">
        <f>VLOOKUP(B147,'Plantilla publicacion'!$A$3:$M$490,10,0)</f>
        <v>Númerica</v>
      </c>
      <c r="K147" s="108" t="str">
        <f>VLOOKUP(B147,'Plantilla publicacion'!$A$3:$M$490,11,0)</f>
        <v>2025-12-01</v>
      </c>
      <c r="L147" s="108" t="str">
        <f>VLOOKUP(B147,'Plantilla publicacion'!$A$3:$M$490,12,0)</f>
        <v>2025-12-12</v>
      </c>
      <c r="M147" s="109"/>
      <c r="N147" s="110" t="str">
        <f>VLOOKUP(B147,'Plantilla publicacion'!$A$3:$M$490,13,0)</f>
        <v>71-GRUPO DE TRABAJO DE FORMACION</v>
      </c>
    </row>
    <row r="148" spans="1:14" s="12" customFormat="1" ht="38.25" x14ac:dyDescent="0.25">
      <c r="A148" s="5" t="str">
        <f>VLOOKUP(B148,'Plantilla publicacion'!$A$3:$B$490,2,0)</f>
        <v>Producto</v>
      </c>
      <c r="B148" s="15" t="s">
        <v>1202</v>
      </c>
      <c r="C148" s="211" t="str">
        <f>VLOOKUP(B148,'Plantilla publicacion'!$A$3:$R$490,17,0)</f>
        <v>PND - 4-04-1-c- Transformación productiva, internacionalización y acción climática - Políticas de competencia, consumidor e infraestructura de la calidad modernas / PES - Reindustrialización</v>
      </c>
      <c r="D148" s="211" t="str">
        <f>VLOOKUP(B148,'Plantilla publicacion'!$A$3:$M$490,6,0)</f>
        <v>58-Promover el enfoque preventivo, diferencial y territorial en el que hacer misional de la entidad</v>
      </c>
      <c r="E148" s="211" t="str">
        <f>VLOOKUP(B148,'Plantilla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48" s="211" t="str">
        <f>VLOOKUP(B148,'Plantilla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48" s="211" t="str">
        <f>VLOOKUP(B148,'Plantilla publicacion'!$A$3:$M$490,7,0)</f>
        <v>C-3503-0200-0016-40401c</v>
      </c>
      <c r="H148" s="15" t="str">
        <f>VLOOKUP(B148,'Plantilla publicacion'!$A$3:$M$490,8,0)</f>
        <v>Campañas de control preventivo en los sectores eléctrico, seguridad vial, hogar y construcción e hidrocarburos, realizadas  (Informe con análisis del desarrollo de la campaña)</v>
      </c>
      <c r="I148" s="15">
        <f>VLOOKUP(B148,'Plantilla publicacion'!$A$3:$M$490,9,0)</f>
        <v>4</v>
      </c>
      <c r="J148" s="15" t="str">
        <f>VLOOKUP(B148,'Plantilla publicacion'!$A$3:$M$490,10,0)</f>
        <v>Númerica</v>
      </c>
      <c r="K148" s="174" t="str">
        <f>VLOOKUP(B148,'Plantilla publicacion'!$A$3:$M$490,11,0)</f>
        <v>2025-01-13</v>
      </c>
      <c r="L148" s="174" t="str">
        <f>VLOOKUP(B148,'Plantilla publicacion'!$A$3:$M$490,12,0)</f>
        <v>2025-12-31</v>
      </c>
      <c r="M148" s="15" t="str">
        <f>IF(ISERROR(VLOOKUP(B148,'Plantilla publicacion'!$A$3:$P$490,16,0)),"NA",VLOOKUP(B148,'Plantilla publicacion'!$A$3:$P$490,16,0))</f>
        <v>PND_10_Fortalecer las actividades de inspección, vigilancia y control</v>
      </c>
      <c r="N148" s="15" t="str">
        <f>VLOOKUP(B148,'Plantilla publicacion'!$A$3:$M$490,13,0)</f>
        <v>6000-DESPACHO DEL SUPERINTENDENTE DELEGADO PARA EL CONTROL Y VERIFICACIÓN DE REGLAMENTOS TÉCNICOS Y METROLOGÍA LEGAL</v>
      </c>
    </row>
    <row r="149" spans="1:14" s="12" customFormat="1" ht="51" x14ac:dyDescent="0.25">
      <c r="A149" s="13" t="str">
        <f>VLOOKUP(B149,'Plantilla publicacion'!$A$3:$B$490,2,0)</f>
        <v>Actividad propia</v>
      </c>
      <c r="B149" s="6" t="s">
        <v>1203</v>
      </c>
      <c r="C149" s="211"/>
      <c r="D149" s="211">
        <f>VLOOKUP(B149,'Plantilla publicacion'!$A$3:$M$490,6,0)</f>
        <v>0</v>
      </c>
      <c r="E149" s="211"/>
      <c r="F149" s="211"/>
      <c r="G149" s="211" t="str">
        <f>VLOOKUP(B149,'Plantilla publicacion'!$A$3:$M$490,7,0)</f>
        <v>N/A</v>
      </c>
      <c r="H149" s="6" t="str">
        <f>VLOOKUP(B149,'Plantilla publicacion'!$A$3:$M$490,8,0)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I149" s="6">
        <f>VLOOKUP(B149,'Plantilla publicacion'!$A$3:$M$490,9,0)</f>
        <v>4</v>
      </c>
      <c r="J149" s="6" t="str">
        <f>VLOOKUP(B149,'Plantilla publicacion'!$A$3:$M$490,10,0)</f>
        <v>Númerica</v>
      </c>
      <c r="K149" s="7" t="str">
        <f>VLOOKUP(B149,'Plantilla publicacion'!$A$3:$M$490,11,0)</f>
        <v>2025-01-13</v>
      </c>
      <c r="L149" s="7" t="str">
        <f>VLOOKUP(B149,'Plantilla publicacion'!$A$3:$M$490,12,0)</f>
        <v>2025-08-28</v>
      </c>
      <c r="M149" s="58"/>
      <c r="N149" s="17" t="str">
        <f>VLOOKUP(B149,'Plantilla publicacion'!$A$3:$M$490,13,0)</f>
        <v>6000-DESPACHO DEL SUPERINTENDENTE DELEGADO PARA EL CONTROL Y VERIFICACIÓN DE REGLAMENTOS TÉCNICOS Y METROLOGÍA LEGAL</v>
      </c>
    </row>
    <row r="150" spans="1:14" s="12" customFormat="1" ht="38.25" x14ac:dyDescent="0.25">
      <c r="A150" s="13" t="str">
        <f>VLOOKUP(B150,'Plantilla publicacion'!$A$3:$B$490,2,0)</f>
        <v>Actividad propia</v>
      </c>
      <c r="B150" s="6" t="s">
        <v>1204</v>
      </c>
      <c r="C150" s="211"/>
      <c r="D150" s="211">
        <f>VLOOKUP(B150,'Plantilla publicacion'!$A$3:$M$490,6,0)</f>
        <v>0</v>
      </c>
      <c r="E150" s="211"/>
      <c r="F150" s="211"/>
      <c r="G150" s="211" t="str">
        <f>VLOOKUP(B150,'Plantilla publicacion'!$A$3:$M$490,7,0)</f>
        <v>N/A</v>
      </c>
      <c r="H150" s="6" t="str">
        <f>VLOOKUP(B150,'Plantilla publicacion'!$A$3:$M$490,8,0)</f>
        <v>Establecer el cronograma de visitas y requerimientos de cada una de las campañas en los sectores definidos (Cronograma)</v>
      </c>
      <c r="I150" s="6">
        <f>VLOOKUP(B150,'Plantilla publicacion'!$A$3:$M$490,9,0)</f>
        <v>4</v>
      </c>
      <c r="J150" s="6" t="str">
        <f>VLOOKUP(B150,'Plantilla publicacion'!$A$3:$M$490,10,0)</f>
        <v>Númerica</v>
      </c>
      <c r="K150" s="7" t="str">
        <f>VLOOKUP(B150,'Plantilla publicacion'!$A$3:$M$490,11,0)</f>
        <v>2025-01-13</v>
      </c>
      <c r="L150" s="7" t="str">
        <f>VLOOKUP(B150,'Plantilla publicacion'!$A$3:$M$490,12,0)</f>
        <v>2025-12-31</v>
      </c>
      <c r="M150" s="58"/>
      <c r="N150" s="17" t="str">
        <f>VLOOKUP(B150,'Plantilla publicacion'!$A$3:$M$490,13,0)</f>
        <v>6000-DESPACHO DEL SUPERINTENDENTE DELEGADO PARA EL CONTROL Y VERIFICACIÓN DE REGLAMENTOS TÉCNICOS Y METROLOGÍA LEGAL</v>
      </c>
    </row>
    <row r="151" spans="1:14" s="12" customFormat="1" ht="38.25" x14ac:dyDescent="0.25">
      <c r="A151" s="13" t="str">
        <f>VLOOKUP(B151,'Plantilla publicacion'!$A$3:$B$490,2,0)</f>
        <v>Actividad propia</v>
      </c>
      <c r="B151" s="6" t="s">
        <v>1205</v>
      </c>
      <c r="C151" s="211"/>
      <c r="D151" s="211">
        <f>VLOOKUP(B151,'Plantilla publicacion'!$A$3:$M$490,6,0)</f>
        <v>0</v>
      </c>
      <c r="E151" s="211"/>
      <c r="F151" s="211"/>
      <c r="G151" s="211" t="str">
        <f>VLOOKUP(B151,'Plantilla publicacion'!$A$3:$M$490,7,0)</f>
        <v>N/A</v>
      </c>
      <c r="H151" s="6" t="str">
        <f>VLOOKUP(B151,'Plantilla publicacion'!$A$3:$M$490,8,0)</f>
        <v>Ejecutar el cronograma de visitas y requerimientos (Seguimiento al cronograma)</v>
      </c>
      <c r="I151" s="6">
        <f>VLOOKUP(B151,'Plantilla publicacion'!$A$3:$M$490,9,0)</f>
        <v>100</v>
      </c>
      <c r="J151" s="6" t="str">
        <f>VLOOKUP(B151,'Plantilla publicacion'!$A$3:$M$490,10,0)</f>
        <v>Porcentual</v>
      </c>
      <c r="K151" s="7" t="str">
        <f>VLOOKUP(B151,'Plantilla publicacion'!$A$3:$M$490,11,0)</f>
        <v>2025-01-13</v>
      </c>
      <c r="L151" s="7" t="str">
        <f>VLOOKUP(B151,'Plantilla publicacion'!$A$3:$M$490,12,0)</f>
        <v>2025-12-31</v>
      </c>
      <c r="M151" s="58"/>
      <c r="N151" s="17" t="str">
        <f>VLOOKUP(B151,'Plantilla publicacion'!$A$3:$M$490,13,0)</f>
        <v>6000-DESPACHO DEL SUPERINTENDENTE DELEGADO PARA EL CONTROL Y VERIFICACIÓN DE REGLAMENTOS TÉCNICOS Y METROLOGÍA LEGAL</v>
      </c>
    </row>
    <row r="152" spans="1:14" s="12" customFormat="1" ht="39" thickBot="1" x14ac:dyDescent="0.3">
      <c r="A152" s="13" t="str">
        <f>VLOOKUP(B152,'Plantilla publicacion'!$A$3:$B$490,2,0)</f>
        <v>Actividad propia</v>
      </c>
      <c r="B152" s="11" t="s">
        <v>1207</v>
      </c>
      <c r="C152" s="211"/>
      <c r="D152" s="211">
        <f>VLOOKUP(B152,'Plantilla publicacion'!$A$3:$M$490,6,0)</f>
        <v>0</v>
      </c>
      <c r="E152" s="211"/>
      <c r="F152" s="211"/>
      <c r="G152" s="211" t="str">
        <f>VLOOKUP(B152,'Plantilla publicacion'!$A$3:$M$490,7,0)</f>
        <v>N/A</v>
      </c>
      <c r="H152" s="11" t="str">
        <f>VLOOKUP(B152,'Plantilla publicacion'!$A$3:$M$490,8,0)</f>
        <v>Análisis del desarrollo de la campaña (Informe con análisis del desarrollo de la campaña)</v>
      </c>
      <c r="I152" s="11">
        <f>VLOOKUP(B152,'Plantilla publicacion'!$A$3:$M$490,9,0)</f>
        <v>4</v>
      </c>
      <c r="J152" s="11" t="str">
        <f>VLOOKUP(B152,'Plantilla publicacion'!$A$3:$M$490,10,0)</f>
        <v>Númerica</v>
      </c>
      <c r="K152" s="111" t="str">
        <f>VLOOKUP(B152,'Plantilla publicacion'!$A$3:$M$490,11,0)</f>
        <v>2025-01-13</v>
      </c>
      <c r="L152" s="111" t="str">
        <f>VLOOKUP(B152,'Plantilla publicacion'!$A$3:$M$490,12,0)</f>
        <v>2025-12-31</v>
      </c>
      <c r="M152" s="112"/>
      <c r="N152" s="113" t="str">
        <f>VLOOKUP(B152,'Plantilla publicacion'!$A$3:$M$490,13,0)</f>
        <v>6000-DESPACHO DEL SUPERINTENDENTE DELEGADO PARA EL CONTROL Y VERIFICACIÓN DE REGLAMENTOS TÉCNICOS Y METROLOGÍA LEGAL</v>
      </c>
    </row>
    <row r="153" spans="1:14" s="12" customFormat="1" ht="63.75" customHeight="1" x14ac:dyDescent="0.25">
      <c r="A153" s="5" t="str">
        <f>VLOOKUP(B153,'Plantilla publicacion'!$A$3:$B$490,2,0)</f>
        <v>Producto</v>
      </c>
      <c r="B153" s="99" t="s">
        <v>1208</v>
      </c>
      <c r="C153" s="210" t="str">
        <f>VLOOKUP(B153,'Plantilla publicacion'!$A$3:$R$490,17,0)</f>
        <v>PND - 4-04-1-c- Transformación productiva, internacionalización y acción climática - Políticas de competencia, consumidor e infraestructura de la calidad modernas / PES - Reindustrialización</v>
      </c>
      <c r="D153" s="210" t="str">
        <f>VLOOKUP(B153,'Plantilla publicacion'!$A$3:$M$490,6,0)</f>
        <v>58-Promover el enfoque preventivo, diferencial y territorial en el que hacer misional de la entidad</v>
      </c>
      <c r="E153" s="210" t="str">
        <f>VLOOKUP(B153,'Plantilla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53" s="210" t="str">
        <f>VLOOKUP(B153,'Plantilla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53" s="210" t="str">
        <f>VLOOKUP(B153,'Plantilla publicacion'!$A$3:$M$490,7,0)</f>
        <v>C-3503-0200-0016-40401c</v>
      </c>
      <c r="H153" s="101" t="str">
        <f>VLOOKUP(B153,'Plantilla publicacion'!$A$3:$M$490,8,0)</f>
        <v>Campañas de control preventivo en surtidores de combustibles, balanzas, preempacados y alcoholímetros, realizadas (Informe con análisis del desarrollo de la campaña)</v>
      </c>
      <c r="I153" s="101">
        <f>VLOOKUP(B153,'Plantilla publicacion'!$A$3:$M$490,9,0)</f>
        <v>6</v>
      </c>
      <c r="J153" s="101" t="str">
        <f>VLOOKUP(B153,'Plantilla publicacion'!$A$3:$M$490,10,0)</f>
        <v>Númerica</v>
      </c>
      <c r="K153" s="175" t="str">
        <f>VLOOKUP(B153,'Plantilla publicacion'!$A$3:$M$490,11,0)</f>
        <v>2025-01-13</v>
      </c>
      <c r="L153" s="175" t="str">
        <f>VLOOKUP(B153,'Plantilla publicacion'!$A$3:$M$490,12,0)</f>
        <v>2025-12-31</v>
      </c>
      <c r="M153" s="15" t="str">
        <f>IF(ISERROR(VLOOKUP(B153,'Plantilla publicacion'!$A$3:$P$490,16,0)),"NA",VLOOKUP(B153,'Plantilla publicacion'!$A$3:$P$490,16,0))</f>
        <v>PND_10_Fortalecer las actividades de inspección, vigilancia y control</v>
      </c>
      <c r="N153" s="102" t="str">
        <f>VLOOKUP(B153,'Plantilla publicacion'!$A$3:$M$490,13,0)</f>
        <v>6000-DESPACHO DEL SUPERINTENDENTE DELEGADO PARA EL CONTROL Y VERIFICACIÓN DE REGLAMENTOS TÉCNICOS Y METROLOGÍA LEGAL</v>
      </c>
    </row>
    <row r="154" spans="1:14" ht="51" x14ac:dyDescent="0.25">
      <c r="A154" s="13" t="str">
        <f>VLOOKUP(B154,'Plantilla publicacion'!$A$3:$B$490,2,0)</f>
        <v>Actividad propia</v>
      </c>
      <c r="B154" s="103" t="s">
        <v>1209</v>
      </c>
      <c r="C154" s="211"/>
      <c r="D154" s="211">
        <f>VLOOKUP(B154,'Plantilla publicacion'!$A$3:$M$490,6,0)</f>
        <v>0</v>
      </c>
      <c r="E154" s="211"/>
      <c r="F154" s="211"/>
      <c r="G154" s="211" t="str">
        <f>VLOOKUP(B154,'Plantilla publicacion'!$A$3:$M$490,7,0)</f>
        <v>N/A</v>
      </c>
      <c r="H154" s="6" t="str">
        <f>VLOOKUP(B154,'Plantilla publicacion'!$A$3:$M$490,8,0)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I154" s="6">
        <f>VLOOKUP(B154,'Plantilla publicacion'!$A$3:$M$490,9,0)</f>
        <v>6</v>
      </c>
      <c r="J154" s="6" t="str">
        <f>VLOOKUP(B154,'Plantilla publicacion'!$A$3:$M$490,10,0)</f>
        <v>Númerica</v>
      </c>
      <c r="K154" s="7" t="str">
        <f>VLOOKUP(B154,'Plantilla publicacion'!$A$3:$M$490,11,0)</f>
        <v>2025-01-13</v>
      </c>
      <c r="L154" s="7" t="str">
        <f>VLOOKUP(B154,'Plantilla publicacion'!$A$3:$M$490,12,0)</f>
        <v>2025-08-28</v>
      </c>
      <c r="M154" s="58"/>
      <c r="N154" s="104" t="str">
        <f>VLOOKUP(B154,'Plantilla publicacion'!$A$3:$M$490,13,0)</f>
        <v>6000-DESPACHO DEL SUPERINTENDENTE DELEGADO PARA EL CONTROL Y VERIFICACIÓN DE REGLAMENTOS TÉCNICOS Y METROLOGÍA LEGAL</v>
      </c>
    </row>
    <row r="155" spans="1:14" ht="38.25" x14ac:dyDescent="0.25">
      <c r="A155" s="13" t="str">
        <f>VLOOKUP(B155,'Plantilla publicacion'!$A$3:$B$490,2,0)</f>
        <v>Actividad propia</v>
      </c>
      <c r="B155" s="103" t="s">
        <v>1210</v>
      </c>
      <c r="C155" s="211"/>
      <c r="D155" s="211">
        <f>VLOOKUP(B155,'Plantilla publicacion'!$A$3:$M$490,6,0)</f>
        <v>0</v>
      </c>
      <c r="E155" s="211"/>
      <c r="F155" s="211"/>
      <c r="G155" s="211" t="str">
        <f>VLOOKUP(B155,'Plantilla publicacion'!$A$3:$M$490,7,0)</f>
        <v>N/A</v>
      </c>
      <c r="H155" s="6" t="str">
        <f>VLOOKUP(B155,'Plantilla publicacion'!$A$3:$M$490,8,0)</f>
        <v>Establecer el cronograma de visitas y requerimientos de cada una de las campañas en los sectores definidos (Cronograma)</v>
      </c>
      <c r="I155" s="6">
        <f>VLOOKUP(B155,'Plantilla publicacion'!$A$3:$M$490,9,0)</f>
        <v>6</v>
      </c>
      <c r="J155" s="6" t="str">
        <f>VLOOKUP(B155,'Plantilla publicacion'!$A$3:$M$490,10,0)</f>
        <v>Númerica</v>
      </c>
      <c r="K155" s="7" t="str">
        <f>VLOOKUP(B155,'Plantilla publicacion'!$A$3:$M$490,11,0)</f>
        <v>2025-01-13</v>
      </c>
      <c r="L155" s="7" t="str">
        <f>VLOOKUP(B155,'Plantilla publicacion'!$A$3:$M$490,12,0)</f>
        <v>2025-12-31</v>
      </c>
      <c r="M155" s="58"/>
      <c r="N155" s="104" t="str">
        <f>VLOOKUP(B155,'Plantilla publicacion'!$A$3:$M$490,13,0)</f>
        <v>6000-DESPACHO DEL SUPERINTENDENTE DELEGADO PARA EL CONTROL Y VERIFICACIÓN DE REGLAMENTOS TÉCNICOS Y METROLOGÍA LEGAL</v>
      </c>
    </row>
    <row r="156" spans="1:14" ht="38.25" x14ac:dyDescent="0.25">
      <c r="A156" s="13" t="str">
        <f>VLOOKUP(B156,'Plantilla publicacion'!$A$3:$B$490,2,0)</f>
        <v>Actividad propia</v>
      </c>
      <c r="B156" s="103" t="s">
        <v>1211</v>
      </c>
      <c r="C156" s="211"/>
      <c r="D156" s="211">
        <f>VLOOKUP(B156,'Plantilla publicacion'!$A$3:$M$490,6,0)</f>
        <v>0</v>
      </c>
      <c r="E156" s="211"/>
      <c r="F156" s="211"/>
      <c r="G156" s="211" t="str">
        <f>VLOOKUP(B156,'Plantilla publicacion'!$A$3:$M$490,7,0)</f>
        <v>N/A</v>
      </c>
      <c r="H156" s="6" t="str">
        <f>VLOOKUP(B156,'Plantilla publicacion'!$A$3:$M$490,8,0)</f>
        <v>Ejecutar el cronograma de visitas y requerimientos (Seguimiento al cronograma)</v>
      </c>
      <c r="I156" s="6">
        <f>VLOOKUP(B156,'Plantilla publicacion'!$A$3:$M$490,9,0)</f>
        <v>100</v>
      </c>
      <c r="J156" s="6" t="str">
        <f>VLOOKUP(B156,'Plantilla publicacion'!$A$3:$M$490,10,0)</f>
        <v>Porcentual</v>
      </c>
      <c r="K156" s="7" t="str">
        <f>VLOOKUP(B156,'Plantilla publicacion'!$A$3:$M$490,11,0)</f>
        <v>2025-01-13</v>
      </c>
      <c r="L156" s="7" t="str">
        <f>VLOOKUP(B156,'Plantilla publicacion'!$A$3:$M$490,12,0)</f>
        <v>2025-12-31</v>
      </c>
      <c r="M156" s="58"/>
      <c r="N156" s="104" t="str">
        <f>VLOOKUP(B156,'Plantilla publicacion'!$A$3:$M$490,13,0)</f>
        <v>6000-DESPACHO DEL SUPERINTENDENTE DELEGADO PARA EL CONTROL Y VERIFICACIÓN DE REGLAMENTOS TÉCNICOS Y METROLOGÍA LEGAL</v>
      </c>
    </row>
    <row r="157" spans="1:14" ht="39" thickBot="1" x14ac:dyDescent="0.3">
      <c r="A157" s="13" t="str">
        <f>VLOOKUP(B157,'Plantilla publicacion'!$A$3:$B$490,2,0)</f>
        <v>Actividad propia</v>
      </c>
      <c r="B157" s="105" t="s">
        <v>1212</v>
      </c>
      <c r="C157" s="212"/>
      <c r="D157" s="212">
        <f>VLOOKUP(B157,'Plantilla publicacion'!$A$3:$M$490,6,0)</f>
        <v>0</v>
      </c>
      <c r="E157" s="212"/>
      <c r="F157" s="212"/>
      <c r="G157" s="212" t="str">
        <f>VLOOKUP(B157,'Plantilla publicacion'!$A$3:$M$490,7,0)</f>
        <v>N/A</v>
      </c>
      <c r="H157" s="107" t="str">
        <f>VLOOKUP(B157,'Plantilla publicacion'!$A$3:$M$490,8,0)</f>
        <v>Análisis del desarrollo de la campaña (Informe con análisis del desarrollo de la campaña)</v>
      </c>
      <c r="I157" s="107">
        <f>VLOOKUP(B157,'Plantilla publicacion'!$A$3:$M$490,9,0)</f>
        <v>6</v>
      </c>
      <c r="J157" s="107" t="str">
        <f>VLOOKUP(B157,'Plantilla publicacion'!$A$3:$M$490,10,0)</f>
        <v>Númerica</v>
      </c>
      <c r="K157" s="108" t="str">
        <f>VLOOKUP(B157,'Plantilla publicacion'!$A$3:$M$490,11,0)</f>
        <v>2025-01-13</v>
      </c>
      <c r="L157" s="108" t="str">
        <f>VLOOKUP(B157,'Plantilla publicacion'!$A$3:$M$490,12,0)</f>
        <v>2025-12-31</v>
      </c>
      <c r="M157" s="109"/>
      <c r="N157" s="110" t="str">
        <f>VLOOKUP(B157,'Plantilla publicacion'!$A$3:$M$490,13,0)</f>
        <v>6000-DESPACHO DEL SUPERINTENDENTE DELEGADO PARA EL CONTROL Y VERIFICACIÓN DE REGLAMENTOS TÉCNICOS Y METROLOGÍA LEGAL</v>
      </c>
    </row>
    <row r="158" spans="1:14" s="12" customFormat="1" ht="38.25" x14ac:dyDescent="0.25">
      <c r="A158" s="5" t="str">
        <f>VLOOKUP(B158,'Plantilla publicacion'!$A$3:$B$490,2,0)</f>
        <v>Producto</v>
      </c>
      <c r="B158" s="15" t="s">
        <v>1213</v>
      </c>
      <c r="C158" s="211" t="str">
        <f>VLOOKUP(B158,'Plantilla publicacion'!$A$3:$R$490,17,0)</f>
        <v>PND - 4-04-1-c- Transformación productiva, internacionalización y acción climática - Políticas de competencia, consumidor e infraestructura de la calidad modernas / PES - Reindustrialización</v>
      </c>
      <c r="D158" s="211" t="str">
        <f>VLOOKUP(B158,'Plantilla publicacion'!$A$3:$M$490,6,0)</f>
        <v>58-Promover el enfoque preventivo, diferencial y territorial en el que hacer misional de la entidad</v>
      </c>
      <c r="E158" s="211" t="str">
        <f>VLOOKUP(B158,'Plantilla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58" s="211" t="str">
        <f>VLOOKUP(B158,'Plantilla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58" s="211" t="str">
        <f>VLOOKUP(B158,'Plantilla publicacion'!$A$3:$M$490,7,0)</f>
        <v>C-3503-0200-0016-40401c</v>
      </c>
      <c r="H158" s="15" t="str">
        <f>VLOOKUP(B158,'Plantilla publicacion'!$A$3:$M$490,8,0)</f>
        <v>Campañas de control preventivo en control de precios en cualquiera de los siguientes temas: combustibles, medicamentos o leche cruda, realizadas. (Informe con análisis del desarrollo de la campaña)</v>
      </c>
      <c r="I158" s="15">
        <f>VLOOKUP(B158,'Plantilla publicacion'!$A$3:$M$490,9,0)</f>
        <v>2</v>
      </c>
      <c r="J158" s="15" t="str">
        <f>VLOOKUP(B158,'Plantilla publicacion'!$A$3:$M$490,10,0)</f>
        <v>Númerica</v>
      </c>
      <c r="K158" s="174" t="str">
        <f>VLOOKUP(B158,'Plantilla publicacion'!$A$3:$M$490,11,0)</f>
        <v>2025-01-13</v>
      </c>
      <c r="L158" s="174" t="str">
        <f>VLOOKUP(B158,'Plantilla publicacion'!$A$3:$M$490,12,0)</f>
        <v>2025-12-31</v>
      </c>
      <c r="M158" s="101" t="str">
        <f>IF(ISERROR(VLOOKUP(B158,'Plantilla publicacion'!$A$3:$P$490,16,0)),"NA",VLOOKUP(B158,'Plantilla publicacion'!$A$3:$P$490,16,0))</f>
        <v>PND_10_Fortalecer las actividades de inspección, vigilancia y control</v>
      </c>
      <c r="N158" s="15" t="str">
        <f>VLOOKUP(B158,'Plantilla publicacion'!$A$3:$M$490,13,0)</f>
        <v>6000-DESPACHO DEL SUPERINTENDENTE DELEGADO PARA EL CONTROL Y VERIFICACIÓN DE REGLAMENTOS TÉCNICOS Y METROLOGÍA LEGAL</v>
      </c>
    </row>
    <row r="159" spans="1:14" ht="51" x14ac:dyDescent="0.25">
      <c r="A159" s="13" t="str">
        <f>VLOOKUP(B159,'Plantilla publicacion'!$A$3:$B$490,2,0)</f>
        <v>Actividad propia</v>
      </c>
      <c r="B159" s="6" t="s">
        <v>1214</v>
      </c>
      <c r="C159" s="211"/>
      <c r="D159" s="211">
        <f>VLOOKUP(B159,'Plantilla publicacion'!$A$3:$M$490,6,0)</f>
        <v>0</v>
      </c>
      <c r="E159" s="211"/>
      <c r="F159" s="211"/>
      <c r="G159" s="211" t="str">
        <f>VLOOKUP(B159,'Plantilla publicacion'!$A$3:$M$490,7,0)</f>
        <v>N/A</v>
      </c>
      <c r="H159" s="6" t="str">
        <f>VLOOKUP(B159,'Plantilla publicacion'!$A$3:$M$490,8,0)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I159" s="6">
        <f>VLOOKUP(B159,'Plantilla publicacion'!$A$3:$M$490,9,0)</f>
        <v>2</v>
      </c>
      <c r="J159" s="6" t="str">
        <f>VLOOKUP(B159,'Plantilla publicacion'!$A$3:$M$490,10,0)</f>
        <v>Númerica</v>
      </c>
      <c r="K159" s="7" t="str">
        <f>VLOOKUP(B159,'Plantilla publicacion'!$A$3:$M$490,11,0)</f>
        <v>2025-01-13</v>
      </c>
      <c r="L159" s="7" t="str">
        <f>VLOOKUP(B159,'Plantilla publicacion'!$A$3:$M$490,12,0)</f>
        <v>2025-08-28</v>
      </c>
      <c r="M159" s="58"/>
      <c r="N159" s="17" t="str">
        <f>VLOOKUP(B159,'Plantilla publicacion'!$A$3:$M$490,13,0)</f>
        <v>6000-DESPACHO DEL SUPERINTENDENTE DELEGADO PARA EL CONTROL Y VERIFICACIÓN DE REGLAMENTOS TÉCNICOS Y METROLOGÍA LEGAL</v>
      </c>
    </row>
    <row r="160" spans="1:14" s="12" customFormat="1" ht="38.25" x14ac:dyDescent="0.25">
      <c r="A160" s="13" t="str">
        <f>VLOOKUP(B160,'Plantilla publicacion'!$A$3:$B$490,2,0)</f>
        <v>Actividad propia</v>
      </c>
      <c r="B160" s="6" t="s">
        <v>1215</v>
      </c>
      <c r="C160" s="211"/>
      <c r="D160" s="211">
        <f>VLOOKUP(B160,'Plantilla publicacion'!$A$3:$M$490,6,0)</f>
        <v>0</v>
      </c>
      <c r="E160" s="211"/>
      <c r="F160" s="211"/>
      <c r="G160" s="211" t="str">
        <f>VLOOKUP(B160,'Plantilla publicacion'!$A$3:$M$490,7,0)</f>
        <v>N/A</v>
      </c>
      <c r="H160" s="6" t="str">
        <f>VLOOKUP(B160,'Plantilla publicacion'!$A$3:$M$490,8,0)</f>
        <v>Establecer el cronograma de visitas y requerimientos de cada una de las campañas en los sectores definidos (Cronograma)</v>
      </c>
      <c r="I160" s="6">
        <f>VLOOKUP(B160,'Plantilla publicacion'!$A$3:$M$490,9,0)</f>
        <v>2</v>
      </c>
      <c r="J160" s="6" t="str">
        <f>VLOOKUP(B160,'Plantilla publicacion'!$A$3:$M$490,10,0)</f>
        <v>Númerica</v>
      </c>
      <c r="K160" s="7" t="str">
        <f>VLOOKUP(B160,'Plantilla publicacion'!$A$3:$M$490,11,0)</f>
        <v>2025-01-13</v>
      </c>
      <c r="L160" s="7" t="str">
        <f>VLOOKUP(B160,'Plantilla publicacion'!$A$3:$M$490,12,0)</f>
        <v>2025-12-31</v>
      </c>
      <c r="M160" s="58"/>
      <c r="N160" s="17" t="str">
        <f>VLOOKUP(B160,'Plantilla publicacion'!$A$3:$M$490,13,0)</f>
        <v>6000-DESPACHO DEL SUPERINTENDENTE DELEGADO PARA EL CONTROL Y VERIFICACIÓN DE REGLAMENTOS TÉCNICOS Y METROLOGÍA LEGAL</v>
      </c>
    </row>
    <row r="161" spans="1:14" s="12" customFormat="1" ht="38.25" x14ac:dyDescent="0.25">
      <c r="A161" s="13" t="str">
        <f>VLOOKUP(B161,'Plantilla publicacion'!$A$3:$B$490,2,0)</f>
        <v>Actividad propia</v>
      </c>
      <c r="B161" s="6" t="s">
        <v>1216</v>
      </c>
      <c r="C161" s="211"/>
      <c r="D161" s="211">
        <f>VLOOKUP(B161,'Plantilla publicacion'!$A$3:$M$490,6,0)</f>
        <v>0</v>
      </c>
      <c r="E161" s="211"/>
      <c r="F161" s="211"/>
      <c r="G161" s="211" t="str">
        <f>VLOOKUP(B161,'Plantilla publicacion'!$A$3:$M$490,7,0)</f>
        <v>N/A</v>
      </c>
      <c r="H161" s="6" t="str">
        <f>VLOOKUP(B161,'Plantilla publicacion'!$A$3:$M$490,8,0)</f>
        <v>Ejecutar el cronograma de visitas y requerimientos (Seguimiento al cronograma)</v>
      </c>
      <c r="I161" s="6">
        <f>VLOOKUP(B161,'Plantilla publicacion'!$A$3:$M$490,9,0)</f>
        <v>100</v>
      </c>
      <c r="J161" s="6" t="str">
        <f>VLOOKUP(B161,'Plantilla publicacion'!$A$3:$M$490,10,0)</f>
        <v>Porcentual</v>
      </c>
      <c r="K161" s="7" t="str">
        <f>VLOOKUP(B161,'Plantilla publicacion'!$A$3:$M$490,11,0)</f>
        <v>2025-01-13</v>
      </c>
      <c r="L161" s="7" t="str">
        <f>VLOOKUP(B161,'Plantilla publicacion'!$A$3:$M$490,12,0)</f>
        <v>2025-12-31</v>
      </c>
      <c r="M161" s="58"/>
      <c r="N161" s="17" t="str">
        <f>VLOOKUP(B161,'Plantilla publicacion'!$A$3:$M$490,13,0)</f>
        <v>6000-DESPACHO DEL SUPERINTENDENTE DELEGADO PARA EL CONTROL Y VERIFICACIÓN DE REGLAMENTOS TÉCNICOS Y METROLOGÍA LEGAL</v>
      </c>
    </row>
    <row r="162" spans="1:14" s="12" customFormat="1" ht="39" thickBot="1" x14ac:dyDescent="0.3">
      <c r="A162" s="13" t="str">
        <f>VLOOKUP(B162,'Plantilla publicacion'!$A$3:$B$490,2,0)</f>
        <v>Actividad propia</v>
      </c>
      <c r="B162" s="11" t="s">
        <v>1217</v>
      </c>
      <c r="C162" s="211"/>
      <c r="D162" s="211">
        <f>VLOOKUP(B162,'Plantilla publicacion'!$A$3:$M$490,6,0)</f>
        <v>0</v>
      </c>
      <c r="E162" s="211"/>
      <c r="F162" s="211"/>
      <c r="G162" s="211" t="str">
        <f>VLOOKUP(B162,'Plantilla publicacion'!$A$3:$M$490,7,0)</f>
        <v>N/A</v>
      </c>
      <c r="H162" s="11" t="str">
        <f>VLOOKUP(B162,'Plantilla publicacion'!$A$3:$M$490,8,0)</f>
        <v>Análisis del desarrollo de la campaña (Informe con análisis del desarrollo de la campaña)</v>
      </c>
      <c r="I162" s="11">
        <f>VLOOKUP(B162,'Plantilla publicacion'!$A$3:$M$490,9,0)</f>
        <v>2</v>
      </c>
      <c r="J162" s="11" t="str">
        <f>VLOOKUP(B162,'Plantilla publicacion'!$A$3:$M$490,10,0)</f>
        <v>Númerica</v>
      </c>
      <c r="K162" s="111" t="str">
        <f>VLOOKUP(B162,'Plantilla publicacion'!$A$3:$M$490,11,0)</f>
        <v>2025-01-13</v>
      </c>
      <c r="L162" s="111" t="str">
        <f>VLOOKUP(B162,'Plantilla publicacion'!$A$3:$M$490,12,0)</f>
        <v>2025-12-31</v>
      </c>
      <c r="M162" s="112"/>
      <c r="N162" s="113" t="str">
        <f>VLOOKUP(B162,'Plantilla publicacion'!$A$3:$M$490,13,0)</f>
        <v>6000-DESPACHO DEL SUPERINTENDENTE DELEGADO PARA EL CONTROL Y VERIFICACIÓN DE REGLAMENTOS TÉCNICOS Y METROLOGÍA LEGAL</v>
      </c>
    </row>
    <row r="163" spans="1:14" s="12" customFormat="1" ht="63.75" x14ac:dyDescent="0.25">
      <c r="A163" s="5" t="str">
        <f>VLOOKUP(B163,'Plantilla publicacion'!$A$3:$B$490,2,0)</f>
        <v>Producto</v>
      </c>
      <c r="B163" s="99" t="s">
        <v>1256</v>
      </c>
      <c r="C163" s="210" t="str">
        <f>VLOOKUP(B163,'Plantilla publicacion'!$A$3:$R$490,17,0)</f>
        <v>PND - 5-31-5-b- Convergencia regional - Entidades públicas territoriales y nacionales fortalecidas / PES - Cierre de brechas territoriales</v>
      </c>
      <c r="D163" s="210" t="str">
        <f>VLOOKUP(B163,'Plantilla publicacion'!$A$3:$M$490,6,0)</f>
        <v>58-Promover el enfoque preventivo, diferencial y territorial en el que hacer misional de la entidad</v>
      </c>
      <c r="E163" s="210" t="str">
        <f>VLOOKUP(B163,'Plantilla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63" s="210" t="str">
        <f>VLOOKUP(B163,'Plantilla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63" s="210" t="str">
        <f>VLOOKUP(B163,'Plantilla publicacion'!$A$3:$M$490,7,0)</f>
        <v>C-3503-0200-0009-40401c</v>
      </c>
      <c r="H163" s="101" t="str">
        <f>VLOOKUP(B163,'Plantilla publicacion'!$A$3:$M$490,8,0)</f>
        <v>Estrategia de difusión dirigida a actores de la cadena de consumo e instituciones para desarrollar los servicios misionales de la Red Nacional de Protección al Consumidor  y  dar a conocer los derechos y deberes de los consumidores en el territorio nacional,  ejecutada  (Informe seguimiento trimestral)</v>
      </c>
      <c r="I163" s="101">
        <f>VLOOKUP(B163,'Plantilla publicacion'!$A$3:$M$490,9,0)</f>
        <v>100</v>
      </c>
      <c r="J163" s="101" t="str">
        <f>VLOOKUP(B163,'Plantilla publicacion'!$A$3:$M$490,10,0)</f>
        <v>Porcentual</v>
      </c>
      <c r="K163" s="175" t="str">
        <f>VLOOKUP(B163,'Plantilla publicacion'!$A$3:$M$490,11,0)</f>
        <v>2025-01-13</v>
      </c>
      <c r="L163" s="175" t="str">
        <f>VLOOKUP(B163,'Plantilla publicacion'!$A$3:$M$490,12,0)</f>
        <v>2025-12-31</v>
      </c>
      <c r="M163" s="101" t="str">
        <f>IF(ISERROR(VLOOKUP(B163,'Plantilla publicacion'!$A$3:$P$490,16,0)),"NA",VLOOKUP(B163,'Plantilla publicacion'!$A$3:$P$490,16,0))</f>
        <v>PND_8_Fortalecer las capacidades y conocimiento sobre derechos y deberes de las relaciones de consumo</v>
      </c>
      <c r="N163" s="102" t="str">
        <f>VLOOKUP(B163,'Plantilla publicacion'!$A$3:$M$490,13,0)</f>
        <v>3000-DESPACHO DEL SUPERINTENDENTE DELEGADO PARA LA PROTECCIÓN DEL CONSUMIDOR;
3003-GRUPO DE TRABAJO DE APOYO A LA RED NACIONAL DE PROTECCIÓN  AL CONSUMIDOR</v>
      </c>
    </row>
    <row r="164" spans="1:14" ht="25.5" x14ac:dyDescent="0.25">
      <c r="A164" s="13" t="str">
        <f>VLOOKUP(B164,'Plantilla publicacion'!$A$3:$B$490,2,0)</f>
        <v>Actividad propia</v>
      </c>
      <c r="B164" s="103" t="s">
        <v>1259</v>
      </c>
      <c r="C164" s="211"/>
      <c r="D164" s="211">
        <f>VLOOKUP(B164,'Plantilla publicacion'!$A$3:$M$490,6,0)</f>
        <v>0</v>
      </c>
      <c r="E164" s="211"/>
      <c r="F164" s="211"/>
      <c r="G164" s="211" t="str">
        <f>VLOOKUP(B164,'Plantilla publicacion'!$A$3:$M$490,7,0)</f>
        <v>N/A</v>
      </c>
      <c r="H164" s="6" t="str">
        <f>VLOOKUP(B164,'Plantilla publicacion'!$A$3:$M$490,8,0)</f>
        <v>Definir el Plan de difusión (incluye actividades, responsables, fechas y las metas de atenciones, divulgaciones, capacitaciones, sensibilizaciones y campañas .) (Documento Plan de difusión)</v>
      </c>
      <c r="I164" s="6">
        <f>VLOOKUP(B164,'Plantilla publicacion'!$A$3:$M$490,9,0)</f>
        <v>1</v>
      </c>
      <c r="J164" s="6" t="str">
        <f>VLOOKUP(B164,'Plantilla publicacion'!$A$3:$M$490,10,0)</f>
        <v>Númerica</v>
      </c>
      <c r="K164" s="7" t="str">
        <f>VLOOKUP(B164,'Plantilla publicacion'!$A$3:$M$490,11,0)</f>
        <v>2025-01-13</v>
      </c>
      <c r="L164" s="7" t="str">
        <f>VLOOKUP(B164,'Plantilla publicacion'!$A$3:$M$490,12,0)</f>
        <v>2025-02-03</v>
      </c>
      <c r="M164" s="58"/>
      <c r="N164" s="104" t="str">
        <f>VLOOKUP(B164,'Plantilla publicacion'!$A$3:$M$490,13,0)</f>
        <v>3003-GRUPO DE TRABAJO DE APOYO A LA RED NACIONAL DE PROTECCIÓN  AL CONSUMIDOR</v>
      </c>
    </row>
    <row r="165" spans="1:14" ht="38.25" x14ac:dyDescent="0.25">
      <c r="A165" s="13" t="str">
        <f>VLOOKUP(B165,'Plantilla publicacion'!$A$3:$B$490,2,0)</f>
        <v>Actividad sin participación</v>
      </c>
      <c r="B165" s="103" t="s">
        <v>1261</v>
      </c>
      <c r="C165" s="211"/>
      <c r="D165" s="211">
        <f>VLOOKUP(B165,'Plantilla publicacion'!$A$3:$M$490,6,0)</f>
        <v>0</v>
      </c>
      <c r="E165" s="211"/>
      <c r="F165" s="211"/>
      <c r="G165" s="211" t="str">
        <f>VLOOKUP(B165,'Plantilla publicacion'!$A$3:$M$490,7,0)</f>
        <v>N/A</v>
      </c>
      <c r="H165" s="6" t="str">
        <f>VLOOKUP(B165,'Plantilla publicacion'!$A$3:$M$490,8,0)</f>
        <v>Aprobar el Plan de difusión (Plan Estratégico y Cronograma aprobado por el Coordinador de la RNPC Y/o otras áreas participantes de requerirse.)</v>
      </c>
      <c r="I165" s="6">
        <f>VLOOKUP(B165,'Plantilla publicacion'!$A$3:$M$490,9,0)</f>
        <v>1</v>
      </c>
      <c r="J165" s="6" t="str">
        <f>VLOOKUP(B165,'Plantilla publicacion'!$A$3:$M$490,10,0)</f>
        <v>Númerica</v>
      </c>
      <c r="K165" s="7" t="str">
        <f>VLOOKUP(B165,'Plantilla publicacion'!$A$3:$M$490,11,0)</f>
        <v>2025-02-03</v>
      </c>
      <c r="L165" s="7" t="str">
        <f>VLOOKUP(B165,'Plantilla publicacion'!$A$3:$M$490,12,0)</f>
        <v>2025-02-28</v>
      </c>
      <c r="M165" s="58"/>
      <c r="N165" s="104" t="str">
        <f>VLOOKUP(B165,'Plantilla publicacion'!$A$3:$M$490,13,0)</f>
        <v>3000-DESPACHO DEL SUPERINTENDENTE DELEGADO PARA LA PROTECCIÓN DEL CONSUMIDOR</v>
      </c>
    </row>
    <row r="166" spans="1:14" ht="26.25" thickBot="1" x14ac:dyDescent="0.3">
      <c r="A166" s="13" t="str">
        <f>VLOOKUP(B166,'Plantilla publicacion'!$A$3:$B$490,2,0)</f>
        <v>Actividad propia</v>
      </c>
      <c r="B166" s="105" t="s">
        <v>1264</v>
      </c>
      <c r="C166" s="212"/>
      <c r="D166" s="212">
        <f>VLOOKUP(B166,'Plantilla publicacion'!$A$3:$M$490,6,0)</f>
        <v>0</v>
      </c>
      <c r="E166" s="212"/>
      <c r="F166" s="212"/>
      <c r="G166" s="212" t="str">
        <f>VLOOKUP(B166,'Plantilla publicacion'!$A$3:$M$490,7,0)</f>
        <v>N/A</v>
      </c>
      <c r="H166" s="107" t="str">
        <f>VLOOKUP(B166,'Plantilla publicacion'!$A$3:$M$490,8,0)</f>
        <v>Ejecutar el Plan de difusión  (Seguimiento trimestral plan y evidencias de ejecución)</v>
      </c>
      <c r="I166" s="107">
        <f>VLOOKUP(B166,'Plantilla publicacion'!$A$3:$M$490,9,0)</f>
        <v>100</v>
      </c>
      <c r="J166" s="107" t="str">
        <f>VLOOKUP(B166,'Plantilla publicacion'!$A$3:$M$490,10,0)</f>
        <v>Porcentual</v>
      </c>
      <c r="K166" s="108" t="str">
        <f>VLOOKUP(B166,'Plantilla publicacion'!$A$3:$M$490,11,0)</f>
        <v>2025-02-03</v>
      </c>
      <c r="L166" s="108" t="str">
        <f>VLOOKUP(B166,'Plantilla publicacion'!$A$3:$M$490,12,0)</f>
        <v>2025-12-31</v>
      </c>
      <c r="M166" s="109"/>
      <c r="N166" s="110" t="str">
        <f>VLOOKUP(B166,'Plantilla publicacion'!$A$3:$M$490,13,0)</f>
        <v>3003-GRUPO DE TRABAJO DE APOYO A LA RED NACIONAL DE PROTECCIÓN  AL CONSUMIDOR</v>
      </c>
    </row>
    <row r="167" spans="1:14" s="12" customFormat="1" ht="25.5" x14ac:dyDescent="0.25">
      <c r="A167" s="5" t="str">
        <f>VLOOKUP(B167,'Plantilla publicacion'!$A$3:$B$490,2,0)</f>
        <v>Producto</v>
      </c>
      <c r="B167" s="99" t="s">
        <v>1265</v>
      </c>
      <c r="C167" s="210" t="str">
        <f>VLOOKUP(B167,'Plantilla publicacion'!$A$3:$R$490,17,0)</f>
        <v>PND - 5-31-5-b- Convergencia regional - Entidades públicas territoriales y nacionales fortalecidas / PES - Transformación Institucional</v>
      </c>
      <c r="D167" s="210" t="str">
        <f>VLOOKUP(B167,'Plantilla publicacion'!$A$3:$M$490,6,0)</f>
        <v>81-Mejorar la oportunidad en la atención de trámites y servicios.</v>
      </c>
      <c r="E167" s="210" t="str">
        <f>VLOOKUP(B167,'Plantilla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67" s="210" t="str">
        <f>VLOOKUP(B167,'Plantilla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67" s="210" t="str">
        <f>VLOOKUP(B167,'Plantilla publicacion'!$A$3:$M$490,7,0)</f>
        <v>C-3503-0200-0009-40401c</v>
      </c>
      <c r="H167" s="101" t="str">
        <f>VLOOKUP(B167,'Plantilla publicacion'!$A$3:$M$490,8,0)</f>
        <v>Arreglos Directos desarrollados a través de las atenciones de las Casas y Rutas del Consumidor, realizados. (Informe final)</v>
      </c>
      <c r="I167" s="101">
        <f>VLOOKUP(B167,'Plantilla publicacion'!$A$3:$M$490,9,0)</f>
        <v>40</v>
      </c>
      <c r="J167" s="101" t="str">
        <f>VLOOKUP(B167,'Plantilla publicacion'!$A$3:$M$490,10,0)</f>
        <v>Porcentual</v>
      </c>
      <c r="K167" s="175" t="str">
        <f>VLOOKUP(B167,'Plantilla publicacion'!$A$3:$M$490,11,0)</f>
        <v>2025-02-03</v>
      </c>
      <c r="L167" s="175" t="str">
        <f>VLOOKUP(B167,'Plantilla publicacion'!$A$3:$M$490,12,0)</f>
        <v>2025-12-31</v>
      </c>
      <c r="M167" s="101">
        <f>IF(ISERROR(VLOOKUP(B167,'Plantilla publicacion'!$A$3:$P$490,16,0)),"NA",VLOOKUP(B167,'Plantilla publicacion'!$A$3:$P$490,16,0))</f>
        <v>0</v>
      </c>
      <c r="N167" s="102" t="str">
        <f>VLOOKUP(B167,'Plantilla publicacion'!$A$3:$M$490,13,0)</f>
        <v>3003-GRUPO DE TRABAJO DE APOYO A LA RED NACIONAL DE PROTECCIÓN  AL CONSUMIDOR</v>
      </c>
    </row>
    <row r="168" spans="1:14" ht="25.5" x14ac:dyDescent="0.25">
      <c r="A168" s="13" t="str">
        <f>VLOOKUP(B168,'Plantilla publicacion'!$A$3:$B$490,2,0)</f>
        <v>Actividad propia</v>
      </c>
      <c r="B168" s="103" t="s">
        <v>1266</v>
      </c>
      <c r="C168" s="211"/>
      <c r="D168" s="211">
        <f>VLOOKUP(B168,'Plantilla publicacion'!$A$3:$M$490,6,0)</f>
        <v>0</v>
      </c>
      <c r="E168" s="211"/>
      <c r="F168" s="211"/>
      <c r="G168" s="211" t="str">
        <f>VLOOKUP(B168,'Plantilla publicacion'!$A$3:$M$490,7,0)</f>
        <v>N/A</v>
      </c>
      <c r="H168" s="6" t="str">
        <f>VLOOKUP(B168,'Plantilla publicacion'!$A$3:$M$490,8,0)</f>
        <v>Realizar invitaciones de servicio arreglo directo (Informe trimestral acumulado) (Informe elaborado de las invitaciones servicio arreglo directo)</v>
      </c>
      <c r="I168" s="6">
        <f>VLOOKUP(B168,'Plantilla publicacion'!$A$3:$M$490,9,0)</f>
        <v>4550</v>
      </c>
      <c r="J168" s="6" t="str">
        <f>VLOOKUP(B168,'Plantilla publicacion'!$A$3:$M$490,10,0)</f>
        <v>Númerica</v>
      </c>
      <c r="K168" s="7" t="str">
        <f>VLOOKUP(B168,'Plantilla publicacion'!$A$3:$M$490,11,0)</f>
        <v>2025-02-03</v>
      </c>
      <c r="L168" s="7" t="str">
        <f>VLOOKUP(B168,'Plantilla publicacion'!$A$3:$M$490,12,0)</f>
        <v>2025-12-31</v>
      </c>
      <c r="M168" s="58"/>
      <c r="N168" s="104" t="str">
        <f>VLOOKUP(B168,'Plantilla publicacion'!$A$3:$M$490,13,0)</f>
        <v>3003-GRUPO DE TRABAJO DE APOYO A LA RED NACIONAL DE PROTECCIÓN  AL CONSUMIDOR</v>
      </c>
    </row>
    <row r="169" spans="1:14" ht="25.5" x14ac:dyDescent="0.25">
      <c r="A169" s="13" t="str">
        <f>VLOOKUP(B169,'Plantilla publicacion'!$A$3:$B$490,2,0)</f>
        <v>Actividad propia</v>
      </c>
      <c r="B169" s="103" t="s">
        <v>1267</v>
      </c>
      <c r="C169" s="211"/>
      <c r="D169" s="211">
        <f>VLOOKUP(B169,'Plantilla publicacion'!$A$3:$M$490,6,0)</f>
        <v>0</v>
      </c>
      <c r="E169" s="211"/>
      <c r="F169" s="211"/>
      <c r="G169" s="211" t="str">
        <f>VLOOKUP(B169,'Plantilla publicacion'!$A$3:$M$490,7,0)</f>
        <v>N/A</v>
      </c>
      <c r="H169" s="6" t="str">
        <f>VLOOKUP(B169,'Plantilla publicacion'!$A$3:$M$490,8,0)</f>
        <v>Realizar Jornada Nacional de las soluciones en materia de protección al consumidor  (Informe jornada Nacional de las soluciones en materia de protección al consumidor)</v>
      </c>
      <c r="I169" s="6">
        <f>VLOOKUP(B169,'Plantilla publicacion'!$A$3:$M$490,9,0)</f>
        <v>4</v>
      </c>
      <c r="J169" s="6" t="str">
        <f>VLOOKUP(B169,'Plantilla publicacion'!$A$3:$M$490,10,0)</f>
        <v>Númerica</v>
      </c>
      <c r="K169" s="7" t="str">
        <f>VLOOKUP(B169,'Plantilla publicacion'!$A$3:$M$490,11,0)</f>
        <v>2025-02-03</v>
      </c>
      <c r="L169" s="7" t="str">
        <f>VLOOKUP(B169,'Plantilla publicacion'!$A$3:$M$490,12,0)</f>
        <v>2025-12-31</v>
      </c>
      <c r="M169" s="58"/>
      <c r="N169" s="104" t="str">
        <f>VLOOKUP(B169,'Plantilla publicacion'!$A$3:$M$490,13,0)</f>
        <v>3003-GRUPO DE TRABAJO DE APOYO A LA RED NACIONAL DE PROTECCIÓN  AL CONSUMIDOR</v>
      </c>
    </row>
    <row r="170" spans="1:14" ht="26.25" thickBot="1" x14ac:dyDescent="0.3">
      <c r="A170" s="13" t="str">
        <f>VLOOKUP(B170,'Plantilla publicacion'!$A$3:$B$490,2,0)</f>
        <v>Actividad propia</v>
      </c>
      <c r="B170" s="105" t="s">
        <v>1269</v>
      </c>
      <c r="C170" s="212"/>
      <c r="D170" s="212">
        <f>VLOOKUP(B170,'Plantilla publicacion'!$A$3:$M$490,6,0)</f>
        <v>0</v>
      </c>
      <c r="E170" s="212"/>
      <c r="F170" s="212"/>
      <c r="G170" s="212" t="str">
        <f>VLOOKUP(B170,'Plantilla publicacion'!$A$3:$M$490,7,0)</f>
        <v>N/A</v>
      </c>
      <c r="H170" s="107" t="str">
        <f>VLOOKUP(B170,'Plantilla publicacion'!$A$3:$M$490,8,0)</f>
        <v>Realizar encuentros de arreglo directo (Informe arreglos directos realizados)</v>
      </c>
      <c r="I170" s="107">
        <f>VLOOKUP(B170,'Plantilla publicacion'!$A$3:$M$490,9,0)</f>
        <v>1820</v>
      </c>
      <c r="J170" s="107" t="str">
        <f>VLOOKUP(B170,'Plantilla publicacion'!$A$3:$M$490,10,0)</f>
        <v>Númerica</v>
      </c>
      <c r="K170" s="108" t="str">
        <f>VLOOKUP(B170,'Plantilla publicacion'!$A$3:$M$490,11,0)</f>
        <v>2025-02-03</v>
      </c>
      <c r="L170" s="108" t="str">
        <f>VLOOKUP(B170,'Plantilla publicacion'!$A$3:$M$490,12,0)</f>
        <v>2025-12-31</v>
      </c>
      <c r="M170" s="109"/>
      <c r="N170" s="110" t="str">
        <f>VLOOKUP(B170,'Plantilla publicacion'!$A$3:$M$490,13,0)</f>
        <v>3003-GRUPO DE TRABAJO DE APOYO A LA RED NACIONAL DE PROTECCIÓN  AL CONSUMIDOR</v>
      </c>
    </row>
    <row r="171" spans="1:14" s="12" customFormat="1" ht="63.75" x14ac:dyDescent="0.25">
      <c r="A171" s="5" t="str">
        <f>VLOOKUP(B171,'Plantilla publicacion'!$A$3:$B$490,2,0)</f>
        <v>Producto</v>
      </c>
      <c r="B171" s="15" t="s">
        <v>1276</v>
      </c>
      <c r="C171" s="211" t="str">
        <f>VLOOKUP(B171,'Plantilla publicacion'!$A$3:$R$490,17,0)</f>
        <v>PND - 4-04-1-c- Transformación productiva, internacionalización y acción climática - Políticas de competencia, consumidor e infraestructura de la calidad modernas / PES - Internacionalización</v>
      </c>
      <c r="D171" s="211" t="str">
        <f>VLOOKUP(B171,'Plantilla publicacion'!$A$3:$M$490,6,0)</f>
        <v>59-Generar sinergias con agentes nacionales e internacionales que permitan potenciar las capacidades de la SIC.</v>
      </c>
      <c r="E171" s="211" t="str">
        <f>VLOOKUP(B171,'Plantilla publicacion'!$A$3:$P$490,15,0)</f>
        <v>63 - 1-Generación de oportunidades de cooperación y fortalecimiento de existentes con grupos de interés y de valor.-5-Direccionamiento de la oferta institucional con productos y/o servicios con enfoque preventivo, diferencial y territorial.</v>
      </c>
      <c r="F171" s="211" t="str">
        <f>VLOOKUP(B171,'Plantilla publicacion'!$A$3:$P$490,15,0)</f>
        <v>63 - 1-Generación de oportunidades de cooperación y fortalecimiento de existentes con grupos de interés y de valor.-5-Direccionamiento de la oferta institucional con productos y/o servicios con enfoque preventivo, diferencial y territorial.</v>
      </c>
      <c r="G171" s="211" t="str">
        <f>VLOOKUP(B171,'Plantilla publicacion'!$A$3:$M$490,7,0)</f>
        <v>C-3503-0200-0009-40401c</v>
      </c>
      <c r="H171" s="15" t="str">
        <f>VLOOKUP(B171,'Plantilla publicacion'!$A$3:$M$490,8,0)</f>
        <v>Cobertura departamental de la Red Nacional de Protección al Consumidor, a través de las Casas de Consumidor de Bienes y Servicios, ampliada (Informe final)</v>
      </c>
      <c r="I171" s="15">
        <f>VLOOKUP(B171,'Plantilla publicacion'!$A$3:$M$490,9,0)</f>
        <v>5</v>
      </c>
      <c r="J171" s="15" t="str">
        <f>VLOOKUP(B171,'Plantilla publicacion'!$A$3:$M$490,10,0)</f>
        <v>Númerica</v>
      </c>
      <c r="K171" s="174" t="str">
        <f>VLOOKUP(B171,'Plantilla publicacion'!$A$3:$M$490,11,0)</f>
        <v>2025-02-03</v>
      </c>
      <c r="L171" s="174" t="str">
        <f>VLOOKUP(B171,'Plantilla publicacion'!$A$3:$M$490,12,0)</f>
        <v>2025-12-19</v>
      </c>
      <c r="M171" s="101" t="str">
        <f>IF(ISERROR(VLOOKUP(B171,'Plantilla publicacion'!$A$3:$P$490,16,0)),"NA",VLOOKUP(B171,'Plantilla publicacion'!$A$3:$P$490,16,0))</f>
        <v xml:space="preserve">PND_8_Fortalecer las capacidades y conocimiento sobre derechos y deberes de las relaciones de consumo </v>
      </c>
      <c r="N171" s="15" t="str">
        <f>VLOOKUP(B171,'Plantilla publicacion'!$A$3:$M$490,13,0)</f>
        <v>142-GRUPO DE TRABAJO DE SERVICIOS ADMINISTRATIVOS Y RECURSOS FÍSICOS;
3003-GRUPO DE TRABAJO DE APOYO A LA RED NACIONAL DE PROTECCIÓN  AL CONSUMIDOR;
73-GRUPO DE TRABAJO DE COMUNICACION</v>
      </c>
    </row>
    <row r="172" spans="1:14" ht="38.25" x14ac:dyDescent="0.25">
      <c r="A172" s="13" t="str">
        <f>VLOOKUP(B172,'Plantilla publicacion'!$A$3:$B$490,2,0)</f>
        <v>Actividad propia</v>
      </c>
      <c r="B172" s="6" t="s">
        <v>1278</v>
      </c>
      <c r="C172" s="211"/>
      <c r="D172" s="211">
        <f>VLOOKUP(B172,'Plantilla publicacion'!$A$3:$M$490,6,0)</f>
        <v>0</v>
      </c>
      <c r="E172" s="211"/>
      <c r="F172" s="211"/>
      <c r="G172" s="211" t="str">
        <f>VLOOKUP(B172,'Plantilla publicacion'!$A$3:$M$490,7,0)</f>
        <v>N/A</v>
      </c>
      <c r="H172" s="6" t="str">
        <f>VLOOKUP(B172,'Plantilla publicacion'!$A$3:$M$490,8,0)</f>
        <v>Gestionar y firmar los convenios interadministrativos con las entidades del orden nacional y/o alcaldías para la apertura de nuevas CCBS (Informe convenios interadministrativos con las entidades del orden nacional y/o alcaldías para la apertura de nuevas CCBS)</v>
      </c>
      <c r="I172" s="6">
        <f>VLOOKUP(B172,'Plantilla publicacion'!$A$3:$M$490,9,0)</f>
        <v>5</v>
      </c>
      <c r="J172" s="6" t="str">
        <f>VLOOKUP(B172,'Plantilla publicacion'!$A$3:$M$490,10,0)</f>
        <v>Númerica</v>
      </c>
      <c r="K172" s="7" t="str">
        <f>VLOOKUP(B172,'Plantilla publicacion'!$A$3:$M$490,11,0)</f>
        <v>2025-02-03</v>
      </c>
      <c r="L172" s="7" t="str">
        <f>VLOOKUP(B172,'Plantilla publicacion'!$A$3:$M$490,12,0)</f>
        <v>2025-12-19</v>
      </c>
      <c r="M172" s="58"/>
      <c r="N172" s="17" t="str">
        <f>VLOOKUP(B172,'Plantilla publicacion'!$A$3:$M$490,13,0)</f>
        <v>3003-GRUPO DE TRABAJO DE APOYO A LA RED NACIONAL DE PROTECCIÓN  AL CONSUMIDOR</v>
      </c>
    </row>
    <row r="173" spans="1:14" ht="51" x14ac:dyDescent="0.25">
      <c r="A173" s="13" t="str">
        <f>VLOOKUP(B173,'Plantilla publicacion'!$A$3:$B$490,2,0)</f>
        <v>Actividad propia</v>
      </c>
      <c r="B173" s="6" t="s">
        <v>1280</v>
      </c>
      <c r="C173" s="211"/>
      <c r="D173" s="211">
        <f>VLOOKUP(B173,'Plantilla publicacion'!$A$3:$M$490,6,0)</f>
        <v>0</v>
      </c>
      <c r="E173" s="211"/>
      <c r="F173" s="211"/>
      <c r="G173" s="211" t="str">
        <f>VLOOKUP(B173,'Plantilla publicacion'!$A$3:$M$490,7,0)</f>
        <v>N/A</v>
      </c>
      <c r="H173" s="6" t="str">
        <f>VLOOKUP(B173,'Plantilla publicacion'!$A$3:$M$490,8,0)</f>
        <v>Realizar la adecuación y dotación del inmueble (infraestructura física, dotación de equipos tecnológicos, bienes de consumo  y personal) para apertura de las nuevas CCBS (Informe por CCBS aperturada) (Informe adecuación infraestructura física del inmueble, dotación de equipos tecnológicos y bienes de consumo y contratistas para apertura de las nuevas CCBS)</v>
      </c>
      <c r="I173" s="6">
        <f>VLOOKUP(B173,'Plantilla publicacion'!$A$3:$M$490,9,0)</f>
        <v>5</v>
      </c>
      <c r="J173" s="6" t="str">
        <f>VLOOKUP(B173,'Plantilla publicacion'!$A$3:$M$490,10,0)</f>
        <v>Númerica</v>
      </c>
      <c r="K173" s="7" t="str">
        <f>VLOOKUP(B173,'Plantilla publicacion'!$A$3:$M$490,11,0)</f>
        <v>2025-02-03</v>
      </c>
      <c r="L173" s="7" t="str">
        <f>VLOOKUP(B173,'Plantilla publicacion'!$A$3:$M$490,12,0)</f>
        <v>2025-12-19</v>
      </c>
      <c r="M173" s="58"/>
      <c r="N173" s="17" t="str">
        <f>VLOOKUP(B173,'Plantilla publicacion'!$A$3:$M$490,13,0)</f>
        <v>142-GRUPO DE TRABAJO DE SERVICIOS ADMINISTRATIVOS Y RECURSOS FÍSICOS;
3003-GRUPO DE TRABAJO DE APOYO A LA RED NACIONAL DE PROTECCIÓN  AL CONSUMIDOR</v>
      </c>
    </row>
    <row r="174" spans="1:14" ht="39" thickBot="1" x14ac:dyDescent="0.3">
      <c r="A174" s="13" t="str">
        <f>VLOOKUP(B174,'Plantilla publicacion'!$A$3:$B$490,2,0)</f>
        <v>Actividad propia</v>
      </c>
      <c r="B174" s="11" t="s">
        <v>1283</v>
      </c>
      <c r="C174" s="211"/>
      <c r="D174" s="211">
        <f>VLOOKUP(B174,'Plantilla publicacion'!$A$3:$M$490,6,0)</f>
        <v>0</v>
      </c>
      <c r="E174" s="211"/>
      <c r="F174" s="211"/>
      <c r="G174" s="211" t="str">
        <f>VLOOKUP(B174,'Plantilla publicacion'!$A$3:$M$490,7,0)</f>
        <v>N/A</v>
      </c>
      <c r="H174" s="11" t="str">
        <f>VLOOKUP(B174,'Plantilla publicacion'!$A$3:$M$490,8,0)</f>
        <v>Realizar la inauguración y poner en operacion las Casas del Consumidor de Bienes y Servicios en el territorio nacional (Informe por CCBS aperturada) (Informe por CCBS apertura da y puesta en operación)</v>
      </c>
      <c r="I174" s="11">
        <f>VLOOKUP(B174,'Plantilla publicacion'!$A$3:$M$490,9,0)</f>
        <v>5</v>
      </c>
      <c r="J174" s="11" t="str">
        <f>VLOOKUP(B174,'Plantilla publicacion'!$A$3:$M$490,10,0)</f>
        <v>Númerica</v>
      </c>
      <c r="K174" s="111" t="str">
        <f>VLOOKUP(B174,'Plantilla publicacion'!$A$3:$M$490,11,0)</f>
        <v>2025-02-03</v>
      </c>
      <c r="L174" s="111" t="str">
        <f>VLOOKUP(B174,'Plantilla publicacion'!$A$3:$M$490,12,0)</f>
        <v>2025-12-19</v>
      </c>
      <c r="M174" s="112"/>
      <c r="N174" s="113" t="str">
        <f>VLOOKUP(B174,'Plantilla publicacion'!$A$3:$M$490,13,0)</f>
        <v>3003-GRUPO DE TRABAJO DE APOYO A LA RED NACIONAL DE PROTECCIÓN  AL CONSUMIDOR;
73-GRUPO DE TRABAJO DE COMUNICACION</v>
      </c>
    </row>
    <row r="175" spans="1:14" s="12" customFormat="1" ht="51" x14ac:dyDescent="0.25">
      <c r="A175" s="5" t="str">
        <f>VLOOKUP(B175,'Plantilla publicacion'!$A$3:$B$490,2,0)</f>
        <v>Producto</v>
      </c>
      <c r="B175" s="99" t="s">
        <v>1310</v>
      </c>
      <c r="C175" s="210" t="str">
        <f>VLOOKUP(B175,'Plantilla publicacion'!$A$3:$R$490,17,0)</f>
        <v>PND - 5-31-5-b- Convergencia regional - Entidades públicas territoriales y nacionales fortalecidas / PES - Cierre de brechas territoriales</v>
      </c>
      <c r="D175" s="210" t="str">
        <f>VLOOKUP(B175,'Plantilla publicacion'!$A$3:$M$490,6,0)</f>
        <v>58-Promover el enfoque preventivo, diferencial y territorial en el que hacer misional de la entidad</v>
      </c>
      <c r="E175" s="210" t="str">
        <f>VLOOKUP(B175,'Plantilla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75" s="210" t="str">
        <f>VLOOKUP(B175,'Plantilla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75" s="210" t="str">
        <f>VLOOKUP(B175,'Plantilla publicacion'!$A$3:$M$490,7,0)</f>
        <v>N/A</v>
      </c>
      <c r="H175" s="101" t="str">
        <f>VLOOKUP(B175,'Plantilla publicacion'!$A$3:$M$490,8,0)</f>
        <v>Plan de difusión para que el consumidor conozca sus derechos "ABC  de atención a los usuarios SIC / Supersolidaria, ejecutado Imágenes (fotografía o captura de pantalla) de la difusión realizada</v>
      </c>
      <c r="I175" s="101">
        <f>VLOOKUP(B175,'Plantilla publicacion'!$A$3:$M$490,9,0)</f>
        <v>1</v>
      </c>
      <c r="J175" s="101" t="str">
        <f>VLOOKUP(B175,'Plantilla publicacion'!$A$3:$M$490,10,0)</f>
        <v>Númerica</v>
      </c>
      <c r="K175" s="175" t="str">
        <f>VLOOKUP(B175,'Plantilla publicacion'!$A$3:$M$490,11,0)</f>
        <v>2025-01-15</v>
      </c>
      <c r="L175" s="175" t="str">
        <f>VLOOKUP(B175,'Plantilla publicacion'!$A$3:$M$490,12,0)</f>
        <v>2025-12-30</v>
      </c>
      <c r="M175" s="101" t="str">
        <f>IF(ISERROR(VLOOKUP(B175,'Plantilla publicacion'!$A$3:$P$490,16,0)),"NA",VLOOKUP(B175,'Plantilla publicacion'!$A$3:$P$490,16,0))</f>
        <v xml:space="preserve">PND_8_Fortalecer las capacidades y conocimiento sobre derechos y deberes de las relaciones de consumo </v>
      </c>
      <c r="N175" s="102" t="str">
        <f>VLOOKUP(B175,'Plantilla publicacion'!$A$3:$M$490,13,0)</f>
        <v>3000-DESPACHO DEL SUPERINTENDENTE DELEGADO PARA LA PROTECCIÓN DEL CONSUMIDOR;
73-GRUPO DE TRABAJO DE COMUNICACION</v>
      </c>
    </row>
    <row r="176" spans="1:14" ht="38.25" x14ac:dyDescent="0.25">
      <c r="A176" s="13" t="str">
        <f>VLOOKUP(B176,'Plantilla publicacion'!$A$3:$B$490,2,0)</f>
        <v>Actividad propia</v>
      </c>
      <c r="B176" s="103" t="s">
        <v>1313</v>
      </c>
      <c r="C176" s="211"/>
      <c r="D176" s="211">
        <f>VLOOKUP(B176,'Plantilla publicacion'!$A$3:$M$490,6,0)</f>
        <v>0</v>
      </c>
      <c r="E176" s="211"/>
      <c r="F176" s="211"/>
      <c r="G176" s="211" t="str">
        <f>VLOOKUP(B176,'Plantilla publicacion'!$A$3:$M$490,7,0)</f>
        <v>N/A</v>
      </c>
      <c r="H176" s="6" t="str">
        <f>VLOOKUP(B176,'Plantilla publicacion'!$A$3:$M$490,8,0)</f>
        <v>Aprobar el documento final que se va a difundir a los consumidores (Documento final aprobado)</v>
      </c>
      <c r="I176" s="6">
        <f>VLOOKUP(B176,'Plantilla publicacion'!$A$3:$M$490,9,0)</f>
        <v>1</v>
      </c>
      <c r="J176" s="6" t="str">
        <f>VLOOKUP(B176,'Plantilla publicacion'!$A$3:$M$490,10,0)</f>
        <v>Númerica</v>
      </c>
      <c r="K176" s="7" t="str">
        <f>VLOOKUP(B176,'Plantilla publicacion'!$A$3:$M$490,11,0)</f>
        <v>2025-01-15</v>
      </c>
      <c r="L176" s="7" t="str">
        <f>VLOOKUP(B176,'Plantilla publicacion'!$A$3:$M$490,12,0)</f>
        <v>2025-07-01</v>
      </c>
      <c r="M176" s="58"/>
      <c r="N176" s="104" t="str">
        <f>VLOOKUP(B176,'Plantilla publicacion'!$A$3:$M$490,13,0)</f>
        <v>3000-DESPACHO DEL SUPERINTENDENTE DELEGADO PARA LA PROTECCIÓN DEL CONSUMIDOR</v>
      </c>
    </row>
    <row r="177" spans="1:14" ht="25.5" x14ac:dyDescent="0.25">
      <c r="A177" s="13" t="str">
        <f>VLOOKUP(B177,'Plantilla publicacion'!$A$3:$B$490,2,0)</f>
        <v>Actividad sin participación</v>
      </c>
      <c r="B177" s="103" t="s">
        <v>1315</v>
      </c>
      <c r="C177" s="211"/>
      <c r="D177" s="211">
        <f>VLOOKUP(B177,'Plantilla publicacion'!$A$3:$M$490,6,0)</f>
        <v>0</v>
      </c>
      <c r="E177" s="211"/>
      <c r="F177" s="211"/>
      <c r="G177" s="211" t="str">
        <f>VLOOKUP(B177,'Plantilla publicacion'!$A$3:$M$490,7,0)</f>
        <v>N/A</v>
      </c>
      <c r="H177" s="6" t="str">
        <f>VLOOKUP(B177,'Plantilla publicacion'!$A$3:$M$490,8,0)</f>
        <v>Publicar el documento final en la pagina web de la entidad (Captura de pantalla con la publicación del documento).</v>
      </c>
      <c r="I177" s="6">
        <f>VLOOKUP(B177,'Plantilla publicacion'!$A$3:$M$490,9,0)</f>
        <v>1</v>
      </c>
      <c r="J177" s="6" t="str">
        <f>VLOOKUP(B177,'Plantilla publicacion'!$A$3:$M$490,10,0)</f>
        <v>Númerica</v>
      </c>
      <c r="K177" s="7" t="str">
        <f>VLOOKUP(B177,'Plantilla publicacion'!$A$3:$M$490,11,0)</f>
        <v>2025-07-02</v>
      </c>
      <c r="L177" s="7" t="str">
        <f>VLOOKUP(B177,'Plantilla publicacion'!$A$3:$M$490,12,0)</f>
        <v>2025-07-31</v>
      </c>
      <c r="M177" s="58"/>
      <c r="N177" s="104" t="str">
        <f>VLOOKUP(B177,'Plantilla publicacion'!$A$3:$M$490,13,0)</f>
        <v>73-GRUPO DE TRABAJO DE COMUNICACION</v>
      </c>
    </row>
    <row r="178" spans="1:14" ht="26.25" thickBot="1" x14ac:dyDescent="0.3">
      <c r="A178" s="13" t="str">
        <f>VLOOKUP(B178,'Plantilla publicacion'!$A$3:$B$490,2,0)</f>
        <v>Actividad sin participación</v>
      </c>
      <c r="B178" s="105" t="s">
        <v>1317</v>
      </c>
      <c r="C178" s="212"/>
      <c r="D178" s="212">
        <f>VLOOKUP(B178,'Plantilla publicacion'!$A$3:$M$490,6,0)</f>
        <v>0</v>
      </c>
      <c r="E178" s="212"/>
      <c r="F178" s="212"/>
      <c r="G178" s="212" t="str">
        <f>VLOOKUP(B178,'Plantilla publicacion'!$A$3:$M$490,7,0)</f>
        <v>N/A</v>
      </c>
      <c r="H178" s="107" t="str">
        <f>VLOOKUP(B178,'Plantilla publicacion'!$A$3:$M$490,8,0)</f>
        <v>Realizar la difusión del ABC de atención a los usuarios SIC / Super Solidaria. - Imágenes (fotografía o captura de pantalla) de la difusión realizada</v>
      </c>
      <c r="I178" s="107">
        <f>VLOOKUP(B178,'Plantilla publicacion'!$A$3:$M$490,9,0)</f>
        <v>1</v>
      </c>
      <c r="J178" s="107" t="str">
        <f>VLOOKUP(B178,'Plantilla publicacion'!$A$3:$M$490,10,0)</f>
        <v>Númerica</v>
      </c>
      <c r="K178" s="108" t="str">
        <f>VLOOKUP(B178,'Plantilla publicacion'!$A$3:$M$490,11,0)</f>
        <v>2025-08-01</v>
      </c>
      <c r="L178" s="108" t="str">
        <f>VLOOKUP(B178,'Plantilla publicacion'!$A$3:$M$490,12,0)</f>
        <v>2025-12-30</v>
      </c>
      <c r="M178" s="109"/>
      <c r="N178" s="110" t="str">
        <f>VLOOKUP(B178,'Plantilla publicacion'!$A$3:$M$490,13,0)</f>
        <v>73-GRUPO DE TRABAJO DE COMUNICACION</v>
      </c>
    </row>
    <row r="179" spans="1:14" s="12" customFormat="1" ht="64.5" thickBot="1" x14ac:dyDescent="0.3">
      <c r="A179" s="5" t="str">
        <f>VLOOKUP(B179,'Plantilla publicacion'!$A$3:$B$490,2,0)</f>
        <v>Producto</v>
      </c>
      <c r="B179" s="99" t="s">
        <v>1318</v>
      </c>
      <c r="C179" s="211" t="str">
        <f>VLOOKUP(B179,'Plantilla publicacion'!$A$3:$R$490,17,0)</f>
        <v>PND - 5-31-5-b- Convergencia regional - Entidades públicas territoriales y nacionales fortalecidas / PES - Cierre de brechas territoriales</v>
      </c>
      <c r="D179" s="211" t="str">
        <f>VLOOKUP(B179,'Plantilla publicacion'!$A$3:$M$490,6,0)</f>
        <v>58-Promover el enfoque preventivo, diferencial y territorial en el que hacer misional de la entidad</v>
      </c>
      <c r="E179" s="211" t="str">
        <f>VLOOKUP(B179,'Plantilla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79" s="211" t="str">
        <f>VLOOKUP(B179,'Plantilla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79" s="211" t="str">
        <f>VLOOKUP(B179,'Plantilla publicacion'!$A$3:$M$490,7,0)</f>
        <v>N/A</v>
      </c>
      <c r="H179" s="15" t="str">
        <f>VLOOKUP(B179,'Plantilla publicacion'!$A$3:$M$490,8,0)</f>
        <v>Cursos virtuales en materia de protección al consumidor dirigidos a la ciudadanía interesada, publicados en campus virtual y difundidos (Capturas de pantalla de los cursos en el campus virtual y capturas de pantalla de la difusión).</v>
      </c>
      <c r="I179" s="15">
        <f>VLOOKUP(B179,'Plantilla publicacion'!$A$3:$M$490,9,0)</f>
        <v>2</v>
      </c>
      <c r="J179" s="15" t="str">
        <f>VLOOKUP(B179,'Plantilla publicacion'!$A$3:$M$490,10,0)</f>
        <v>Númerica</v>
      </c>
      <c r="K179" s="174" t="str">
        <f>VLOOKUP(B179,'Plantilla publicacion'!$A$3:$M$490,11,0)</f>
        <v>2025-01-15</v>
      </c>
      <c r="L179" s="174" t="str">
        <f>VLOOKUP(B179,'Plantilla publicacion'!$A$3:$M$490,12,0)</f>
        <v>2025-12-15</v>
      </c>
      <c r="M179" s="15" t="str">
        <f>IF(ISERROR(VLOOKUP(B179,'Plantilla publicacion'!$A$3:$P$490,16,0)),"NA",VLOOKUP(B179,'Plantilla publicacion'!$A$3:$P$490,16,0))</f>
        <v xml:space="preserve">PND_8_Fortalecer las capacidades y conocimiento sobre derechos y deberes de las relaciones de consumo </v>
      </c>
      <c r="N179" s="15" t="str">
        <f>VLOOKUP(B179,'Plantilla publicacion'!$A$3:$M$490,13,0)</f>
        <v>3000-DESPACHO DEL SUPERINTENDENTE DELEGADO PARA LA PROTECCIÓN DEL CONSUMIDOR;
71-GRUPO DE TRABAJO DE FORMACION;
73-GRUPO DE TRABAJO DE COMUNICACION</v>
      </c>
    </row>
    <row r="180" spans="1:14" ht="38.25" x14ac:dyDescent="0.25">
      <c r="A180" s="13" t="str">
        <f>VLOOKUP(B180,'Plantilla publicacion'!$A$3:$B$490,2,0)</f>
        <v>Actividad propia</v>
      </c>
      <c r="B180" s="30" t="s">
        <v>1321</v>
      </c>
      <c r="C180" s="211"/>
      <c r="D180" s="211">
        <f>VLOOKUP(B180,'Plantilla publicacion'!$A$3:$M$490,6,0)</f>
        <v>0</v>
      </c>
      <c r="E180" s="211"/>
      <c r="F180" s="211"/>
      <c r="G180" s="211" t="str">
        <f>VLOOKUP(B180,'Plantilla publicacion'!$A$3:$M$490,7,0)</f>
        <v>N/A</v>
      </c>
      <c r="H180" s="6" t="str">
        <f>VLOOKUP(B180,'Plantilla publicacion'!$A$3:$M$490,8,0)</f>
        <v>Enviar a OSCAE las plantillas diligenciadas con el contenido para cursos virtuales (Responsable Delegatura) (Correo electrónico con  las plantillas diligenciadas)</v>
      </c>
      <c r="I180" s="6">
        <f>VLOOKUP(B180,'Plantilla publicacion'!$A$3:$M$490,9,0)</f>
        <v>2</v>
      </c>
      <c r="J180" s="6" t="str">
        <f>VLOOKUP(B180,'Plantilla publicacion'!$A$3:$M$490,10,0)</f>
        <v>Númerica</v>
      </c>
      <c r="K180" s="7" t="str">
        <f>VLOOKUP(B180,'Plantilla publicacion'!$A$3:$M$490,11,0)</f>
        <v>2025-01-15</v>
      </c>
      <c r="L180" s="7" t="str">
        <f>VLOOKUP(B180,'Plantilla publicacion'!$A$3:$M$490,12,0)</f>
        <v>2025-03-28</v>
      </c>
      <c r="M180" s="58"/>
      <c r="N180" s="17" t="str">
        <f>VLOOKUP(B180,'Plantilla publicacion'!$A$3:$M$490,13,0)</f>
        <v>3000-DESPACHO DEL SUPERINTENDENTE DELEGADO PARA LA PROTECCIÓN DEL CONSUMIDOR</v>
      </c>
    </row>
    <row r="181" spans="1:14" ht="25.5" x14ac:dyDescent="0.25">
      <c r="A181" s="13" t="str">
        <f>VLOOKUP(B181,'Plantilla publicacion'!$A$3:$B$490,2,0)</f>
        <v>Actividad sin participación</v>
      </c>
      <c r="B181" s="6" t="s">
        <v>1323</v>
      </c>
      <c r="C181" s="211"/>
      <c r="D181" s="211">
        <f>VLOOKUP(B181,'Plantilla publicacion'!$A$3:$M$490,6,0)</f>
        <v>0</v>
      </c>
      <c r="E181" s="211"/>
      <c r="F181" s="211"/>
      <c r="G181" s="211" t="str">
        <f>VLOOKUP(B181,'Plantilla publicacion'!$A$3:$M$490,7,0)</f>
        <v>N/A</v>
      </c>
      <c r="H181" s="6" t="str">
        <f>VLOOKUP(B181,'Plantilla publicacion'!$A$3:$M$490,8,0)</f>
        <v>Diseñar y presentar propuesta pedagógica de los contenidos presentados por la delegatura para cada uno de los cursos (Responsable OSCAE) (Documento con la propuesta)</v>
      </c>
      <c r="I181" s="6">
        <f>VLOOKUP(B181,'Plantilla publicacion'!$A$3:$M$490,9,0)</f>
        <v>2</v>
      </c>
      <c r="J181" s="6" t="str">
        <f>VLOOKUP(B181,'Plantilla publicacion'!$A$3:$M$490,10,0)</f>
        <v>Númerica</v>
      </c>
      <c r="K181" s="7" t="str">
        <f>VLOOKUP(B181,'Plantilla publicacion'!$A$3:$M$490,11,0)</f>
        <v>2025-03-03</v>
      </c>
      <c r="L181" s="7" t="str">
        <f>VLOOKUP(B181,'Plantilla publicacion'!$A$3:$M$490,12,0)</f>
        <v>2025-05-30</v>
      </c>
      <c r="M181" s="58"/>
      <c r="N181" s="17" t="str">
        <f>VLOOKUP(B181,'Plantilla publicacion'!$A$3:$M$490,13,0)</f>
        <v>71-GRUPO DE TRABAJO DE FORMACION</v>
      </c>
    </row>
    <row r="182" spans="1:14" ht="38.25" x14ac:dyDescent="0.25">
      <c r="A182" s="13" t="str">
        <f>VLOOKUP(B182,'Plantilla publicacion'!$A$3:$B$490,2,0)</f>
        <v>Actividad propia</v>
      </c>
      <c r="B182" s="6" t="s">
        <v>1325</v>
      </c>
      <c r="C182" s="211"/>
      <c r="D182" s="211">
        <f>VLOOKUP(B182,'Plantilla publicacion'!$A$3:$M$490,6,0)</f>
        <v>0</v>
      </c>
      <c r="E182" s="211"/>
      <c r="F182" s="211"/>
      <c r="G182" s="211" t="str">
        <f>VLOOKUP(B182,'Plantilla publicacion'!$A$3:$M$490,7,0)</f>
        <v>N/A</v>
      </c>
      <c r="H182" s="6" t="str">
        <f>VLOOKUP(B182,'Plantilla publicacion'!$A$3:$M$490,8,0)</f>
        <v>Revisar y aprobar los contenidos propuestos por el equipo pedagógico de OSCAE (Responsable Delegatura) (Correo de aprobación de los contenidos propuestos por OSCAE)</v>
      </c>
      <c r="I182" s="6">
        <f>VLOOKUP(B182,'Plantilla publicacion'!$A$3:$M$490,9,0)</f>
        <v>2</v>
      </c>
      <c r="J182" s="6" t="str">
        <f>VLOOKUP(B182,'Plantilla publicacion'!$A$3:$M$490,10,0)</f>
        <v>Númerica</v>
      </c>
      <c r="K182" s="7" t="str">
        <f>VLOOKUP(B182,'Plantilla publicacion'!$A$3:$M$490,11,0)</f>
        <v>2025-04-01</v>
      </c>
      <c r="L182" s="7" t="str">
        <f>VLOOKUP(B182,'Plantilla publicacion'!$A$3:$M$490,12,0)</f>
        <v>2025-06-20</v>
      </c>
      <c r="M182" s="58"/>
      <c r="N182" s="17" t="str">
        <f>VLOOKUP(B182,'Plantilla publicacion'!$A$3:$M$490,13,0)</f>
        <v>3000-DESPACHO DEL SUPERINTENDENTE DELEGADO PARA LA PROTECCIÓN DEL CONSUMIDOR</v>
      </c>
    </row>
    <row r="183" spans="1:14" x14ac:dyDescent="0.25">
      <c r="A183" s="13" t="str">
        <f>VLOOKUP(B183,'Plantilla publicacion'!$A$3:$B$490,2,0)</f>
        <v>Actividad sin participación</v>
      </c>
      <c r="B183" s="6" t="s">
        <v>1327</v>
      </c>
      <c r="C183" s="211"/>
      <c r="D183" s="211">
        <f>VLOOKUP(B183,'Plantilla publicacion'!$A$3:$M$490,6,0)</f>
        <v>0</v>
      </c>
      <c r="E183" s="211"/>
      <c r="F183" s="211"/>
      <c r="G183" s="211" t="str">
        <f>VLOOKUP(B183,'Plantilla publicacion'!$A$3:$M$490,7,0)</f>
        <v>N/A</v>
      </c>
      <c r="H183" s="6" t="str">
        <f>VLOOKUP(B183,'Plantilla publicacion'!$A$3:$M$490,8,0)</f>
        <v>Virtualizar los contenidos (Responsable OSCAE) (Captura de pantalla con los cursos virtualizados)</v>
      </c>
      <c r="I183" s="6">
        <f>VLOOKUP(B183,'Plantilla publicacion'!$A$3:$M$490,9,0)</f>
        <v>2</v>
      </c>
      <c r="J183" s="6" t="str">
        <f>VLOOKUP(B183,'Plantilla publicacion'!$A$3:$M$490,10,0)</f>
        <v>Númerica</v>
      </c>
      <c r="K183" s="7" t="str">
        <f>VLOOKUP(B183,'Plantilla publicacion'!$A$3:$M$490,11,0)</f>
        <v>2025-06-03</v>
      </c>
      <c r="L183" s="7" t="str">
        <f>VLOOKUP(B183,'Plantilla publicacion'!$A$3:$M$490,12,0)</f>
        <v>2025-10-17</v>
      </c>
      <c r="M183" s="58"/>
      <c r="N183" s="17" t="str">
        <f>VLOOKUP(B183,'Plantilla publicacion'!$A$3:$M$490,13,0)</f>
        <v>71-GRUPO DE TRABAJO DE FORMACION</v>
      </c>
    </row>
    <row r="184" spans="1:14" ht="38.25" x14ac:dyDescent="0.25">
      <c r="A184" s="13" t="str">
        <f>VLOOKUP(B184,'Plantilla publicacion'!$A$3:$B$490,2,0)</f>
        <v>Actividad propia</v>
      </c>
      <c r="B184" s="6" t="s">
        <v>1329</v>
      </c>
      <c r="C184" s="211"/>
      <c r="D184" s="211">
        <f>VLOOKUP(B184,'Plantilla publicacion'!$A$3:$M$490,6,0)</f>
        <v>0</v>
      </c>
      <c r="E184" s="211"/>
      <c r="F184" s="211"/>
      <c r="G184" s="211" t="str">
        <f>VLOOKUP(B184,'Plantilla publicacion'!$A$3:$M$490,7,0)</f>
        <v>N/A</v>
      </c>
      <c r="H184" s="6" t="str">
        <f>VLOOKUP(B184,'Plantilla publicacion'!$A$3:$M$490,8,0)</f>
        <v>Recibir y aprobar el curso virtualizado (Responsable Delegatura) (Correo electrónico con la aprobación de los cursos)</v>
      </c>
      <c r="I184" s="6">
        <f>VLOOKUP(B184,'Plantilla publicacion'!$A$3:$M$490,9,0)</f>
        <v>2</v>
      </c>
      <c r="J184" s="6" t="str">
        <f>VLOOKUP(B184,'Plantilla publicacion'!$A$3:$M$490,10,0)</f>
        <v>Númerica</v>
      </c>
      <c r="K184" s="7" t="str">
        <f>VLOOKUP(B184,'Plantilla publicacion'!$A$3:$M$490,11,0)</f>
        <v>2025-09-15</v>
      </c>
      <c r="L184" s="7" t="str">
        <f>VLOOKUP(B184,'Plantilla publicacion'!$A$3:$M$490,12,0)</f>
        <v>2025-11-07</v>
      </c>
      <c r="M184" s="58"/>
      <c r="N184" s="17" t="str">
        <f>VLOOKUP(B184,'Plantilla publicacion'!$A$3:$M$490,13,0)</f>
        <v>3000-DESPACHO DEL SUPERINTENDENTE DELEGADO PARA LA PROTECCIÓN DEL CONSUMIDOR</v>
      </c>
    </row>
    <row r="185" spans="1:14" ht="26.25" thickBot="1" x14ac:dyDescent="0.3">
      <c r="A185" s="13" t="str">
        <f>VLOOKUP(B185,'Plantilla publicacion'!$A$3:$B$490,2,0)</f>
        <v>Actividad sin participación</v>
      </c>
      <c r="B185" s="11" t="s">
        <v>1330</v>
      </c>
      <c r="C185" s="211"/>
      <c r="D185" s="211">
        <f>VLOOKUP(B185,'Plantilla publicacion'!$A$3:$M$490,6,0)</f>
        <v>0</v>
      </c>
      <c r="E185" s="211"/>
      <c r="F185" s="211"/>
      <c r="G185" s="211" t="str">
        <f>VLOOKUP(B185,'Plantilla publicacion'!$A$3:$M$490,7,0)</f>
        <v>N/A</v>
      </c>
      <c r="H185" s="11" t="str">
        <f>VLOOKUP(B185,'Plantilla publicacion'!$A$3:$M$490,8,0)</f>
        <v>Publicar los cursos virtuales en el campus virtual de la SIC y difundirlos (Capturas de pantalla de los cursos en el campus virtual y capturas de pantalla de la difusión).</v>
      </c>
      <c r="I185" s="11">
        <f>VLOOKUP(B185,'Plantilla publicacion'!$A$3:$M$490,9,0)</f>
        <v>2</v>
      </c>
      <c r="J185" s="11" t="str">
        <f>VLOOKUP(B185,'Plantilla publicacion'!$A$3:$M$490,10,0)</f>
        <v>Númerica</v>
      </c>
      <c r="K185" s="111" t="str">
        <f>VLOOKUP(B185,'Plantilla publicacion'!$A$3:$M$490,11,0)</f>
        <v>2025-11-14</v>
      </c>
      <c r="L185" s="111" t="str">
        <f>VLOOKUP(B185,'Plantilla publicacion'!$A$3:$M$490,12,0)</f>
        <v>2025-12-15</v>
      </c>
      <c r="M185" s="112"/>
      <c r="N185" s="113" t="str">
        <f>VLOOKUP(B185,'Plantilla publicacion'!$A$3:$M$490,13,0)</f>
        <v>71-GRUPO DE TRABAJO DE FORMACION;
73-GRUPO DE TRABAJO DE COMUNICACION</v>
      </c>
    </row>
    <row r="186" spans="1:14" s="12" customFormat="1" ht="38.25" x14ac:dyDescent="0.25">
      <c r="A186" s="5" t="str">
        <f>VLOOKUP(B186,'Plantilla publicacion'!$A$3:$B$490,2,0)</f>
        <v>Producto</v>
      </c>
      <c r="B186" s="99" t="s">
        <v>1333</v>
      </c>
      <c r="C186" s="210" t="str">
        <f>VLOOKUP(B186,'Plantilla publicacion'!$A$3:$R$490,17,0)</f>
        <v>PND - 5-31-5-b- Convergencia regional - Entidades públicas territoriales y nacionales fortalecidas / PES - Cierre de brechas territoriales</v>
      </c>
      <c r="D186" s="210" t="str">
        <f>VLOOKUP(B186,'Plantilla publicacion'!$A$3:$M$490,6,0)</f>
        <v>58-Promover el enfoque preventivo, diferencial y territorial en el que hacer misional de la entidad</v>
      </c>
      <c r="E186" s="210" t="str">
        <f>VLOOKUP(B186,'Plantilla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86" s="210" t="str">
        <f>VLOOKUP(B186,'Plantilla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86" s="210" t="str">
        <f>VLOOKUP(B186,'Plantilla publicacion'!$A$3:$M$490,7,0)</f>
        <v>N/A</v>
      </c>
      <c r="H186" s="101" t="str">
        <f>VLOOKUP(B186,'Plantilla publicacion'!$A$3:$M$490,8,0)</f>
        <v>Jornadas de capacitación "Me informo y cuido mi dinero" dirigidas a usuarios, consumidores y ciudadanía en general, realizadas - Imágenes (fotografía o captura de pantalla) de la difusión realizada</v>
      </c>
      <c r="I186" s="101">
        <f>VLOOKUP(B186,'Plantilla publicacion'!$A$3:$M$490,9,0)</f>
        <v>8</v>
      </c>
      <c r="J186" s="101" t="str">
        <f>VLOOKUP(B186,'Plantilla publicacion'!$A$3:$M$490,10,0)</f>
        <v>Númerica</v>
      </c>
      <c r="K186" s="175" t="str">
        <f>VLOOKUP(B186,'Plantilla publicacion'!$A$3:$M$490,11,0)</f>
        <v>2025-01-15</v>
      </c>
      <c r="L186" s="175" t="str">
        <f>VLOOKUP(B186,'Plantilla publicacion'!$A$3:$M$490,12,0)</f>
        <v>2025-12-30</v>
      </c>
      <c r="M186" s="101" t="str">
        <f>IF(ISERROR(VLOOKUP(B186,'Plantilla publicacion'!$A$3:$P$490,16,0)),"NA",VLOOKUP(B186,'Plantilla publicacion'!$A$3:$P$490,16,0))</f>
        <v xml:space="preserve">PND_8_Fortalecer las capacidades y conocimiento sobre derechos y deberes de las relaciones de consumo </v>
      </c>
      <c r="N186" s="102" t="str">
        <f>VLOOKUP(B186,'Plantilla publicacion'!$A$3:$M$490,13,0)</f>
        <v>3000-DESPACHO DEL SUPERINTENDENTE DELEGADO PARA LA PROTECCIÓN DEL CONSUMIDOR</v>
      </c>
    </row>
    <row r="187" spans="1:14" ht="38.25" x14ac:dyDescent="0.25">
      <c r="A187" s="13" t="str">
        <f>VLOOKUP(B187,'Plantilla publicacion'!$A$3:$B$490,2,0)</f>
        <v>Actividad propia</v>
      </c>
      <c r="B187" s="103" t="s">
        <v>1335</v>
      </c>
      <c r="C187" s="211"/>
      <c r="D187" s="211">
        <f>VLOOKUP(B187,'Plantilla publicacion'!$A$3:$M$490,6,0)</f>
        <v>0</v>
      </c>
      <c r="E187" s="211"/>
      <c r="F187" s="211"/>
      <c r="G187" s="211" t="str">
        <f>VLOOKUP(B187,'Plantilla publicacion'!$A$3:$M$490,7,0)</f>
        <v>N/A</v>
      </c>
      <c r="H187" s="6" t="str">
        <f>VLOOKUP(B187,'Plantilla publicacion'!$A$3:$M$490,8,0)</f>
        <v>Definir la estrategia que se utilizará para las jornadas de capacitación  (Listado de asistencia a reunión)</v>
      </c>
      <c r="I187" s="6">
        <f>VLOOKUP(B187,'Plantilla publicacion'!$A$3:$M$490,9,0)</f>
        <v>1</v>
      </c>
      <c r="J187" s="6" t="str">
        <f>VLOOKUP(B187,'Plantilla publicacion'!$A$3:$M$490,10,0)</f>
        <v>Númerica</v>
      </c>
      <c r="K187" s="7" t="str">
        <f>VLOOKUP(B187,'Plantilla publicacion'!$A$3:$M$490,11,0)</f>
        <v>2025-01-15</v>
      </c>
      <c r="L187" s="7" t="str">
        <f>VLOOKUP(B187,'Plantilla publicacion'!$A$3:$M$490,12,0)</f>
        <v>2025-02-28</v>
      </c>
      <c r="M187" s="58"/>
      <c r="N187" s="104" t="str">
        <f>VLOOKUP(B187,'Plantilla publicacion'!$A$3:$M$490,13,0)</f>
        <v>3000-DESPACHO DEL SUPERINTENDENTE DELEGADO PARA LA PROTECCIÓN DEL CONSUMIDOR</v>
      </c>
    </row>
    <row r="188" spans="1:14" ht="39" thickBot="1" x14ac:dyDescent="0.3">
      <c r="A188" s="13" t="str">
        <f>VLOOKUP(B188,'Plantilla publicacion'!$A$3:$B$490,2,0)</f>
        <v>Actividad propia</v>
      </c>
      <c r="B188" s="105" t="s">
        <v>1337</v>
      </c>
      <c r="C188" s="212"/>
      <c r="D188" s="212">
        <f>VLOOKUP(B188,'Plantilla publicacion'!$A$3:$M$490,6,0)</f>
        <v>0</v>
      </c>
      <c r="E188" s="212"/>
      <c r="F188" s="212"/>
      <c r="G188" s="212" t="str">
        <f>VLOOKUP(B188,'Plantilla publicacion'!$A$3:$M$490,7,0)</f>
        <v>N/A</v>
      </c>
      <c r="H188" s="107" t="str">
        <f>VLOOKUP(B188,'Plantilla publicacion'!$A$3:$M$490,8,0)</f>
        <v>Realizar las jornadas de capacitación - Imágenes (fotografía o captura de pantalla) de la difusión realizada</v>
      </c>
      <c r="I188" s="107">
        <f>VLOOKUP(B188,'Plantilla publicacion'!$A$3:$M$490,9,0)</f>
        <v>8</v>
      </c>
      <c r="J188" s="107" t="str">
        <f>VLOOKUP(B188,'Plantilla publicacion'!$A$3:$M$490,10,0)</f>
        <v>Númerica</v>
      </c>
      <c r="K188" s="108" t="str">
        <f>VLOOKUP(B188,'Plantilla publicacion'!$A$3:$M$490,11,0)</f>
        <v>2025-03-03</v>
      </c>
      <c r="L188" s="108" t="str">
        <f>VLOOKUP(B188,'Plantilla publicacion'!$A$3:$M$490,12,0)</f>
        <v>2025-12-30</v>
      </c>
      <c r="M188" s="109"/>
      <c r="N188" s="110" t="str">
        <f>VLOOKUP(B188,'Plantilla publicacion'!$A$3:$M$490,13,0)</f>
        <v>3000-DESPACHO DEL SUPERINTENDENTE DELEGADO PARA LA PROTECCIÓN DEL CONSUMIDOR</v>
      </c>
    </row>
    <row r="189" spans="1:14" s="12" customFormat="1" ht="114.75" x14ac:dyDescent="0.25">
      <c r="A189" s="5" t="str">
        <f>VLOOKUP(B189,'Plantilla publicacion'!$A$3:$B$490,2,0)</f>
        <v>Producto</v>
      </c>
      <c r="B189" s="15" t="s">
        <v>1338</v>
      </c>
      <c r="C189" s="211" t="str">
        <f>VLOOKUP(B189,'Plantilla publicacion'!$A$3:$R$490,17,0)</f>
        <v>PND - 5-31-5-b- Convergencia regional - Entidades públicas territoriales y nacionales fortalecidas / PES - Cierre de brechas territoriales</v>
      </c>
      <c r="D189" s="211" t="str">
        <f>VLOOKUP(B189,'Plantilla publicacion'!$A$3:$M$490,6,0)</f>
        <v>58-Promover el enfoque preventivo, diferencial y territorial en el que hacer misional de la entidad</v>
      </c>
      <c r="E189" s="211" t="str">
        <f>VLOOKUP(B189,'Plantilla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89" s="211" t="str">
        <f>VLOOKUP(B189,'Plantilla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89" s="211" t="str">
        <f>VLOOKUP(B189,'Plantilla publicacion'!$A$3:$M$490,7,0)</f>
        <v>N/A</v>
      </c>
      <c r="H189" s="15" t="str">
        <f>VLOOKUP(B189,'Plantilla publicacion'!$A$3:$M$490,8,0)</f>
        <v>Campañas de difusión a nivel nacional, dirigidas a diversos grupos objetivo como herramienta de fortalecimiento del conocimiento, ejecutadas (Capturas de pantalla de las publicaciones de las campañas).</v>
      </c>
      <c r="I189" s="15">
        <f>VLOOKUP(B189,'Plantilla publicacion'!$A$3:$M$490,9,0)</f>
        <v>4</v>
      </c>
      <c r="J189" s="15" t="str">
        <f>VLOOKUP(B189,'Plantilla publicacion'!$A$3:$M$490,10,0)</f>
        <v>Númerica</v>
      </c>
      <c r="K189" s="174" t="str">
        <f>VLOOKUP(B189,'Plantilla publicacion'!$A$3:$M$490,11,0)</f>
        <v>2025-01-15</v>
      </c>
      <c r="L189" s="174" t="str">
        <f>VLOOKUP(B189,'Plantilla publicacion'!$A$3:$M$490,12,0)</f>
        <v>2025-12-30</v>
      </c>
      <c r="M189" s="15" t="str">
        <f>IF(ISERROR(VLOOKUP(B189,'Plantilla publicacion'!$A$3:$P$490,16,0)),"NA",VLOOKUP(B189,'Plantilla publicacion'!$A$3:$P$490,16,0))</f>
        <v xml:space="preserve">PND_8_Fortalecer las capacidades y conocimiento sobre derechos y deberes de las relaciones de consumo </v>
      </c>
      <c r="N189" s="15" t="str">
        <f>VLOOKUP(B189,'Plantilla publicacion'!$A$3:$M$490,13,0)</f>
        <v>3000-DESPACHO DEL SUPERINTENDENTE DELEGADO PARA LA PROTECCIÓN DEL CONSUMIDOR;
3100-DIRECCION DE INVESTIGACIONES DE PROTECCION AL CONSUMIDOR;
3200-DIRECCIÓN DE INVESTIGACIONES DE PROTECCIÓN DE USUARIOS DE SERVICIOS DE COMUNICACIONES;
73-GRUPO DE TRABAJO DE COMUNICACION</v>
      </c>
    </row>
    <row r="190" spans="1:14" ht="102" x14ac:dyDescent="0.25">
      <c r="A190" s="13" t="str">
        <f>VLOOKUP(B190,'Plantilla publicacion'!$A$3:$B$490,2,0)</f>
        <v>Actividad propia</v>
      </c>
      <c r="B190" s="6" t="s">
        <v>1341</v>
      </c>
      <c r="C190" s="211"/>
      <c r="D190" s="211">
        <f>VLOOKUP(B190,'Plantilla publicacion'!$A$3:$M$490,6,0)</f>
        <v>0</v>
      </c>
      <c r="E190" s="211"/>
      <c r="F190" s="211"/>
      <c r="G190" s="211" t="str">
        <f>VLOOKUP(B190,'Plantilla publicacion'!$A$3:$M$490,7,0)</f>
        <v>N/A</v>
      </c>
      <c r="H190" s="6" t="str">
        <f>VLOOKUP(B190,'Plantilla publicacion'!$A$3:$M$490,8,0)</f>
        <v>Elaborar el plan de difusión, definiendo los  grupos objetivos a los que se dirigirá. (Documento con el plan de difusión)</v>
      </c>
      <c r="I190" s="6">
        <f>VLOOKUP(B190,'Plantilla publicacion'!$A$3:$M$490,9,0)</f>
        <v>1</v>
      </c>
      <c r="J190" s="6" t="str">
        <f>VLOOKUP(B190,'Plantilla publicacion'!$A$3:$M$490,10,0)</f>
        <v>Númerica</v>
      </c>
      <c r="K190" s="7" t="str">
        <f>VLOOKUP(B190,'Plantilla publicacion'!$A$3:$M$490,11,0)</f>
        <v>2025-01-15</v>
      </c>
      <c r="L190" s="7" t="str">
        <f>VLOOKUP(B190,'Plantilla publicacion'!$A$3:$M$490,12,0)</f>
        <v>2025-02-28</v>
      </c>
      <c r="M190" s="58"/>
      <c r="N190" s="17" t="str">
        <f>VLOOKUP(B190,'Plantilla publicacion'!$A$3:$M$490,13,0)</f>
        <v>3000-DESPACHO DEL SUPERINTENDENTE DELEGADO PARA LA PROTECCIÓN DEL CONSUMIDOR;
3100-DIRECCION DE INVESTIGACIONES DE PROTECCION AL CONSUMIDOR;
3200-DIRECCIÓN DE INVESTIGACIONES DE PROTECCIÓN DE USUARIOS DE SERVICIOS DE COMUNICACIONES</v>
      </c>
    </row>
    <row r="191" spans="1:14" ht="25.5" x14ac:dyDescent="0.25">
      <c r="A191" s="13" t="str">
        <f>VLOOKUP(B191,'Plantilla publicacion'!$A$3:$B$490,2,0)</f>
        <v>Actividad sin participación</v>
      </c>
      <c r="B191" s="6" t="s">
        <v>1344</v>
      </c>
      <c r="C191" s="211"/>
      <c r="D191" s="211">
        <f>VLOOKUP(B191,'Plantilla publicacion'!$A$3:$M$490,6,0)</f>
        <v>0</v>
      </c>
      <c r="E191" s="211"/>
      <c r="F191" s="211"/>
      <c r="G191" s="211" t="str">
        <f>VLOOKUP(B191,'Plantilla publicacion'!$A$3:$M$490,7,0)</f>
        <v>N/A</v>
      </c>
      <c r="H191" s="6" t="str">
        <f>VLOOKUP(B191,'Plantilla publicacion'!$A$3:$M$490,8,0)</f>
        <v>Elaborar y presentar el concepto grafico y racional de la campaña (Correo electrónico en que se observe el concepto gráfico y racional de la campaña)</v>
      </c>
      <c r="I191" s="6">
        <f>VLOOKUP(B191,'Plantilla publicacion'!$A$3:$M$490,9,0)</f>
        <v>4</v>
      </c>
      <c r="J191" s="6" t="str">
        <f>VLOOKUP(B191,'Plantilla publicacion'!$A$3:$M$490,10,0)</f>
        <v>Númerica</v>
      </c>
      <c r="K191" s="7" t="str">
        <f>VLOOKUP(B191,'Plantilla publicacion'!$A$3:$M$490,11,0)</f>
        <v>2025-03-03</v>
      </c>
      <c r="L191" s="7" t="str">
        <f>VLOOKUP(B191,'Plantilla publicacion'!$A$3:$M$490,12,0)</f>
        <v>2025-11-28</v>
      </c>
      <c r="M191" s="58"/>
      <c r="N191" s="17" t="str">
        <f>VLOOKUP(B191,'Plantilla publicacion'!$A$3:$M$490,13,0)</f>
        <v>73-GRUPO DE TRABAJO DE COMUNICACION</v>
      </c>
    </row>
    <row r="192" spans="1:14" ht="38.25" x14ac:dyDescent="0.25">
      <c r="A192" s="13" t="str">
        <f>VLOOKUP(B192,'Plantilla publicacion'!$A$3:$B$490,2,0)</f>
        <v>Actividad propia</v>
      </c>
      <c r="B192" s="6" t="s">
        <v>1345</v>
      </c>
      <c r="C192" s="211"/>
      <c r="D192" s="211">
        <f>VLOOKUP(B192,'Plantilla publicacion'!$A$3:$M$490,6,0)</f>
        <v>0</v>
      </c>
      <c r="E192" s="211"/>
      <c r="F192" s="211"/>
      <c r="G192" s="211" t="str">
        <f>VLOOKUP(B192,'Plantilla publicacion'!$A$3:$M$490,7,0)</f>
        <v>N/A</v>
      </c>
      <c r="H192" s="6" t="str">
        <f>VLOOKUP(B192,'Plantilla publicacion'!$A$3:$M$490,8,0)</f>
        <v>Revisar y aprobar la propuesta (Correo electrónico con la propuesta aprobada)</v>
      </c>
      <c r="I192" s="6">
        <f>VLOOKUP(B192,'Plantilla publicacion'!$A$3:$M$490,9,0)</f>
        <v>4</v>
      </c>
      <c r="J192" s="6" t="str">
        <f>VLOOKUP(B192,'Plantilla publicacion'!$A$3:$M$490,10,0)</f>
        <v>Númerica</v>
      </c>
      <c r="K192" s="7" t="str">
        <f>VLOOKUP(B192,'Plantilla publicacion'!$A$3:$M$490,11,0)</f>
        <v>2025-03-03</v>
      </c>
      <c r="L192" s="7" t="str">
        <f>VLOOKUP(B192,'Plantilla publicacion'!$A$3:$M$490,12,0)</f>
        <v>2025-11-28</v>
      </c>
      <c r="M192" s="58"/>
      <c r="N192" s="17" t="str">
        <f>VLOOKUP(B192,'Plantilla publicacion'!$A$3:$M$490,13,0)</f>
        <v>3000-DESPACHO DEL SUPERINTENDENTE DELEGADO PARA LA PROTECCIÓN DEL CONSUMIDOR</v>
      </c>
    </row>
    <row r="193" spans="1:14" x14ac:dyDescent="0.25">
      <c r="A193" s="13" t="str">
        <f>VLOOKUP(B193,'Plantilla publicacion'!$A$3:$B$490,2,0)</f>
        <v>Actividad sin participación</v>
      </c>
      <c r="B193" s="6" t="s">
        <v>1346</v>
      </c>
      <c r="C193" s="239"/>
      <c r="D193" s="239">
        <f>VLOOKUP(B193,'Plantilla publicacion'!$A$3:$M$490,6,0)</f>
        <v>0</v>
      </c>
      <c r="E193" s="239"/>
      <c r="F193" s="239"/>
      <c r="G193" s="239" t="str">
        <f>VLOOKUP(B193,'Plantilla publicacion'!$A$3:$M$490,7,0)</f>
        <v>N/A</v>
      </c>
      <c r="H193" s="6" t="str">
        <f>VLOOKUP(B193,'Plantilla publicacion'!$A$3:$M$490,8,0)</f>
        <v>Ejecutar las campañas (Captura de pantalla de publicación de las campañas)</v>
      </c>
      <c r="I193" s="6">
        <f>VLOOKUP(B193,'Plantilla publicacion'!$A$3:$M$490,9,0)</f>
        <v>4</v>
      </c>
      <c r="J193" s="6" t="str">
        <f>VLOOKUP(B193,'Plantilla publicacion'!$A$3:$M$490,10,0)</f>
        <v>Númerica</v>
      </c>
      <c r="K193" s="7" t="str">
        <f>VLOOKUP(B193,'Plantilla publicacion'!$A$3:$M$490,11,0)</f>
        <v>2025-03-03</v>
      </c>
      <c r="L193" s="7" t="str">
        <f>VLOOKUP(B193,'Plantilla publicacion'!$A$3:$M$490,12,0)</f>
        <v>2025-12-30</v>
      </c>
      <c r="M193" s="58"/>
      <c r="N193" s="17" t="str">
        <f>VLOOKUP(B193,'Plantilla publicacion'!$A$3:$M$490,13,0)</f>
        <v>73-GRUPO DE TRABAJO DE COMUNICACION</v>
      </c>
    </row>
    <row r="194" spans="1:14" ht="32.25" customHeight="1" thickBot="1" x14ac:dyDescent="0.3">
      <c r="A194" s="13" t="e">
        <f>VLOOKUP(B194,'Plantilla publicacion'!$A$3:$B$490,2,0)</f>
        <v>#N/A</v>
      </c>
      <c r="B194" s="258" t="s">
        <v>39</v>
      </c>
      <c r="C194" s="259"/>
      <c r="D194" s="259"/>
      <c r="E194" s="259"/>
      <c r="F194" s="259"/>
      <c r="G194" s="259"/>
      <c r="H194" s="259"/>
      <c r="I194" s="259"/>
      <c r="J194" s="259"/>
      <c r="K194" s="259"/>
      <c r="L194" s="259"/>
      <c r="M194" s="259"/>
      <c r="N194" s="260"/>
    </row>
    <row r="195" spans="1:14" ht="48" customHeight="1" thickBot="1" x14ac:dyDescent="0.3">
      <c r="B195" s="22" t="s">
        <v>463</v>
      </c>
      <c r="C195" s="23" t="s">
        <v>1505</v>
      </c>
      <c r="D195" s="23" t="s">
        <v>0</v>
      </c>
      <c r="E195" s="23" t="s">
        <v>1453</v>
      </c>
      <c r="F195" s="23" t="s">
        <v>1508</v>
      </c>
      <c r="G195" s="23" t="s">
        <v>1</v>
      </c>
      <c r="H195" s="23" t="s">
        <v>2</v>
      </c>
      <c r="I195" s="23" t="s">
        <v>3</v>
      </c>
      <c r="J195" s="23" t="s">
        <v>4</v>
      </c>
      <c r="K195" s="24" t="s">
        <v>5</v>
      </c>
      <c r="L195" s="24" t="s">
        <v>6</v>
      </c>
      <c r="M195" s="57" t="s">
        <v>1506</v>
      </c>
      <c r="N195" s="25" t="s">
        <v>7</v>
      </c>
    </row>
    <row r="196" spans="1:14" s="12" customFormat="1" x14ac:dyDescent="0.25">
      <c r="A196" s="5" t="str">
        <f>VLOOKUP(B196,'Plantilla publicacion'!$A$3:$B$490,2,0)</f>
        <v>Producto</v>
      </c>
      <c r="B196" s="15" t="s">
        <v>1106</v>
      </c>
      <c r="C196" s="238" t="str">
        <f>VLOOKUP(B196,'Plantilla publicacion'!$A$3:$R$490,17,0)</f>
        <v>PND - 5-31-5-b- Convergencia regional - Entidades públicas territoriales y nacionales fortalecidas / PES - Transformación Institucional</v>
      </c>
      <c r="D196" s="238" t="str">
        <f>VLOOKUP(B196,'Plantilla publicacion'!$A$3:$M$490,6,0)</f>
        <v>60-Fortalecer el Sistema Integral de Gestión Institucional en el marco del Modelo Integrado de Planeación y gestión para mejorar la prestación del servicio.</v>
      </c>
      <c r="E196" s="238" t="str">
        <f>VLOOKUP(B196,'Plantilla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196" s="238" t="str">
        <f>VLOOKUP(B196,'Plantilla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96" s="238" t="str">
        <f>VLOOKUP(B196,'Plantilla publicacion'!$A$3:$M$490,7,0)</f>
        <v>N/A</v>
      </c>
      <c r="H196" s="15" t="str">
        <f>VLOOKUP(B196,'Plantilla publicacion'!$A$3:$M$490,8,0)</f>
        <v>Estrategia de racionalización de trámites implementada</v>
      </c>
      <c r="I196" s="15">
        <f>VLOOKUP(B196,'Plantilla publicacion'!$A$3:$M$490,9,0)</f>
        <v>100</v>
      </c>
      <c r="J196" s="15" t="str">
        <f>VLOOKUP(B196,'Plantilla publicacion'!$A$3:$M$490,10,0)</f>
        <v>Porcentual</v>
      </c>
      <c r="K196" s="174" t="str">
        <f>VLOOKUP(B196,'Plantilla publicacion'!$A$3:$M$490,11,0)</f>
        <v>2025-01-15</v>
      </c>
      <c r="L196" s="174" t="str">
        <f>VLOOKUP(B196,'Plantilla publicacion'!$A$3:$M$490,12,0)</f>
        <v>2025-12-22</v>
      </c>
      <c r="M196" s="15">
        <f>IF(ISERROR(VLOOKUP(B196,'Plantilla publicacion'!$A$3:$P$490,16,0)),"NA",VLOOKUP(B196,'Plantilla publicacion'!$A$3:$P$490,16,0))</f>
        <v>0</v>
      </c>
      <c r="N196" s="15" t="str">
        <f>VLOOKUP(B196,'Plantilla publicacion'!$A$3:$M$490,13,0)</f>
        <v>30-OFICINA ASESORA DE PLANEACIÓN</v>
      </c>
    </row>
    <row r="197" spans="1:14" x14ac:dyDescent="0.25">
      <c r="A197" s="13" t="str">
        <f>VLOOKUP(B197,'Plantilla publicacion'!$A$3:$B$490,2,0)</f>
        <v>Actividad propia</v>
      </c>
      <c r="B197" s="6" t="s">
        <v>1109</v>
      </c>
      <c r="C197" s="211"/>
      <c r="D197" s="211">
        <f>VLOOKUP(B197,'Plantilla publicacion'!$A$3:$M$490,6,0)</f>
        <v>0</v>
      </c>
      <c r="E197" s="211"/>
      <c r="F197" s="211"/>
      <c r="G197" s="211" t="str">
        <f>VLOOKUP(B197,'Plantilla publicacion'!$A$3:$M$490,7,0)</f>
        <v>N/A</v>
      </c>
      <c r="H197" s="6" t="str">
        <f>VLOOKUP(B197,'Plantilla publicacion'!$A$3:$M$490,8,0)</f>
        <v>Elaborar el plan de trabajo de la estrategia de racionalización de trámites</v>
      </c>
      <c r="I197" s="6">
        <f>VLOOKUP(B197,'Plantilla publicacion'!$A$3:$M$490,9,0)</f>
        <v>1</v>
      </c>
      <c r="J197" s="6" t="str">
        <f>VLOOKUP(B197,'Plantilla publicacion'!$A$3:$M$490,10,0)</f>
        <v>Númerica</v>
      </c>
      <c r="K197" s="7" t="str">
        <f>VLOOKUP(B197,'Plantilla publicacion'!$A$3:$M$490,11,0)</f>
        <v>2025-01-15</v>
      </c>
      <c r="L197" s="7" t="str">
        <f>VLOOKUP(B197,'Plantilla publicacion'!$A$3:$M$490,12,0)</f>
        <v>2025-03-28</v>
      </c>
      <c r="M197" s="58"/>
      <c r="N197" s="17" t="str">
        <f>VLOOKUP(B197,'Plantilla publicacion'!$A$3:$M$490,13,0)</f>
        <v>30-OFICINA ASESORA DE PLANEACIÓN</v>
      </c>
    </row>
    <row r="198" spans="1:14" ht="15.75" thickBot="1" x14ac:dyDescent="0.3">
      <c r="A198" s="13" t="str">
        <f>VLOOKUP(B198,'Plantilla publicacion'!$A$3:$B$490,2,0)</f>
        <v>Actividad propia</v>
      </c>
      <c r="B198" s="19" t="s">
        <v>1111</v>
      </c>
      <c r="C198" s="239"/>
      <c r="D198" s="239">
        <f>VLOOKUP(B198,'Plantilla publicacion'!$A$3:$M$490,6,0)</f>
        <v>0</v>
      </c>
      <c r="E198" s="239"/>
      <c r="F198" s="239"/>
      <c r="G198" s="239" t="str">
        <f>VLOOKUP(B198,'Plantilla publicacion'!$A$3:$M$490,7,0)</f>
        <v>N/A</v>
      </c>
      <c r="H198" s="6" t="str">
        <f>VLOOKUP(B198,'Plantilla publicacion'!$A$3:$M$490,8,0)</f>
        <v>Ejecutar el plan de trabajo de la estrategia de racionalización de trámites</v>
      </c>
      <c r="I198" s="6">
        <f>VLOOKUP(B198,'Plantilla publicacion'!$A$3:$M$490,9,0)</f>
        <v>100</v>
      </c>
      <c r="J198" s="6" t="str">
        <f>VLOOKUP(B198,'Plantilla publicacion'!$A$3:$M$490,10,0)</f>
        <v>Porcentual</v>
      </c>
      <c r="K198" s="7" t="str">
        <f>VLOOKUP(B198,'Plantilla publicacion'!$A$3:$M$490,11,0)</f>
        <v>2025-03-28</v>
      </c>
      <c r="L198" s="7" t="str">
        <f>VLOOKUP(B198,'Plantilla publicacion'!$A$3:$M$490,12,0)</f>
        <v>2025-12-22</v>
      </c>
      <c r="M198" s="58"/>
      <c r="N198" s="17" t="str">
        <f>VLOOKUP(B198,'Plantilla publicacion'!$A$3:$M$490,13,0)</f>
        <v>30-OFICINA ASESORA DE PLANEACIÓN</v>
      </c>
    </row>
    <row r="199" spans="1:14" ht="32.25" customHeight="1" thickBot="1" x14ac:dyDescent="0.3">
      <c r="A199" s="13" t="e">
        <f>VLOOKUP(B199,'Plantilla publicacion'!$A$3:$B$490,2,0)</f>
        <v>#N/A</v>
      </c>
      <c r="B199" s="258" t="s">
        <v>40</v>
      </c>
      <c r="C199" s="259"/>
      <c r="D199" s="259"/>
      <c r="E199" s="259"/>
      <c r="F199" s="259"/>
      <c r="G199" s="259"/>
      <c r="H199" s="259"/>
      <c r="I199" s="259"/>
      <c r="J199" s="259"/>
      <c r="K199" s="259"/>
      <c r="L199" s="259"/>
      <c r="M199" s="259"/>
      <c r="N199" s="260"/>
    </row>
    <row r="200" spans="1:14" ht="48" customHeight="1" thickBot="1" x14ac:dyDescent="0.3">
      <c r="B200" s="75" t="s">
        <v>463</v>
      </c>
      <c r="C200" s="77" t="s">
        <v>1505</v>
      </c>
      <c r="D200" s="77" t="s">
        <v>0</v>
      </c>
      <c r="E200" s="77" t="s">
        <v>1453</v>
      </c>
      <c r="F200" s="77" t="s">
        <v>1508</v>
      </c>
      <c r="G200" s="77" t="s">
        <v>1</v>
      </c>
      <c r="H200" s="77" t="s">
        <v>2</v>
      </c>
      <c r="I200" s="77" t="s">
        <v>3</v>
      </c>
      <c r="J200" s="77" t="s">
        <v>4</v>
      </c>
      <c r="K200" s="78" t="s">
        <v>5</v>
      </c>
      <c r="L200" s="78" t="s">
        <v>6</v>
      </c>
      <c r="M200" s="80" t="s">
        <v>1506</v>
      </c>
      <c r="N200" s="79" t="s">
        <v>7</v>
      </c>
    </row>
    <row r="201" spans="1:14" s="12" customFormat="1" ht="76.5" x14ac:dyDescent="0.25">
      <c r="A201" s="5" t="str">
        <f>VLOOKUP(B201,'Plantilla publicacion'!$A$3:$B$490,2,0)</f>
        <v>Producto</v>
      </c>
      <c r="B201" s="99" t="s">
        <v>705</v>
      </c>
      <c r="C201" s="210" t="str">
        <f>VLOOKUP(B201,'Plantilla publicacion'!$A$3:$R$490,17,0)</f>
        <v>PND - 4-04-1-c- Transformación productiva, internacionalización y acción climática - Políticas de competencia, consumidor e infraestructura de la calidad modernas / PES - Internacionalización</v>
      </c>
      <c r="D201" s="210" t="str">
        <f>VLOOKUP(B201,'Plantilla publicacion'!$A$3:$M$490,6,0)</f>
        <v>59-Generar sinergias con agentes nacionales e internacionales que permitan potenciar las capacidades de la SIC.</v>
      </c>
      <c r="E201" s="210" t="str">
        <f>VLOOKUP(B201,'Plantilla publicacion'!$A$3:$P$490,15,0)</f>
        <v>63 - 1-Generación de oportunidades de cooperación y fortalecimiento de existentes con grupos de interés y de valor.-5-Direccionamiento de la oferta institucional con productos y/o servicios con enfoque preventivo, diferencial y territorial.</v>
      </c>
      <c r="F201" s="210" t="str">
        <f>VLOOKUP(B201,'Plantilla publicacion'!$A$3:$P$490,15,0)</f>
        <v>63 - 1-Generación de oportunidades de cooperación y fortalecimiento de existentes con grupos de interés y de valor.-5-Direccionamiento de la oferta institucional con productos y/o servicios con enfoque preventivo, diferencial y territorial.</v>
      </c>
      <c r="G201" s="210" t="str">
        <f>VLOOKUP(B201,'Plantilla publicacion'!$A$3:$M$490,7,0)</f>
        <v>N/A</v>
      </c>
      <c r="H201" s="101" t="str">
        <f>VLOOKUP(B201,'Plantilla publicacion'!$A$3:$M$490,8,0)</f>
        <v>Mesas de integración para la conexión de actores del ecosistema de innovación involucrados en temas de Propiedad Industrial y transferencia tecnológica, realizadas  (Actas de reunión firmadas)</v>
      </c>
      <c r="I201" s="101">
        <f>VLOOKUP(B201,'Plantilla publicacion'!$A$3:$M$490,9,0)</f>
        <v>2</v>
      </c>
      <c r="J201" s="101" t="str">
        <f>VLOOKUP(B201,'Plantilla publicacion'!$A$3:$M$490,10,0)</f>
        <v>Númerica</v>
      </c>
      <c r="K201" s="175" t="str">
        <f>VLOOKUP(B201,'Plantilla publicacion'!$A$3:$M$490,11,0)</f>
        <v>2025-01-13</v>
      </c>
      <c r="L201" s="175" t="str">
        <f>VLOOKUP(B201,'Plantilla publicacion'!$A$3:$M$490,12,0)</f>
        <v>2025-11-28</v>
      </c>
      <c r="M201" s="101" t="str">
        <f>IF(ISERROR(VLOOKUP(B201,'Plantilla publicacion'!$A$3:$P$490,16,0)),"NA",VLOOKUP(B201,'Plantilla publicacion'!$A$3:$P$490,16,0))</f>
        <v>PND_2_Fomentar estrategias de sensibilización para el reconocimiento, aprovechamiento y uso responsable de los derechos de PI  /  PND_4_Reinvertir parte de las tasas recaudadas por propiedad industrial en el funcionamiento y promoción de la innovación / PES_20230194 / PEI_16</v>
      </c>
      <c r="N201" s="102" t="str">
        <f>VLOOKUP(B201,'Plantilla publicacion'!$A$3:$M$490,13,0)</f>
        <v>2023-GRUPO DE TRABAJO DE CENTRO DE INFORMACIÓN TECNOLÓGICA Y APOYO A LA GESTIÓN DE PROPIEDAD LA INDUSTRIAL</v>
      </c>
    </row>
    <row r="202" spans="1:14" ht="38.25" x14ac:dyDescent="0.25">
      <c r="A202" s="13" t="str">
        <f>VLOOKUP(B202,'Plantilla publicacion'!$A$3:$B$490,2,0)</f>
        <v>Actividad propia</v>
      </c>
      <c r="B202" s="103" t="s">
        <v>708</v>
      </c>
      <c r="C202" s="211"/>
      <c r="D202" s="211">
        <f>VLOOKUP(B202,'Plantilla publicacion'!$A$3:$M$490,6,0)</f>
        <v>0</v>
      </c>
      <c r="E202" s="211"/>
      <c r="F202" s="211"/>
      <c r="G202" s="211" t="str">
        <f>VLOOKUP(B202,'Plantilla publicacion'!$A$3:$M$490,7,0)</f>
        <v>N/A</v>
      </c>
      <c r="H202" s="6" t="str">
        <f>VLOOKUP(B202,'Plantilla publicacion'!$A$3:$M$490,8,0)</f>
        <v>Elaborar la propuesta de estructura para la realización de las mesas de integración para la conexión de actores del ecosistema de innovación involucrados en temas de Propiedad Industrial y transferencia tecnológica. (Documento con la propuesta elaborado)</v>
      </c>
      <c r="I202" s="6">
        <f>VLOOKUP(B202,'Plantilla publicacion'!$A$3:$M$490,9,0)</f>
        <v>1</v>
      </c>
      <c r="J202" s="6" t="str">
        <f>VLOOKUP(B202,'Plantilla publicacion'!$A$3:$M$490,10,0)</f>
        <v>Númerica</v>
      </c>
      <c r="K202" s="7" t="str">
        <f>VLOOKUP(B202,'Plantilla publicacion'!$A$3:$M$490,11,0)</f>
        <v>2025-01-13</v>
      </c>
      <c r="L202" s="7" t="str">
        <f>VLOOKUP(B202,'Plantilla publicacion'!$A$3:$M$490,12,0)</f>
        <v>2025-03-31</v>
      </c>
      <c r="M202" s="58"/>
      <c r="N202" s="104" t="str">
        <f>VLOOKUP(B202,'Plantilla publicacion'!$A$3:$M$490,13,0)</f>
        <v>2023-GRUPO DE TRABAJO DE CENTRO DE INFORMACIÓN TECNOLÓGICA Y APOYO A LA GESTIÓN DE PROPIEDAD LA INDUSTRIAL</v>
      </c>
    </row>
    <row r="203" spans="1:14" ht="39" thickBot="1" x14ac:dyDescent="0.3">
      <c r="A203" s="13" t="str">
        <f>VLOOKUP(B203,'Plantilla publicacion'!$A$3:$B$490,2,0)</f>
        <v>Actividad propia</v>
      </c>
      <c r="B203" s="105" t="s">
        <v>710</v>
      </c>
      <c r="C203" s="212"/>
      <c r="D203" s="212">
        <f>VLOOKUP(B203,'Plantilla publicacion'!$A$3:$M$490,6,0)</f>
        <v>0</v>
      </c>
      <c r="E203" s="212"/>
      <c r="F203" s="212"/>
      <c r="G203" s="212" t="str">
        <f>VLOOKUP(B203,'Plantilla publicacion'!$A$3:$M$490,7,0)</f>
        <v>N/A</v>
      </c>
      <c r="H203" s="107" t="str">
        <f>VLOOKUP(B203,'Plantilla publicacion'!$A$3:$M$490,8,0)</f>
        <v>Realizar las mesas de integración  (Actas de reunión firmadas)</v>
      </c>
      <c r="I203" s="107">
        <f>VLOOKUP(B203,'Plantilla publicacion'!$A$3:$M$490,9,0)</f>
        <v>2</v>
      </c>
      <c r="J203" s="107" t="str">
        <f>VLOOKUP(B203,'Plantilla publicacion'!$A$3:$M$490,10,0)</f>
        <v>Númerica</v>
      </c>
      <c r="K203" s="108" t="str">
        <f>VLOOKUP(B203,'Plantilla publicacion'!$A$3:$M$490,11,0)</f>
        <v>2025-04-01</v>
      </c>
      <c r="L203" s="108" t="str">
        <f>VLOOKUP(B203,'Plantilla publicacion'!$A$3:$M$490,12,0)</f>
        <v>2025-11-28</v>
      </c>
      <c r="M203" s="109"/>
      <c r="N203" s="110" t="str">
        <f>VLOOKUP(B203,'Plantilla publicacion'!$A$3:$M$490,13,0)</f>
        <v>2023-GRUPO DE TRABAJO DE CENTRO DE INFORMACIÓN TECNOLÓGICA Y APOYO A LA GESTIÓN DE PROPIEDAD LA INDUSTRIAL</v>
      </c>
    </row>
    <row r="204" spans="1:14" s="12" customFormat="1" ht="63.75" x14ac:dyDescent="0.25">
      <c r="A204" s="5" t="str">
        <f>VLOOKUP(B204,'Plantilla publicacion'!$A$3:$B$490,2,0)</f>
        <v>Producto</v>
      </c>
      <c r="B204" s="15" t="s">
        <v>729</v>
      </c>
      <c r="C204" s="211" t="str">
        <f>VLOOKUP(B204,'Plantilla publicacion'!$A$3:$R$490,17,0)</f>
        <v>PND - 2-03-9-b- Seguridad humana y justicia social - Aprovechamiento de la propiedad intelectual / PES - Reindustrialización</v>
      </c>
      <c r="D204" s="211" t="str">
        <f>VLOOKUP(B204,'Plantilla publicacion'!$A$3:$M$490,6,0)</f>
        <v>58-Promover el enfoque preventivo, diferencial y territorial en el que hacer misional de la entidad</v>
      </c>
      <c r="E204" s="211" t="str">
        <f>VLOOKUP(B204,'Plantilla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04" s="211" t="str">
        <f>VLOOKUP(B204,'Plantilla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04" s="211" t="str">
        <f>VLOOKUP(B204,'Plantilla publicacion'!$A$3:$M$490,7,0)</f>
        <v>C-3503-0200-0014-20309b</v>
      </c>
      <c r="H204" s="15" t="str">
        <f>VLOOKUP(B204,'Plantilla publicacion'!$A$3:$M$490,8,0)</f>
        <v>Premio Nacional al Inventor Colombiano 2025, realizado  (Informe dela realización del premio al inventor Colombiano 2025)</v>
      </c>
      <c r="I204" s="15">
        <f>VLOOKUP(B204,'Plantilla publicacion'!$A$3:$M$490,9,0)</f>
        <v>1</v>
      </c>
      <c r="J204" s="15" t="str">
        <f>VLOOKUP(B204,'Plantilla publicacion'!$A$3:$M$490,10,0)</f>
        <v>Númerica</v>
      </c>
      <c r="K204" s="174" t="str">
        <f>VLOOKUP(B204,'Plantilla publicacion'!$A$3:$M$490,11,0)</f>
        <v>2025-02-03</v>
      </c>
      <c r="L204" s="174" t="str">
        <f>VLOOKUP(B204,'Plantilla publicacion'!$A$3:$M$490,12,0)</f>
        <v>2025-08-29</v>
      </c>
      <c r="M204" s="15" t="str">
        <f>IF(ISERROR(VLOOKUP(B204,'Plantilla publicacion'!$A$3:$P$490,16,0)),"NA",VLOOKUP(B204,'Plantilla publicacion'!$A$3:$P$490,16,0))</f>
        <v>PND_3_Brindar acompañamiento a inventores y promover el uso de la información de patentes / PND_4_Reinvertir parte de las tasas recaudadas por propiedad industrial en el funcionamiento y promoción de la innovación</v>
      </c>
      <c r="N204" s="15" t="str">
        <f>VLOOKUP(B204,'Plantilla publicacion'!$A$3:$M$490,13,0)</f>
        <v>2023-GRUPO DE TRABAJO DE CENTRO DE INFORMACIÓN TECNOLÓGICA Y APOYO A LA GESTIÓN DE PROPIEDAD LA INDUSTRIAL</v>
      </c>
    </row>
    <row r="205" spans="1:14" ht="38.25" x14ac:dyDescent="0.25">
      <c r="A205" s="13" t="str">
        <f>VLOOKUP(B205,'Plantilla publicacion'!$A$3:$B$490,2,0)</f>
        <v>Actividad propia</v>
      </c>
      <c r="B205" s="6" t="s">
        <v>731</v>
      </c>
      <c r="C205" s="211"/>
      <c r="D205" s="211">
        <f>VLOOKUP(B205,'Plantilla publicacion'!$A$3:$M$490,6,0)</f>
        <v>0</v>
      </c>
      <c r="E205" s="211"/>
      <c r="F205" s="211"/>
      <c r="G205" s="211" t="str">
        <f>VLOOKUP(B205,'Plantilla publicacion'!$A$3:$M$490,7,0)</f>
        <v>N/A</v>
      </c>
      <c r="H205" s="6" t="str">
        <f>VLOOKUP(B205,'Plantilla publicacion'!$A$3:$M$490,8,0)</f>
        <v>Realizar propuesta de restructuración del Premio Nacional al inventor colombiano.  (Documento propuesta elaborado)</v>
      </c>
      <c r="I205" s="6">
        <f>VLOOKUP(B205,'Plantilla publicacion'!$A$3:$M$490,9,0)</f>
        <v>1</v>
      </c>
      <c r="J205" s="6" t="str">
        <f>VLOOKUP(B205,'Plantilla publicacion'!$A$3:$M$490,10,0)</f>
        <v>Númerica</v>
      </c>
      <c r="K205" s="7" t="str">
        <f>VLOOKUP(B205,'Plantilla publicacion'!$A$3:$M$490,11,0)</f>
        <v>2025-02-03</v>
      </c>
      <c r="L205" s="7" t="str">
        <f>VLOOKUP(B205,'Plantilla publicacion'!$A$3:$M$490,12,0)</f>
        <v>2025-02-28</v>
      </c>
      <c r="M205" s="58"/>
      <c r="N205" s="17" t="str">
        <f>VLOOKUP(B205,'Plantilla publicacion'!$A$3:$M$490,13,0)</f>
        <v>2023-GRUPO DE TRABAJO DE CENTRO DE INFORMACIÓN TECNOLÓGICA Y APOYO A LA GESTIÓN DE PROPIEDAD LA INDUSTRIAL</v>
      </c>
    </row>
    <row r="206" spans="1:14" ht="38.25" x14ac:dyDescent="0.25">
      <c r="A206" s="13" t="str">
        <f>VLOOKUP(B206,'Plantilla publicacion'!$A$3:$B$490,2,0)</f>
        <v>Actividad propia</v>
      </c>
      <c r="B206" s="6" t="s">
        <v>733</v>
      </c>
      <c r="C206" s="211"/>
      <c r="D206" s="211">
        <f>VLOOKUP(B206,'Plantilla publicacion'!$A$3:$M$490,6,0)</f>
        <v>0</v>
      </c>
      <c r="E206" s="211"/>
      <c r="F206" s="211"/>
      <c r="G206" s="211" t="str">
        <f>VLOOKUP(B206,'Plantilla publicacion'!$A$3:$M$490,7,0)</f>
        <v>N/A</v>
      </c>
      <c r="H206" s="6" t="str">
        <f>VLOOKUP(B206,'Plantilla publicacion'!$A$3:$M$490,8,0)</f>
        <v>Socializar  la propuesta con actores clave (internos/externos) para la gestión del premio nacional al inventor colombiano.  (Listados de asistencia a la socialización de la propuesta)</v>
      </c>
      <c r="I206" s="6">
        <f>VLOOKUP(B206,'Plantilla publicacion'!$A$3:$M$490,9,0)</f>
        <v>2</v>
      </c>
      <c r="J206" s="6" t="str">
        <f>VLOOKUP(B206,'Plantilla publicacion'!$A$3:$M$490,10,0)</f>
        <v>Númerica</v>
      </c>
      <c r="K206" s="7" t="str">
        <f>VLOOKUP(B206,'Plantilla publicacion'!$A$3:$M$490,11,0)</f>
        <v>2025-03-03</v>
      </c>
      <c r="L206" s="7" t="str">
        <f>VLOOKUP(B206,'Plantilla publicacion'!$A$3:$M$490,12,0)</f>
        <v>2025-03-31</v>
      </c>
      <c r="M206" s="58"/>
      <c r="N206" s="17" t="str">
        <f>VLOOKUP(B206,'Plantilla publicacion'!$A$3:$M$490,13,0)</f>
        <v>2023-GRUPO DE TRABAJO DE CENTRO DE INFORMACIÓN TECNOLÓGICA Y APOYO A LA GESTIÓN DE PROPIEDAD LA INDUSTRIAL</v>
      </c>
    </row>
    <row r="207" spans="1:14" ht="39" thickBot="1" x14ac:dyDescent="0.3">
      <c r="A207" s="13" t="str">
        <f>VLOOKUP(B207,'Plantilla publicacion'!$A$3:$B$490,2,0)</f>
        <v>Actividad propia</v>
      </c>
      <c r="B207" s="11" t="s">
        <v>735</v>
      </c>
      <c r="C207" s="211"/>
      <c r="D207" s="211">
        <f>VLOOKUP(B207,'Plantilla publicacion'!$A$3:$M$490,6,0)</f>
        <v>0</v>
      </c>
      <c r="E207" s="211"/>
      <c r="F207" s="211"/>
      <c r="G207" s="211" t="str">
        <f>VLOOKUP(B207,'Plantilla publicacion'!$A$3:$M$490,7,0)</f>
        <v>N/A</v>
      </c>
      <c r="H207" s="11" t="str">
        <f>VLOOKUP(B207,'Plantilla publicacion'!$A$3:$M$490,8,0)</f>
        <v>Realizar el premio al inventor colombiano 2025 desde la convocatoria hasta premiación. (Informe de la realización del premio al inventor Colombiano 2025)</v>
      </c>
      <c r="I207" s="11">
        <f>VLOOKUP(B207,'Plantilla publicacion'!$A$3:$M$490,9,0)</f>
        <v>1</v>
      </c>
      <c r="J207" s="11" t="str">
        <f>VLOOKUP(B207,'Plantilla publicacion'!$A$3:$M$490,10,0)</f>
        <v>Númerica</v>
      </c>
      <c r="K207" s="111" t="str">
        <f>VLOOKUP(B207,'Plantilla publicacion'!$A$3:$M$490,11,0)</f>
        <v>2025-04-01</v>
      </c>
      <c r="L207" s="111" t="str">
        <f>VLOOKUP(B207,'Plantilla publicacion'!$A$3:$M$490,12,0)</f>
        <v>2025-08-29</v>
      </c>
      <c r="M207" s="112"/>
      <c r="N207" s="113" t="str">
        <f>VLOOKUP(B207,'Plantilla publicacion'!$A$3:$M$490,13,0)</f>
        <v>2023-GRUPO DE TRABAJO DE CENTRO DE INFORMACIÓN TECNOLÓGICA Y APOYO A LA GESTIÓN DE PROPIEDAD LA INDUSTRIAL</v>
      </c>
    </row>
    <row r="208" spans="1:14" s="12" customFormat="1" ht="38.25" x14ac:dyDescent="0.25">
      <c r="A208" s="5" t="str">
        <f>VLOOKUP(B208,'Plantilla publicacion'!$A$3:$B$490,2,0)</f>
        <v>Producto</v>
      </c>
      <c r="B208" s="99" t="s">
        <v>857</v>
      </c>
      <c r="C208" s="210" t="str">
        <f>VLOOKUP(B208,'Plantilla publicacion'!$A$3:$R$490,17,0)</f>
        <v>PND - 4-04-1-c- Transformación productiva, internacionalización y acción climática - Políticas de competencia, consumidor e infraestructura de la calidad modernas / PES - Internacionalización</v>
      </c>
      <c r="D208" s="210" t="str">
        <f>VLOOKUP(B208,'Plantilla publicacion'!$A$3:$M$490,6,0)</f>
        <v>59-Generar sinergias con agentes nacionales e internacionales que permitan potenciar las capacidades de la SIC.</v>
      </c>
      <c r="E208" s="210" t="str">
        <f>VLOOKUP(B208,'Plantilla publicacion'!$A$3:$P$490,15,0)</f>
        <v>63 - 1-Generación de oportunidades de cooperación y fortalecimiento de existentes con grupos de interés y de valor.-5-Direccionamiento de la oferta institucional con productos y/o servicios con enfoque preventivo, diferencial y territorial.</v>
      </c>
      <c r="F208" s="210" t="str">
        <f>VLOOKUP(B208,'Plantilla publicacion'!$A$3:$P$490,15,0)</f>
        <v>63 - 1-Generación de oportunidades de cooperación y fortalecimiento de existentes con grupos de interés y de valor.-5-Direccionamiento de la oferta institucional con productos y/o servicios con enfoque preventivo, diferencial y territorial.</v>
      </c>
      <c r="G208" s="210" t="str">
        <f>VLOOKUP(B208,'Plantilla publicacion'!$A$3:$M$490,7,0)</f>
        <v>FUNCIONAMIENTO</v>
      </c>
      <c r="H208" s="101" t="str">
        <f>VLOOKUP(B208,'Plantilla publicacion'!$A$3:$M$490,8,0)</f>
        <v>Actuaciones colaborativas con autoridades de protección de datos internacionales en busca de establecer buenas prácticas al momento de investigar compañías con presencia transfronteriza, realizada y documentada (Informe / único entregable)</v>
      </c>
      <c r="I208" s="101">
        <f>VLOOKUP(B208,'Plantilla publicacion'!$A$3:$M$490,9,0)</f>
        <v>1</v>
      </c>
      <c r="J208" s="101" t="str">
        <f>VLOOKUP(B208,'Plantilla publicacion'!$A$3:$M$490,10,0)</f>
        <v>Númerica</v>
      </c>
      <c r="K208" s="175" t="str">
        <f>VLOOKUP(B208,'Plantilla publicacion'!$A$3:$M$490,11,0)</f>
        <v>2025-04-01</v>
      </c>
      <c r="L208" s="175" t="str">
        <f>VLOOKUP(B208,'Plantilla publicacion'!$A$3:$M$490,12,0)</f>
        <v>2025-08-28</v>
      </c>
      <c r="M208" s="101" t="str">
        <f>IF(ISERROR(VLOOKUP(B208,'Plantilla publicacion'!$A$3:$P$490,16,0)),"NA",VLOOKUP(B208,'Plantilla publicacion'!$A$3:$P$490,16,0))</f>
        <v>PES_20230041 / PEI_22</v>
      </c>
      <c r="N208" s="102" t="str">
        <f>VLOOKUP(B208,'Plantilla publicacion'!$A$3:$M$490,13,0)</f>
        <v>7000-DESPACHO DEL SUPERINTENDENTE DELEGADO PARA LA PROTECCIÓN DE DATOS PERSONALES</v>
      </c>
    </row>
    <row r="209" spans="1:14" ht="38.25" x14ac:dyDescent="0.25">
      <c r="A209" s="13" t="str">
        <f>VLOOKUP(B209,'Plantilla publicacion'!$A$3:$B$490,2,0)</f>
        <v>Actividad propia</v>
      </c>
      <c r="B209" s="103" t="s">
        <v>859</v>
      </c>
      <c r="C209" s="211"/>
      <c r="D209" s="211">
        <f>VLOOKUP(B209,'Plantilla publicacion'!$A$3:$M$490,6,0)</f>
        <v>0</v>
      </c>
      <c r="E209" s="211"/>
      <c r="F209" s="211"/>
      <c r="G209" s="211" t="str">
        <f>VLOOKUP(B209,'Plantilla publicacion'!$A$3:$M$490,7,0)</f>
        <v>N/A</v>
      </c>
      <c r="H209" s="6" t="str">
        <f>VLOOKUP(B209,'Plantilla publicacion'!$A$3:$M$490,8,0)</f>
        <v>Exponer ante un foro internacional las lecciones aprendidas de una actuación administrativa frente a una compañía con presencia transfronteriza (Captura de pantalla o imágenes de la exposición realizada/único entregable)</v>
      </c>
      <c r="I209" s="6">
        <f>VLOOKUP(B209,'Plantilla publicacion'!$A$3:$M$490,9,0)</f>
        <v>1</v>
      </c>
      <c r="J209" s="6" t="str">
        <f>VLOOKUP(B209,'Plantilla publicacion'!$A$3:$M$490,10,0)</f>
        <v>Númerica</v>
      </c>
      <c r="K209" s="7" t="str">
        <f>VLOOKUP(B209,'Plantilla publicacion'!$A$3:$M$490,11,0)</f>
        <v>2025-04-01</v>
      </c>
      <c r="L209" s="7" t="str">
        <f>VLOOKUP(B209,'Plantilla publicacion'!$A$3:$M$490,12,0)</f>
        <v>2025-06-27</v>
      </c>
      <c r="M209" s="58"/>
      <c r="N209" s="104" t="str">
        <f>VLOOKUP(B209,'Plantilla publicacion'!$A$3:$M$490,13,0)</f>
        <v>7000-DESPACHO DEL SUPERINTENDENTE DELEGADO PARA LA PROTECCIÓN DE DATOS PERSONALES</v>
      </c>
    </row>
    <row r="210" spans="1:14" ht="39" thickBot="1" x14ac:dyDescent="0.3">
      <c r="A210" s="13" t="str">
        <f>VLOOKUP(B210,'Plantilla publicacion'!$A$3:$B$490,2,0)</f>
        <v>Actividad propia</v>
      </c>
      <c r="B210" s="105" t="s">
        <v>861</v>
      </c>
      <c r="C210" s="212"/>
      <c r="D210" s="212">
        <f>VLOOKUP(B210,'Plantilla publicacion'!$A$3:$M$490,6,0)</f>
        <v>0</v>
      </c>
      <c r="E210" s="212"/>
      <c r="F210" s="212"/>
      <c r="G210" s="212" t="str">
        <f>VLOOKUP(B210,'Plantilla publicacion'!$A$3:$M$490,7,0)</f>
        <v>N/A</v>
      </c>
      <c r="H210" s="107" t="str">
        <f>VLOOKUP(B210,'Plantilla publicacion'!$A$3:$M$490,8,0)</f>
        <v>Elaborar informe que recopile las conclusiones con las autoridades de protección de datos internacionales de buenas prácticas al momento de investigar compañías con presencia transfronteriza. (Informe/único entregable)</v>
      </c>
      <c r="I210" s="107">
        <f>VLOOKUP(B210,'Plantilla publicacion'!$A$3:$M$490,9,0)</f>
        <v>1</v>
      </c>
      <c r="J210" s="107" t="str">
        <f>VLOOKUP(B210,'Plantilla publicacion'!$A$3:$M$490,10,0)</f>
        <v>Númerica</v>
      </c>
      <c r="K210" s="108" t="str">
        <f>VLOOKUP(B210,'Plantilla publicacion'!$A$3:$M$490,11,0)</f>
        <v>2025-07-01</v>
      </c>
      <c r="L210" s="108" t="str">
        <f>VLOOKUP(B210,'Plantilla publicacion'!$A$3:$M$490,12,0)</f>
        <v>2025-08-28</v>
      </c>
      <c r="M210" s="109"/>
      <c r="N210" s="110" t="str">
        <f>VLOOKUP(B210,'Plantilla publicacion'!$A$3:$M$490,13,0)</f>
        <v>7000-DESPACHO DEL SUPERINTENDENTE DELEGADO PARA LA PROTECCIÓN DE DATOS PERSONALES</v>
      </c>
    </row>
    <row r="211" spans="1:14" s="12" customFormat="1" ht="38.25" customHeight="1" x14ac:dyDescent="0.25">
      <c r="A211" s="5" t="str">
        <f>VLOOKUP(B211,'Plantilla publicacion'!$A$3:$B$490,2,0)</f>
        <v>Producto</v>
      </c>
      <c r="B211" s="15" t="s">
        <v>862</v>
      </c>
      <c r="C211" s="210" t="str">
        <f>VLOOKUP(B211,'Plantilla publicacion'!$A$3:$R$490,17,0)</f>
        <v>PND - 2-01-4-c- Seguridad humana y justicia social - Portabilidad de datos para el empoderamiento ciudadano / PES - Reindustrialización</v>
      </c>
      <c r="D211" s="210" t="str">
        <f>VLOOKUP(B211,'Plantilla publicacion'!$A$3:$M$490,6,0)</f>
        <v>58-Promover el enfoque preventivo, diferencial y territorial en el que hacer misional de la entidad</v>
      </c>
      <c r="E211" s="210" t="str">
        <f>VLOOKUP(B211,'Plantilla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11" s="210" t="str">
        <f>VLOOKUP(B211,'Plantilla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11" s="210" t="str">
        <f>VLOOKUP(B211,'Plantilla publicacion'!$A$3:$M$490,7,0)</f>
        <v>C-3503-0200-0012-20104c</v>
      </c>
      <c r="H211" s="15" t="str">
        <f>VLOOKUP(B211,'Plantilla publicacion'!$A$3:$M$490,8,0)</f>
        <v>Eventos en temas relacionados con datos personales, realizados  (Pantallazos o captura de pantalla /único entregable)</v>
      </c>
      <c r="I211" s="15">
        <f>VLOOKUP(B211,'Plantilla publicacion'!$A$3:$M$490,9,0)</f>
        <v>2</v>
      </c>
      <c r="J211" s="15" t="str">
        <f>VLOOKUP(B211,'Plantilla publicacion'!$A$3:$M$490,10,0)</f>
        <v>Númerica</v>
      </c>
      <c r="K211" s="174" t="str">
        <f>VLOOKUP(B211,'Plantilla publicacion'!$A$3:$M$490,11,0)</f>
        <v>2025-02-04</v>
      </c>
      <c r="L211" s="174" t="str">
        <f>VLOOKUP(B211,'Plantilla publicacion'!$A$3:$M$490,12,0)</f>
        <v>2025-11-28</v>
      </c>
      <c r="M211" s="15" t="str">
        <f>IF(ISERROR(VLOOKUP(B211,'Plantilla publicacion'!$A$3:$P$490,16,0)),"NA",VLOOKUP(B211,'Plantilla publicacion'!$A$3:$P$490,16,0))</f>
        <v>PND_1_Fortalecer el empoderamiento de las personas sobre sus datos</v>
      </c>
      <c r="N211" s="15" t="str">
        <f>VLOOKUP(B211,'Plantilla publicacion'!$A$3:$M$490,13,0)</f>
        <v>7000-DESPACHO DEL SUPERINTENDENTE DELEGADO PARA LA PROTECCIÓN DE DATOS PERSONALES;
73-GRUPO DE TRABAJO DE COMUNICACION</v>
      </c>
    </row>
    <row r="212" spans="1:14" s="12" customFormat="1" ht="48" customHeight="1" x14ac:dyDescent="0.25">
      <c r="A212" s="13" t="str">
        <f>VLOOKUP(B212,'Plantilla publicacion'!$A$3:$B$490,2,0)</f>
        <v>Actividad propia</v>
      </c>
      <c r="B212" s="6" t="s">
        <v>865</v>
      </c>
      <c r="C212" s="211"/>
      <c r="D212" s="211">
        <f>VLOOKUP(B212,'Plantilla publicacion'!$A$3:$M$490,6,0)</f>
        <v>0</v>
      </c>
      <c r="E212" s="211"/>
      <c r="F212" s="211"/>
      <c r="G212" s="211" t="str">
        <f>VLOOKUP(B212,'Plantilla publicacion'!$A$3:$M$490,7,0)</f>
        <v>N/A</v>
      </c>
      <c r="H212" s="6" t="str">
        <f>VLOOKUP(B212,'Plantilla publicacion'!$A$3:$M$490,8,0)</f>
        <v>Solicitar publicación de la fecha del evento en el calendario de eventos de la entidad  al Grupo de Comunicaciones  (captura de pantalla de la publicación de la fecha del evento / único entregable)</v>
      </c>
      <c r="I212" s="6">
        <f>VLOOKUP(B212,'Plantilla publicacion'!$A$3:$M$490,9,0)</f>
        <v>2</v>
      </c>
      <c r="J212" s="6" t="str">
        <f>VLOOKUP(B212,'Plantilla publicacion'!$A$3:$M$490,10,0)</f>
        <v>Númerica</v>
      </c>
      <c r="K212" s="7" t="str">
        <f>VLOOKUP(B212,'Plantilla publicacion'!$A$3:$M$490,11,0)</f>
        <v>2025-02-04</v>
      </c>
      <c r="L212" s="7" t="str">
        <f>VLOOKUP(B212,'Plantilla publicacion'!$A$3:$M$490,12,0)</f>
        <v>2025-10-03</v>
      </c>
      <c r="M212" s="58"/>
      <c r="N212" s="17" t="str">
        <f>VLOOKUP(B212,'Plantilla publicacion'!$A$3:$M$490,13,0)</f>
        <v>7000-DESPACHO DEL SUPERINTENDENTE DELEGADO PARA LA PROTECCIÓN DE DATOS PERSONALES</v>
      </c>
    </row>
    <row r="213" spans="1:14" s="12" customFormat="1" ht="48" customHeight="1" x14ac:dyDescent="0.25">
      <c r="A213" s="13" t="str">
        <f>VLOOKUP(B213,'Plantilla publicacion'!$A$3:$B$490,2,0)</f>
        <v>Actividad propia</v>
      </c>
      <c r="B213" s="6" t="s">
        <v>867</v>
      </c>
      <c r="C213" s="211"/>
      <c r="D213" s="211">
        <f>VLOOKUP(B213,'Plantilla publicacion'!$A$3:$M$490,6,0)</f>
        <v>0</v>
      </c>
      <c r="E213" s="211"/>
      <c r="F213" s="211"/>
      <c r="G213" s="211" t="str">
        <f>VLOOKUP(B213,'Plantilla publicacion'!$A$3:$M$490,7,0)</f>
        <v>N/A</v>
      </c>
      <c r="H213" s="6" t="str">
        <f>VLOOKUP(B213,'Plantilla publicacion'!$A$3:$M$490,8,0)</f>
        <v>Diligenciar check list del evento con la fecha definitiva igual a la publicada en el  calendario de eventos  (documento de check list para la realización del evento / único entregable)</v>
      </c>
      <c r="I213" s="6">
        <f>VLOOKUP(B213,'Plantilla publicacion'!$A$3:$M$490,9,0)</f>
        <v>2</v>
      </c>
      <c r="J213" s="6" t="str">
        <f>VLOOKUP(B213,'Plantilla publicacion'!$A$3:$M$490,10,0)</f>
        <v>Númerica</v>
      </c>
      <c r="K213" s="7" t="str">
        <f>VLOOKUP(B213,'Plantilla publicacion'!$A$3:$M$490,11,0)</f>
        <v>2025-06-03</v>
      </c>
      <c r="L213" s="7" t="str">
        <f>VLOOKUP(B213,'Plantilla publicacion'!$A$3:$M$490,12,0)</f>
        <v>2025-10-17</v>
      </c>
      <c r="M213" s="58"/>
      <c r="N213" s="17" t="str">
        <f>VLOOKUP(B213,'Plantilla publicacion'!$A$3:$M$490,13,0)</f>
        <v>7000-DESPACHO DEL SUPERINTENDENTE DELEGADO PARA LA PROTECCIÓN DE DATOS PERSONALES</v>
      </c>
    </row>
    <row r="214" spans="1:14" s="12" customFormat="1" ht="48" customHeight="1" x14ac:dyDescent="0.25">
      <c r="A214" s="13"/>
      <c r="B214" s="6" t="s">
        <v>869</v>
      </c>
      <c r="C214" s="211"/>
      <c r="D214" s="211"/>
      <c r="E214" s="211"/>
      <c r="F214" s="211"/>
      <c r="G214" s="211"/>
      <c r="H214" s="6" t="str">
        <f>VLOOKUP(B214,'Plantilla publicacion'!$A$3:$M$490,8,0)</f>
        <v>Elaborar y enviar agenda definitiva para ser publicada  (correo electrónico con agenda definitiva / único entregable)</v>
      </c>
      <c r="I214" s="6">
        <f>VLOOKUP(B214,'Plantilla publicacion'!$A$3:$M$490,9,0)</f>
        <v>2</v>
      </c>
      <c r="J214" s="6" t="str">
        <f>VLOOKUP(B214,'Plantilla publicacion'!$A$3:$M$490,10,0)</f>
        <v>Númerica</v>
      </c>
      <c r="K214" s="7" t="str">
        <f>VLOOKUP(B214,'Plantilla publicacion'!$A$3:$M$490,11,0)</f>
        <v>2025-06-03</v>
      </c>
      <c r="L214" s="7" t="str">
        <f>VLOOKUP(B214,'Plantilla publicacion'!$A$3:$M$490,12,0)</f>
        <v>2025-11-07</v>
      </c>
      <c r="M214" s="58"/>
      <c r="N214" s="17" t="str">
        <f>VLOOKUP(B214,'Plantilla publicacion'!$A$3:$M$490,13,0)</f>
        <v>7000-DESPACHO DEL SUPERINTENDENTE DELEGADO PARA LA PROTECCIÓN DE DATOS PERSONALES</v>
      </c>
    </row>
    <row r="215" spans="1:14" s="12" customFormat="1" ht="48" customHeight="1" x14ac:dyDescent="0.25">
      <c r="A215" s="13"/>
      <c r="B215" s="6" t="s">
        <v>871</v>
      </c>
      <c r="C215" s="211"/>
      <c r="D215" s="211"/>
      <c r="E215" s="211"/>
      <c r="F215" s="211"/>
      <c r="G215" s="211"/>
      <c r="H215" s="6" t="str">
        <f>VLOOKUP(B215,'Plantilla publicacion'!$A$3:$M$490,8,0)</f>
        <v>Publicar Agenda definitiva  (Captura de pantalla de la publicación)</v>
      </c>
      <c r="I215" s="6">
        <f>VLOOKUP(B215,'Plantilla publicacion'!$A$3:$M$490,9,0)</f>
        <v>2</v>
      </c>
      <c r="J215" s="6" t="str">
        <f>VLOOKUP(B215,'Plantilla publicacion'!$A$3:$M$490,10,0)</f>
        <v>Númerica</v>
      </c>
      <c r="K215" s="7" t="str">
        <f>VLOOKUP(B215,'Plantilla publicacion'!$A$3:$M$490,11,0)</f>
        <v>2025-06-03</v>
      </c>
      <c r="L215" s="7" t="str">
        <f>VLOOKUP(B215,'Plantilla publicacion'!$A$3:$M$490,12,0)</f>
        <v>2025-11-21</v>
      </c>
      <c r="M215" s="58"/>
      <c r="N215" s="17" t="str">
        <f>VLOOKUP(B215,'Plantilla publicacion'!$A$3:$M$490,13,0)</f>
        <v>73-GRUPO DE TRABAJO DE COMUNICACION</v>
      </c>
    </row>
    <row r="216" spans="1:14" s="12" customFormat="1" ht="48" customHeight="1" thickBot="1" x14ac:dyDescent="0.3">
      <c r="A216" s="13"/>
      <c r="B216" s="6" t="s">
        <v>873</v>
      </c>
      <c r="C216" s="212"/>
      <c r="D216" s="212"/>
      <c r="E216" s="212"/>
      <c r="F216" s="212"/>
      <c r="G216" s="212"/>
      <c r="H216" s="6" t="str">
        <f>VLOOKUP(B216,'Plantilla publicacion'!$A$3:$M$490,8,0)</f>
        <v>Realizar el evento (fotografías del evento realizado / único entregable)()</v>
      </c>
      <c r="I216" s="6">
        <f>VLOOKUP(B216,'Plantilla publicacion'!$A$3:$M$490,9,0)</f>
        <v>2</v>
      </c>
      <c r="J216" s="6" t="str">
        <f>VLOOKUP(B216,'Plantilla publicacion'!$A$3:$M$490,10,0)</f>
        <v>Númerica</v>
      </c>
      <c r="K216" s="7" t="str">
        <f>VLOOKUP(B216,'Plantilla publicacion'!$A$3:$M$490,11,0)</f>
        <v>2025-06-03</v>
      </c>
      <c r="L216" s="7" t="str">
        <f>VLOOKUP(B216,'Plantilla publicacion'!$A$3:$M$490,12,0)</f>
        <v>2025-11-28</v>
      </c>
      <c r="M216" s="58"/>
      <c r="N216" s="17" t="str">
        <f>VLOOKUP(B216,'Plantilla publicacion'!$A$3:$M$490,13,0)</f>
        <v>7000-DESPACHO DEL SUPERINTENDENTE DELEGADO PARA LA PROTECCIÓN DE DATOS PERSONALES;
73-GRUPO DE TRABAJO DE COMUNICACION</v>
      </c>
    </row>
    <row r="217" spans="1:14" s="12" customFormat="1" ht="48" customHeight="1" x14ac:dyDescent="0.25">
      <c r="A217" s="13"/>
      <c r="B217" s="36" t="s">
        <v>875</v>
      </c>
      <c r="C217" s="159" t="str">
        <f>VLOOKUP(B217,'Plantilla publicacion'!$A$3:$R$490,17,0)</f>
        <v>PND - 2-01-4-c- Seguridad humana y justicia social - Portabilidad de datos para el empoderamiento ciudadano / PES - Reindustrialización</v>
      </c>
      <c r="D217" s="159" t="str">
        <f>VLOOKUP(B217,'Plantilla publicacion'!$A$3:$M$490,6,0)</f>
        <v>58-Promover el enfoque preventivo, diferencial y territorial en el que hacer misional de la entidad</v>
      </c>
      <c r="E217" s="159" t="str">
        <f>VLOOKUP(B217,'Plantilla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17" s="159" t="str">
        <f>VLOOKUP(B217,'Plantilla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17" s="159" t="str">
        <f>VLOOKUP(B217,'Plantilla publicacion'!$A$3:$M$490,7,0)</f>
        <v>FUNCIONAMIENTO</v>
      </c>
      <c r="H217" s="6" t="str">
        <f>VLOOKUP(B217,'Plantilla publicacion'!$A$3:$M$490,8,0)</f>
        <v>Campaña de divulgación para fortalecer el empoderamiento de las personas sobre sus datos, ejecutada (Pantallazos con la publicación/único entregable)</v>
      </c>
      <c r="I217" s="6">
        <f>VLOOKUP(B217,'Plantilla publicacion'!$A$3:$M$490,9,0)</f>
        <v>1</v>
      </c>
      <c r="J217" s="6" t="str">
        <f>VLOOKUP(B217,'Plantilla publicacion'!$A$3:$M$490,10,0)</f>
        <v>Númerica</v>
      </c>
      <c r="K217" s="7" t="str">
        <f>VLOOKUP(B217,'Plantilla publicacion'!$A$3:$M$490,11,0)</f>
        <v>2025-02-03</v>
      </c>
      <c r="L217" s="7" t="str">
        <f>VLOOKUP(B217,'Plantilla publicacion'!$A$3:$M$490,12,0)</f>
        <v>2025-07-30</v>
      </c>
      <c r="M217" s="58"/>
      <c r="N217" s="17" t="str">
        <f>VLOOKUP(B217,'Plantilla publicacion'!$A$3:$M$490,13,0)</f>
        <v>7000-DESPACHO DEL SUPERINTENDENTE DELEGADO PARA LA PROTECCIÓN DE DATOS PERSONALES;
73-GRUPO DE TRABAJO DE COMUNICACION</v>
      </c>
    </row>
    <row r="218" spans="1:14" s="12" customFormat="1" ht="48" customHeight="1" x14ac:dyDescent="0.25">
      <c r="A218" s="13"/>
      <c r="B218" s="36" t="s">
        <v>877</v>
      </c>
      <c r="C218" s="98"/>
      <c r="D218" s="98"/>
      <c r="E218" s="98"/>
      <c r="F218" s="98"/>
      <c r="G218" s="98"/>
      <c r="H218" s="6" t="str">
        <f>VLOOKUP(B218,'Plantilla publicacion'!$A$3:$M$490,8,0)</f>
        <v>Diligenciar y enviar al Grupo de trabajo de comunicaciones el brief  de la campaña genérica previa concertación con OSCAE. (correo electrónico con el Brief diligenciado /único entregable)</v>
      </c>
      <c r="I218" s="6">
        <f>VLOOKUP(B218,'Plantilla publicacion'!$A$3:$M$490,9,0)</f>
        <v>1</v>
      </c>
      <c r="J218" s="6" t="str">
        <f>VLOOKUP(B218,'Plantilla publicacion'!$A$3:$M$490,10,0)</f>
        <v>Númerica</v>
      </c>
      <c r="K218" s="7" t="str">
        <f>VLOOKUP(B218,'Plantilla publicacion'!$A$3:$M$490,11,0)</f>
        <v>2025-02-03</v>
      </c>
      <c r="L218" s="7" t="str">
        <f>VLOOKUP(B218,'Plantilla publicacion'!$A$3:$M$490,12,0)</f>
        <v>2025-03-20</v>
      </c>
      <c r="M218" s="58"/>
      <c r="N218" s="17" t="str">
        <f>VLOOKUP(B218,'Plantilla publicacion'!$A$3:$M$490,13,0)</f>
        <v>7000-DESPACHO DEL SUPERINTENDENTE DELEGADO PARA LA PROTECCIÓN DE DATOS PERSONALES</v>
      </c>
    </row>
    <row r="219" spans="1:14" s="12" customFormat="1" ht="48" customHeight="1" x14ac:dyDescent="0.25">
      <c r="A219" s="13"/>
      <c r="B219" s="36" t="s">
        <v>879</v>
      </c>
      <c r="C219" s="98"/>
      <c r="D219" s="98"/>
      <c r="E219" s="98"/>
      <c r="F219" s="98"/>
      <c r="G219" s="98"/>
      <c r="H219" s="6" t="str">
        <f>VLOOKUP(B219,'Plantilla publicacion'!$A$3:$M$490,8,0)</f>
        <v>Elaborar y presentar el concepto gráfico y racional de la campaña y sus diferentes ejes temáticos  (correo electrónico con Documento en el que se observe el concepto gráfico y racional de la campaña integral y sus diferentes ejes temáticos /único entregable)</v>
      </c>
      <c r="I219" s="6">
        <f>VLOOKUP(B219,'Plantilla publicacion'!$A$3:$M$490,9,0)</f>
        <v>1</v>
      </c>
      <c r="J219" s="6" t="str">
        <f>VLOOKUP(B219,'Plantilla publicacion'!$A$3:$M$490,10,0)</f>
        <v>Númerica</v>
      </c>
      <c r="K219" s="7" t="str">
        <f>VLOOKUP(B219,'Plantilla publicacion'!$A$3:$M$490,11,0)</f>
        <v>2025-03-21</v>
      </c>
      <c r="L219" s="7" t="str">
        <f>VLOOKUP(B219,'Plantilla publicacion'!$A$3:$M$490,12,0)</f>
        <v>2025-05-05</v>
      </c>
      <c r="M219" s="58"/>
      <c r="N219" s="17" t="str">
        <f>VLOOKUP(B219,'Plantilla publicacion'!$A$3:$M$490,13,0)</f>
        <v>73-GRUPO DE TRABAJO DE COMUNICACION</v>
      </c>
    </row>
    <row r="220" spans="1:14" s="12" customFormat="1" ht="48" customHeight="1" x14ac:dyDescent="0.25">
      <c r="A220" s="13"/>
      <c r="B220" s="36" t="s">
        <v>881</v>
      </c>
      <c r="C220" s="98"/>
      <c r="D220" s="98"/>
      <c r="E220" s="98"/>
      <c r="F220" s="98"/>
      <c r="G220" s="98"/>
      <c r="H220" s="6" t="str">
        <f>VLOOKUP(B220,'Plantilla publicacion'!$A$3:$M$490,8,0)</f>
        <v>Revisar y aprobar la propuesta por parte del área responsable (única revisión) /correo electrónico con documento aprobado)</v>
      </c>
      <c r="I220" s="6">
        <f>VLOOKUP(B220,'Plantilla publicacion'!$A$3:$M$490,9,0)</f>
        <v>1</v>
      </c>
      <c r="J220" s="6" t="str">
        <f>VLOOKUP(B220,'Plantilla publicacion'!$A$3:$M$490,10,0)</f>
        <v>Númerica</v>
      </c>
      <c r="K220" s="7" t="str">
        <f>VLOOKUP(B220,'Plantilla publicacion'!$A$3:$M$490,11,0)</f>
        <v>2025-05-06</v>
      </c>
      <c r="L220" s="7" t="str">
        <f>VLOOKUP(B220,'Plantilla publicacion'!$A$3:$M$490,12,0)</f>
        <v>2025-05-08</v>
      </c>
      <c r="M220" s="58"/>
      <c r="N220" s="17" t="str">
        <f>VLOOKUP(B220,'Plantilla publicacion'!$A$3:$M$490,13,0)</f>
        <v>7000-DESPACHO DEL SUPERINTENDENTE DELEGADO PARA LA PROTECCIÓN DE DATOS PERSONALES</v>
      </c>
    </row>
    <row r="221" spans="1:14" s="12" customFormat="1" ht="48" customHeight="1" thickBot="1" x14ac:dyDescent="0.3">
      <c r="A221" s="13"/>
      <c r="B221" s="158" t="s">
        <v>883</v>
      </c>
      <c r="C221" s="98"/>
      <c r="D221" s="98"/>
      <c r="E221" s="98"/>
      <c r="F221" s="98"/>
      <c r="G221" s="98"/>
      <c r="H221" s="6" t="str">
        <f>VLOOKUP(B221,'Plantilla publicacion'!$A$3:$M$490,8,0)</f>
        <v>Ejecutar la campaña  (Capturas de pantalla de la publicación de la campaña)</v>
      </c>
      <c r="I221" s="6">
        <f>VLOOKUP(B221,'Plantilla publicacion'!$A$3:$M$490,9,0)</f>
        <v>1</v>
      </c>
      <c r="J221" s="6" t="str">
        <f>VLOOKUP(B221,'Plantilla publicacion'!$A$3:$M$490,10,0)</f>
        <v>Númerica</v>
      </c>
      <c r="K221" s="7" t="str">
        <f>VLOOKUP(B221,'Plantilla publicacion'!$A$3:$M$490,11,0)</f>
        <v>2025-05-09</v>
      </c>
      <c r="L221" s="7" t="str">
        <f>VLOOKUP(B221,'Plantilla publicacion'!$A$3:$M$490,12,0)</f>
        <v>2025-07-30</v>
      </c>
      <c r="M221" s="58"/>
      <c r="N221" s="17" t="str">
        <f>VLOOKUP(B221,'Plantilla publicacion'!$A$3:$M$490,13,0)</f>
        <v>73-GRUPO DE TRABAJO DE COMUNICACION</v>
      </c>
    </row>
    <row r="222" spans="1:14" s="12" customFormat="1" ht="38.25" x14ac:dyDescent="0.25">
      <c r="A222" s="5" t="str">
        <f>VLOOKUP(B222,'Plantilla publicacion'!$A$3:$B$490,2,0)</f>
        <v>Producto</v>
      </c>
      <c r="B222" s="99" t="s">
        <v>886</v>
      </c>
      <c r="C222" s="210" t="str">
        <f>VLOOKUP(B222,'Plantilla publicacion'!$A$3:$R$490,17,0)</f>
        <v>PND - 2-01-4-c- Seguridad humana y justicia social - Portabilidad de datos para el empoderamiento ciudadano / PES - Reindustrialización</v>
      </c>
      <c r="D222" s="210" t="str">
        <f>VLOOKUP(B222,'Plantilla publicacion'!$A$3:$M$490,6,0)</f>
        <v>58-Promover el enfoque preventivo, diferencial y territorial en el que hacer misional de la entidad</v>
      </c>
      <c r="E222" s="210" t="str">
        <f>VLOOKUP(B222,'Plantilla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22" s="210" t="str">
        <f>VLOOKUP(B222,'Plantilla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22" s="210" t="str">
        <f>VLOOKUP(B222,'Plantilla publicacion'!$A$3:$M$490,7,0)</f>
        <v>C-3503-0200-0012-20104c</v>
      </c>
      <c r="H222" s="101" t="str">
        <f>VLOOKUP(B222,'Plantilla publicacion'!$A$3:$M$490,8,0)</f>
        <v>Capacitaciones dirigidas al a los sujetos obligados para la adecuada inscripción de sus bases de datos en el Registro Nacional de Bases de Datos (RNBD), realizadas (registros fotográficos/capturas de pantallas )</v>
      </c>
      <c r="I222" s="101">
        <f>VLOOKUP(B222,'Plantilla publicacion'!$A$3:$M$490,9,0)</f>
        <v>6</v>
      </c>
      <c r="J222" s="101" t="str">
        <f>VLOOKUP(B222,'Plantilla publicacion'!$A$3:$M$490,10,0)</f>
        <v>Númerica</v>
      </c>
      <c r="K222" s="175" t="str">
        <f>VLOOKUP(B222,'Plantilla publicacion'!$A$3:$M$490,11,0)</f>
        <v>2025-02-04</v>
      </c>
      <c r="L222" s="175" t="str">
        <f>VLOOKUP(B222,'Plantilla publicacion'!$A$3:$M$490,12,0)</f>
        <v>2025-12-16</v>
      </c>
      <c r="M222" s="101">
        <f>IF(ISERROR(VLOOKUP(B222,'Plantilla publicacion'!$A$3:$P$490,16,0)),"NA",VLOOKUP(B222,'Plantilla publicacion'!$A$3:$P$490,16,0))</f>
        <v>0</v>
      </c>
      <c r="N222" s="102" t="str">
        <f>VLOOKUP(B222,'Plantilla publicacion'!$A$3:$M$490,13,0)</f>
        <v>7100-DIRECCIÓN DE INVESTIGACIONES DE PROTECCIÓN DE DATOS PERSONALES;
73-GRUPO DE TRABAJO DE COMUNICACION</v>
      </c>
    </row>
    <row r="223" spans="1:14" s="12" customFormat="1" ht="48" customHeight="1" x14ac:dyDescent="0.25">
      <c r="A223" s="13" t="str">
        <f>VLOOKUP(B223,'Plantilla publicacion'!$A$3:$B$490,2,0)</f>
        <v>Actividad propia</v>
      </c>
      <c r="B223" s="103" t="s">
        <v>889</v>
      </c>
      <c r="C223" s="211"/>
      <c r="D223" s="211">
        <f>VLOOKUP(B223,'Plantilla publicacion'!$A$3:$M$490,6,0)</f>
        <v>0</v>
      </c>
      <c r="E223" s="211"/>
      <c r="F223" s="211"/>
      <c r="G223" s="211" t="str">
        <f>VLOOKUP(B223,'Plantilla publicacion'!$A$3:$M$490,7,0)</f>
        <v>N/A</v>
      </c>
      <c r="H223" s="6" t="str">
        <f>VLOOKUP(B223,'Plantilla publicacion'!$A$3:$M$490,8,0)</f>
        <v>Elaborar y enviar cronograma de capacitaciones al grupo de comunicaciones  (correo electrónico con cronograma/único entregable)</v>
      </c>
      <c r="I223" s="6">
        <f>VLOOKUP(B223,'Plantilla publicacion'!$A$3:$M$490,9,0)</f>
        <v>1</v>
      </c>
      <c r="J223" s="6" t="str">
        <f>VLOOKUP(B223,'Plantilla publicacion'!$A$3:$M$490,10,0)</f>
        <v>Númerica</v>
      </c>
      <c r="K223" s="7" t="str">
        <f>VLOOKUP(B223,'Plantilla publicacion'!$A$3:$M$490,11,0)</f>
        <v>2025-02-04</v>
      </c>
      <c r="L223" s="7" t="str">
        <f>VLOOKUP(B223,'Plantilla publicacion'!$A$3:$M$490,12,0)</f>
        <v>2025-02-07</v>
      </c>
      <c r="M223" s="58"/>
      <c r="N223" s="104" t="str">
        <f>VLOOKUP(B223,'Plantilla publicacion'!$A$3:$M$490,13,0)</f>
        <v>7100-DIRECCIÓN DE INVESTIGACIONES DE PROTECCIÓN DE DATOS PERSONALES</v>
      </c>
    </row>
    <row r="224" spans="1:14" s="12" customFormat="1" ht="48" customHeight="1" x14ac:dyDescent="0.25">
      <c r="A224" s="13" t="str">
        <f>VLOOKUP(B224,'Plantilla publicacion'!$A$3:$B$490,2,0)</f>
        <v>Actividad propia</v>
      </c>
      <c r="B224" s="103" t="s">
        <v>891</v>
      </c>
      <c r="C224" s="211"/>
      <c r="D224" s="211">
        <f>VLOOKUP(B224,'Plantilla publicacion'!$A$3:$M$490,6,0)</f>
        <v>0</v>
      </c>
      <c r="E224" s="211"/>
      <c r="F224" s="211"/>
      <c r="G224" s="211" t="str">
        <f>VLOOKUP(B224,'Plantilla publicacion'!$A$3:$M$490,7,0)</f>
        <v>N/A</v>
      </c>
      <c r="H224" s="6" t="str">
        <f>VLOOKUP(B224,'Plantilla publicacion'!$A$3:$M$490,8,0)</f>
        <v>Realizar capacitaciones en temas relacionados con datos personales. (Registro fotográfico o captura de pantalla)</v>
      </c>
      <c r="I224" s="6">
        <f>VLOOKUP(B224,'Plantilla publicacion'!$A$3:$M$490,9,0)</f>
        <v>6</v>
      </c>
      <c r="J224" s="6" t="str">
        <f>VLOOKUP(B224,'Plantilla publicacion'!$A$3:$M$490,10,0)</f>
        <v>Númerica</v>
      </c>
      <c r="K224" s="7" t="str">
        <f>VLOOKUP(B224,'Plantilla publicacion'!$A$3:$M$490,11,0)</f>
        <v>2025-02-11</v>
      </c>
      <c r="L224" s="7" t="str">
        <f>VLOOKUP(B224,'Plantilla publicacion'!$A$3:$M$490,12,0)</f>
        <v>2025-11-28</v>
      </c>
      <c r="M224" s="58"/>
      <c r="N224" s="104" t="str">
        <f>VLOOKUP(B224,'Plantilla publicacion'!$A$3:$M$490,13,0)</f>
        <v>7100-DIRECCIÓN DE INVESTIGACIONES DE PROTECCIÓN DE DATOS PERSONALES;
73-GRUPO DE TRABAJO DE COMUNICACION</v>
      </c>
    </row>
    <row r="225" spans="1:14" s="12" customFormat="1" ht="48" customHeight="1" thickBot="1" x14ac:dyDescent="0.3">
      <c r="A225" s="13" t="str">
        <f>VLOOKUP(B225,'Plantilla publicacion'!$A$3:$B$490,2,0)</f>
        <v>Actividad propia</v>
      </c>
      <c r="B225" s="105" t="s">
        <v>892</v>
      </c>
      <c r="C225" s="212"/>
      <c r="D225" s="212">
        <f>VLOOKUP(B225,'Plantilla publicacion'!$A$3:$M$490,6,0)</f>
        <v>0</v>
      </c>
      <c r="E225" s="212"/>
      <c r="F225" s="212"/>
      <c r="G225" s="212" t="str">
        <f>VLOOKUP(B225,'Plantilla publicacion'!$A$3:$M$490,7,0)</f>
        <v>N/A</v>
      </c>
      <c r="H225" s="107" t="str">
        <f>VLOOKUP(B225,'Plantilla publicacion'!$A$3:$M$490,8,0)</f>
        <v>Realizar informes de capacitaciones realizadas  (Informe elaborado)</v>
      </c>
      <c r="I225" s="107">
        <f>VLOOKUP(B225,'Plantilla publicacion'!$A$3:$M$490,9,0)</f>
        <v>6</v>
      </c>
      <c r="J225" s="107" t="str">
        <f>VLOOKUP(B225,'Plantilla publicacion'!$A$3:$M$490,10,0)</f>
        <v>Númerica</v>
      </c>
      <c r="K225" s="108" t="str">
        <f>VLOOKUP(B225,'Plantilla publicacion'!$A$3:$M$490,11,0)</f>
        <v>2025-02-11</v>
      </c>
      <c r="L225" s="108" t="str">
        <f>VLOOKUP(B225,'Plantilla publicacion'!$A$3:$M$490,12,0)</f>
        <v>2025-12-16</v>
      </c>
      <c r="M225" s="109"/>
      <c r="N225" s="110" t="str">
        <f>VLOOKUP(B225,'Plantilla publicacion'!$A$3:$M$490,13,0)</f>
        <v>7100-DIRECCIÓN DE INVESTIGACIONES DE PROTECCIÓN DE DATOS PERSONALES</v>
      </c>
    </row>
    <row r="226" spans="1:14" s="12" customFormat="1" ht="38.25" x14ac:dyDescent="0.25">
      <c r="A226" s="5" t="str">
        <f>VLOOKUP(B226,'Plantilla publicacion'!$A$3:$B$490,2,0)</f>
        <v>Producto</v>
      </c>
      <c r="B226" s="15" t="s">
        <v>920</v>
      </c>
      <c r="C226" s="211" t="str">
        <f>VLOOKUP(B226,'Plantilla publicacion'!$A$3:$R$490,17,0)</f>
        <v>PND - 5-31-5-b- Convergencia regional - Entidades públicas territoriales y nacionales fortalecidas / PES - Transformación Institucional</v>
      </c>
      <c r="D226" s="211" t="str">
        <f>VLOOKUP(B226,'Plantilla publicacion'!$A$3:$M$490,6,0)</f>
        <v>60-Fortalecer el Sistema Integral de Gestión Institucional en el marco del Modelo Integrado de Planeación y gestión para mejorar la prestación del servicio.</v>
      </c>
      <c r="E226" s="211" t="str">
        <f>VLOOKUP(B226,'Plantilla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226" s="211" t="str">
        <f>VLOOKUP(B226,'Plantilla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26" s="211" t="str">
        <f>VLOOKUP(B226,'Plantilla publicacion'!$A$3:$M$490,7,0)</f>
        <v>C-3599-0200-0005-53105b</v>
      </c>
      <c r="H226" s="15" t="str">
        <f>VLOOKUP(B226,'Plantilla publicacion'!$A$3:$M$490,8,0)</f>
        <v>Estrategia Integral de Relacionamiento Ciudadano, orientada al fortalecimiento de la relación entre la entidad y los ciudadanos, promoviendo la participación, el servicio eficiente y la confianza mutua, ejecutada (Informe de actividades realizadas )</v>
      </c>
      <c r="I226" s="15">
        <f>VLOOKUP(B226,'Plantilla publicacion'!$A$3:$M$490,9,0)</f>
        <v>100</v>
      </c>
      <c r="J226" s="15" t="str">
        <f>VLOOKUP(B226,'Plantilla publicacion'!$A$3:$M$490,10,0)</f>
        <v>Porcentual</v>
      </c>
      <c r="K226" s="174" t="str">
        <f>VLOOKUP(B226,'Plantilla publicacion'!$A$3:$M$490,11,0)</f>
        <v>2025-01-15</v>
      </c>
      <c r="L226" s="174" t="str">
        <f>VLOOKUP(B226,'Plantilla publicacion'!$A$3:$M$490,12,0)</f>
        <v>2025-11-14</v>
      </c>
      <c r="M226" s="15">
        <f>IF(ISERROR(VLOOKUP(B226,'Plantilla publicacion'!$A$3:$P$490,16,0)),"NA",VLOOKUP(B226,'Plantilla publicacion'!$A$3:$P$490,16,0))</f>
        <v>0</v>
      </c>
      <c r="N226" s="15" t="str">
        <f>VLOOKUP(B226,'Plantilla publicacion'!$A$3:$M$490,13,0)</f>
        <v>72-GRUPO DE TRABAJO DE ATENCION AL CIUDADANO</v>
      </c>
    </row>
    <row r="227" spans="1:14" s="12" customFormat="1" ht="48" customHeight="1" x14ac:dyDescent="0.25">
      <c r="A227" s="13" t="str">
        <f>VLOOKUP(B227,'Plantilla publicacion'!$A$3:$B$490,2,0)</f>
        <v>Actividad propia</v>
      </c>
      <c r="B227" s="6" t="s">
        <v>921</v>
      </c>
      <c r="C227" s="211"/>
      <c r="D227" s="211">
        <f>VLOOKUP(B227,'Plantilla publicacion'!$A$3:$M$490,6,0)</f>
        <v>0</v>
      </c>
      <c r="E227" s="211"/>
      <c r="F227" s="211"/>
      <c r="G227" s="211" t="str">
        <f>VLOOKUP(B227,'Plantilla publicacion'!$A$3:$M$490,7,0)</f>
        <v>N/A</v>
      </c>
      <c r="H227" s="6" t="str">
        <f>VLOOKUP(B227,'Plantilla publicacion'!$A$3:$M$490,8,0)</f>
        <v>Diseñar la estrategia de relacionamiento con la ciudadanía SIC 2025  que incluya el plan de trabajo para su ejecución (Documento de estrategia que incluya plan de trabajo)</v>
      </c>
      <c r="I227" s="6">
        <f>VLOOKUP(B227,'Plantilla publicacion'!$A$3:$M$490,9,0)</f>
        <v>1</v>
      </c>
      <c r="J227" s="6" t="str">
        <f>VLOOKUP(B227,'Plantilla publicacion'!$A$3:$M$490,10,0)</f>
        <v>Númerica</v>
      </c>
      <c r="K227" s="7" t="str">
        <f>VLOOKUP(B227,'Plantilla publicacion'!$A$3:$M$490,11,0)</f>
        <v>2025-01-15</v>
      </c>
      <c r="L227" s="7" t="str">
        <f>VLOOKUP(B227,'Plantilla publicacion'!$A$3:$M$490,12,0)</f>
        <v>2025-02-18</v>
      </c>
      <c r="M227" s="58"/>
      <c r="N227" s="17" t="str">
        <f>VLOOKUP(B227,'Plantilla publicacion'!$A$3:$M$490,13,0)</f>
        <v>72-GRUPO DE TRABAJO DE ATENCION AL CIUDADANO</v>
      </c>
    </row>
    <row r="228" spans="1:14" s="12" customFormat="1" ht="48" customHeight="1" x14ac:dyDescent="0.25">
      <c r="A228" s="13" t="str">
        <f>VLOOKUP(B228,'Plantilla publicacion'!$A$3:$B$490,2,0)</f>
        <v>Actividad propia</v>
      </c>
      <c r="B228" s="6" t="s">
        <v>923</v>
      </c>
      <c r="C228" s="211"/>
      <c r="D228" s="211">
        <f>VLOOKUP(B228,'Plantilla publicacion'!$A$3:$M$490,6,0)</f>
        <v>0</v>
      </c>
      <c r="E228" s="211"/>
      <c r="F228" s="211"/>
      <c r="G228" s="211" t="str">
        <f>VLOOKUP(B228,'Plantilla publicacion'!$A$3:$M$490,7,0)</f>
        <v>N/A</v>
      </c>
      <c r="H228" s="6" t="str">
        <f>VLOOKUP(B228,'Plantilla publicacion'!$A$3:$M$490,8,0)</f>
        <v>Comunicar a los grupos de valor la Estrategia de relacionamiento diseñada  (Capturas de pantalla de la divulgación en la página web y redes sociales)</v>
      </c>
      <c r="I228" s="6">
        <f>VLOOKUP(B228,'Plantilla publicacion'!$A$3:$M$490,9,0)</f>
        <v>1</v>
      </c>
      <c r="J228" s="6" t="str">
        <f>VLOOKUP(B228,'Plantilla publicacion'!$A$3:$M$490,10,0)</f>
        <v>Númerica</v>
      </c>
      <c r="K228" s="7" t="str">
        <f>VLOOKUP(B228,'Plantilla publicacion'!$A$3:$M$490,11,0)</f>
        <v>2025-02-19</v>
      </c>
      <c r="L228" s="7" t="str">
        <f>VLOOKUP(B228,'Plantilla publicacion'!$A$3:$M$490,12,0)</f>
        <v>2025-02-28</v>
      </c>
      <c r="M228" s="58"/>
      <c r="N228" s="17" t="str">
        <f>VLOOKUP(B228,'Plantilla publicacion'!$A$3:$M$490,13,0)</f>
        <v>72-GRUPO DE TRABAJO DE ATENCION AL CIUDADANO</v>
      </c>
    </row>
    <row r="229" spans="1:14" s="12" customFormat="1" ht="48" customHeight="1" x14ac:dyDescent="0.25">
      <c r="A229" s="13" t="str">
        <f>VLOOKUP(B229,'Plantilla publicacion'!$A$3:$B$490,2,0)</f>
        <v>Actividad propia</v>
      </c>
      <c r="B229" s="6" t="s">
        <v>925</v>
      </c>
      <c r="C229" s="211"/>
      <c r="D229" s="211">
        <f>VLOOKUP(B229,'Plantilla publicacion'!$A$3:$M$490,6,0)</f>
        <v>0</v>
      </c>
      <c r="E229" s="211"/>
      <c r="F229" s="211"/>
      <c r="G229" s="211" t="str">
        <f>VLOOKUP(B229,'Plantilla publicacion'!$A$3:$M$490,7,0)</f>
        <v>N/A</v>
      </c>
      <c r="H229" s="6" t="str">
        <f>VLOOKUP(B229,'Plantilla publicacion'!$A$3:$M$490,8,0)</f>
        <v>Desarrollar laboratorios de simplicidad para traducir a lenguaje claro documentos de alto tráfico de cara a la ciudadanía  (Informe con el resultado de los laboratorios)</v>
      </c>
      <c r="I229" s="6">
        <f>VLOOKUP(B229,'Plantilla publicacion'!$A$3:$M$490,9,0)</f>
        <v>2</v>
      </c>
      <c r="J229" s="6" t="str">
        <f>VLOOKUP(B229,'Plantilla publicacion'!$A$3:$M$490,10,0)</f>
        <v>Númerica</v>
      </c>
      <c r="K229" s="7" t="str">
        <f>VLOOKUP(B229,'Plantilla publicacion'!$A$3:$M$490,11,0)</f>
        <v>2025-03-03</v>
      </c>
      <c r="L229" s="7" t="str">
        <f>VLOOKUP(B229,'Plantilla publicacion'!$A$3:$M$490,12,0)</f>
        <v>2025-09-30</v>
      </c>
      <c r="M229" s="58"/>
      <c r="N229" s="17" t="str">
        <f>VLOOKUP(B229,'Plantilla publicacion'!$A$3:$M$490,13,0)</f>
        <v>72-GRUPO DE TRABAJO DE ATENCION AL CIUDADANO</v>
      </c>
    </row>
    <row r="230" spans="1:14" s="12" customFormat="1" ht="25.5" x14ac:dyDescent="0.25">
      <c r="A230" s="13" t="str">
        <f>VLOOKUP(B230,'Plantilla publicacion'!$A$3:$B$490,2,0)</f>
        <v>Actividad propia</v>
      </c>
      <c r="B230" s="6" t="s">
        <v>927</v>
      </c>
      <c r="C230" s="211"/>
      <c r="D230" s="211">
        <f>VLOOKUP(B230,'Plantilla publicacion'!$A$3:$M$490,6,0)</f>
        <v>0</v>
      </c>
      <c r="E230" s="211"/>
      <c r="F230" s="211"/>
      <c r="G230" s="211" t="str">
        <f>VLOOKUP(B230,'Plantilla publicacion'!$A$3:$M$490,7,0)</f>
        <v>N/A</v>
      </c>
      <c r="H230" s="6" t="str">
        <f>VLOOKUP(B230,'Plantilla publicacion'!$A$3:$M$490,8,0)</f>
        <v>Traducir la Carta de Trato Digno dirigida a la ciudadanía en una lengua étnica y en braille  (Dos traducciones realizadas)</v>
      </c>
      <c r="I230" s="6">
        <f>VLOOKUP(B230,'Plantilla publicacion'!$A$3:$M$490,9,0)</f>
        <v>2</v>
      </c>
      <c r="J230" s="6" t="str">
        <f>VLOOKUP(B230,'Plantilla publicacion'!$A$3:$M$490,10,0)</f>
        <v>Númerica</v>
      </c>
      <c r="K230" s="7" t="str">
        <f>VLOOKUP(B230,'Plantilla publicacion'!$A$3:$M$490,11,0)</f>
        <v>2025-04-01</v>
      </c>
      <c r="L230" s="7" t="str">
        <f>VLOOKUP(B230,'Plantilla publicacion'!$A$3:$M$490,12,0)</f>
        <v>2025-11-14</v>
      </c>
      <c r="M230" s="58"/>
      <c r="N230" s="17" t="str">
        <f>VLOOKUP(B230,'Plantilla publicacion'!$A$3:$M$490,13,0)</f>
        <v>72-GRUPO DE TRABAJO DE ATENCION AL CIUDADANO</v>
      </c>
    </row>
    <row r="231" spans="1:14" s="12" customFormat="1" ht="48" customHeight="1" x14ac:dyDescent="0.25">
      <c r="A231" s="13" t="str">
        <f>VLOOKUP(B231,'Plantilla publicacion'!$A$3:$B$490,2,0)</f>
        <v>Actividad propia</v>
      </c>
      <c r="B231" s="6" t="s">
        <v>929</v>
      </c>
      <c r="C231" s="211"/>
      <c r="D231" s="211">
        <f>VLOOKUP(B231,'Plantilla publicacion'!$A$3:$M$490,6,0)</f>
        <v>0</v>
      </c>
      <c r="E231" s="211"/>
      <c r="F231" s="211"/>
      <c r="G231" s="211" t="str">
        <f>VLOOKUP(B231,'Plantilla publicacion'!$A$3:$M$490,7,0)</f>
        <v>N/A</v>
      </c>
      <c r="H231" s="6" t="str">
        <f>VLOOKUP(B231,'Plantilla publicacion'!$A$3:$M$490,8,0)</f>
        <v>Promover el uso de los canales virtuales a través de campañas de comunicación interna y externa  (Evidencias de las campañas realizadas)</v>
      </c>
      <c r="I231" s="6">
        <f>VLOOKUP(B231,'Plantilla publicacion'!$A$3:$M$490,9,0)</f>
        <v>2</v>
      </c>
      <c r="J231" s="6" t="str">
        <f>VLOOKUP(B231,'Plantilla publicacion'!$A$3:$M$490,10,0)</f>
        <v>Númerica</v>
      </c>
      <c r="K231" s="7" t="str">
        <f>VLOOKUP(B231,'Plantilla publicacion'!$A$3:$M$490,11,0)</f>
        <v>2025-04-07</v>
      </c>
      <c r="L231" s="7" t="str">
        <f>VLOOKUP(B231,'Plantilla publicacion'!$A$3:$M$490,12,0)</f>
        <v>2025-09-30</v>
      </c>
      <c r="M231" s="58"/>
      <c r="N231" s="17" t="str">
        <f>VLOOKUP(B231,'Plantilla publicacion'!$A$3:$M$490,13,0)</f>
        <v>72-GRUPO DE TRABAJO DE ATENCION AL CIUDADANO</v>
      </c>
    </row>
    <row r="232" spans="1:14" s="12" customFormat="1" ht="48" customHeight="1" x14ac:dyDescent="0.25">
      <c r="A232" s="13" t="str">
        <f>VLOOKUP(B232,'Plantilla publicacion'!$A$3:$B$490,2,0)</f>
        <v>Actividad propia</v>
      </c>
      <c r="B232" s="6" t="s">
        <v>931</v>
      </c>
      <c r="C232" s="211"/>
      <c r="D232" s="211">
        <f>VLOOKUP(B232,'Plantilla publicacion'!$A$3:$M$490,6,0)</f>
        <v>0</v>
      </c>
      <c r="E232" s="211"/>
      <c r="F232" s="211"/>
      <c r="G232" s="211" t="str">
        <f>VLOOKUP(B232,'Plantilla publicacion'!$A$3:$M$490,7,0)</f>
        <v>N/A</v>
      </c>
      <c r="H232" s="6" t="str">
        <f>VLOOKUP(B232,'Plantilla publicacion'!$A$3:$M$490,8,0)</f>
        <v>Desarrollar jornadas de socialización de lineamientos de Atención al Ciudadano a nivel interno  (Evidencias de socialización)</v>
      </c>
      <c r="I232" s="6">
        <f>VLOOKUP(B232,'Plantilla publicacion'!$A$3:$M$490,9,0)</f>
        <v>2</v>
      </c>
      <c r="J232" s="6" t="str">
        <f>VLOOKUP(B232,'Plantilla publicacion'!$A$3:$M$490,10,0)</f>
        <v>Númerica</v>
      </c>
      <c r="K232" s="7" t="str">
        <f>VLOOKUP(B232,'Plantilla publicacion'!$A$3:$M$490,11,0)</f>
        <v>2025-05-02</v>
      </c>
      <c r="L232" s="7" t="str">
        <f>VLOOKUP(B232,'Plantilla publicacion'!$A$3:$M$490,12,0)</f>
        <v>2025-09-30</v>
      </c>
      <c r="M232" s="58"/>
      <c r="N232" s="17" t="str">
        <f>VLOOKUP(B232,'Plantilla publicacion'!$A$3:$M$490,13,0)</f>
        <v>72-GRUPO DE TRABAJO DE ATENCION AL CIUDADANO</v>
      </c>
    </row>
    <row r="233" spans="1:14" s="12" customFormat="1" ht="48" customHeight="1" x14ac:dyDescent="0.25">
      <c r="A233" s="13" t="str">
        <f>VLOOKUP(B233,'Plantilla publicacion'!$A$3:$B$490,2,0)</f>
        <v>Actividad propia</v>
      </c>
      <c r="B233" s="6" t="s">
        <v>933</v>
      </c>
      <c r="C233" s="211"/>
      <c r="D233" s="211">
        <f>VLOOKUP(B233,'Plantilla publicacion'!$A$3:$M$490,6,0)</f>
        <v>0</v>
      </c>
      <c r="E233" s="211"/>
      <c r="F233" s="211"/>
      <c r="G233" s="211" t="str">
        <f>VLOOKUP(B233,'Plantilla publicacion'!$A$3:$M$490,7,0)</f>
        <v>N/A</v>
      </c>
      <c r="H233" s="6" t="str">
        <f>VLOOKUP(B233,'Plantilla publicacion'!$A$3:$M$490,8,0)</f>
        <v>Ejecutar el plan de trabajo de la estrategia de relacionamiento con la ciudadanía SIC 2025 (Informe de ejecución de estrategia de relacionamiento elaborado)</v>
      </c>
      <c r="I233" s="6">
        <f>VLOOKUP(B233,'Plantilla publicacion'!$A$3:$M$490,9,0)</f>
        <v>100</v>
      </c>
      <c r="J233" s="6" t="str">
        <f>VLOOKUP(B233,'Plantilla publicacion'!$A$3:$M$490,10,0)</f>
        <v>Porcentual</v>
      </c>
      <c r="K233" s="7" t="str">
        <f>VLOOKUP(B233,'Plantilla publicacion'!$A$3:$M$490,11,0)</f>
        <v>2025-05-02</v>
      </c>
      <c r="L233" s="7" t="str">
        <f>VLOOKUP(B233,'Plantilla publicacion'!$A$3:$M$490,12,0)</f>
        <v>2025-09-30</v>
      </c>
      <c r="M233" s="58"/>
      <c r="N233" s="17" t="str">
        <f>VLOOKUP(B233,'Plantilla publicacion'!$A$3:$M$490,13,0)</f>
        <v>72-GRUPO DE TRABAJO DE ATENCION AL CIUDADANO</v>
      </c>
    </row>
    <row r="234" spans="1:14" s="12" customFormat="1" ht="48" customHeight="1" thickBot="1" x14ac:dyDescent="0.3">
      <c r="A234" s="13" t="str">
        <f>VLOOKUP(B234,'Plantilla publicacion'!$A$3:$B$490,2,0)</f>
        <v>Actividad propia</v>
      </c>
      <c r="B234" s="11" t="s">
        <v>934</v>
      </c>
      <c r="C234" s="211"/>
      <c r="D234" s="211">
        <f>VLOOKUP(B234,'Plantilla publicacion'!$A$3:$M$490,6,0)</f>
        <v>0</v>
      </c>
      <c r="E234" s="211"/>
      <c r="F234" s="211"/>
      <c r="G234" s="211" t="str">
        <f>VLOOKUP(B234,'Plantilla publicacion'!$A$3:$M$490,7,0)</f>
        <v>N/A</v>
      </c>
      <c r="H234" s="11" t="str">
        <f>VLOOKUP(B234,'Plantilla publicacion'!$A$3:$M$490,8,0)</f>
        <v>Elaborar y publicar informe con el resultado de la implementación de la estrategia de relacionamiento  (Informe publicado en el página web)</v>
      </c>
      <c r="I234" s="11">
        <f>VLOOKUP(B234,'Plantilla publicacion'!$A$3:$M$490,9,0)</f>
        <v>1</v>
      </c>
      <c r="J234" s="11" t="str">
        <f>VLOOKUP(B234,'Plantilla publicacion'!$A$3:$M$490,10,0)</f>
        <v>Númerica</v>
      </c>
      <c r="K234" s="111" t="str">
        <f>VLOOKUP(B234,'Plantilla publicacion'!$A$3:$M$490,11,0)</f>
        <v>2025-10-01</v>
      </c>
      <c r="L234" s="111" t="str">
        <f>VLOOKUP(B234,'Plantilla publicacion'!$A$3:$M$490,12,0)</f>
        <v>2025-11-14</v>
      </c>
      <c r="M234" s="112"/>
      <c r="N234" s="113" t="str">
        <f>VLOOKUP(B234,'Plantilla publicacion'!$A$3:$M$490,13,0)</f>
        <v>72-GRUPO DE TRABAJO DE ATENCION AL CIUDADANO</v>
      </c>
    </row>
    <row r="235" spans="1:14" s="12" customFormat="1" ht="63.75" x14ac:dyDescent="0.25">
      <c r="A235" s="5" t="str">
        <f>VLOOKUP(B235,'Plantilla publicacion'!$A$3:$B$490,2,0)</f>
        <v>Producto</v>
      </c>
      <c r="B235" s="99" t="s">
        <v>943</v>
      </c>
      <c r="C235" s="210" t="str">
        <f>VLOOKUP(B235,'Plantilla publicacion'!$A$3:$R$490,17,0)</f>
        <v>PND - 5-31-5-b- Convergencia regional - Entidades públicas territoriales y nacionales fortalecidas / PES - Cierre de brechas territoriales</v>
      </c>
      <c r="D235" s="210" t="str">
        <f>VLOOKUP(B235,'Plantilla publicacion'!$A$3:$M$490,6,0)</f>
        <v>58-Promover el enfoque preventivo, diferencial y territorial en el que hacer misional de la entidad</v>
      </c>
      <c r="E235" s="210" t="str">
        <f>VLOOKUP(B235,'Plantilla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35" s="210" t="str">
        <f>VLOOKUP(B235,'Plantilla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35" s="210" t="str">
        <f>VLOOKUP(B235,'Plantilla publicacion'!$A$3:$M$490,7,0)</f>
        <v>C-3599-0200-0005-53105b</v>
      </c>
      <c r="H235" s="101" t="str">
        <f>VLOOKUP(B235,'Plantilla publicacion'!$A$3:$M$490,8,0)</f>
        <v>Programa de atención a la ciudadanía con enfoque diferencial implementado. (Informe de actividades realizadas )</v>
      </c>
      <c r="I235" s="101">
        <f>VLOOKUP(B235,'Plantilla publicacion'!$A$3:$M$490,9,0)</f>
        <v>1</v>
      </c>
      <c r="J235" s="101" t="str">
        <f>VLOOKUP(B235,'Plantilla publicacion'!$A$3:$M$490,10,0)</f>
        <v>Númerica</v>
      </c>
      <c r="K235" s="175" t="str">
        <f>VLOOKUP(B235,'Plantilla publicacion'!$A$3:$M$490,11,0)</f>
        <v>2025-02-03</v>
      </c>
      <c r="L235" s="175" t="str">
        <f>VLOOKUP(B235,'Plantilla publicacion'!$A$3:$M$490,12,0)</f>
        <v>2025-11-28</v>
      </c>
      <c r="M235" s="101">
        <f>IF(ISERROR(VLOOKUP(B235,'Plantilla publicacion'!$A$3:$P$490,16,0)),"NA",VLOOKUP(B235,'Plantilla publicacion'!$A$3:$P$490,16,0))</f>
        <v>0</v>
      </c>
      <c r="N235" s="102" t="str">
        <f>VLOOKUP(B235,'Plantilla publicacion'!$A$3:$M$490,13,0)</f>
        <v>142-GRUPO DE TRABAJO DE SERVICIOS ADMINISTRATIVOS Y RECURSOS FÍSICOS;
20-OFICINA DE TECNOLOGÍA E INFORMÁTICA;
72-GRUPO DE TRABAJO DE ATENCION AL CIUDADANO</v>
      </c>
    </row>
    <row r="236" spans="1:14" s="12" customFormat="1" ht="48" customHeight="1" x14ac:dyDescent="0.25">
      <c r="A236" s="13" t="str">
        <f>VLOOKUP(B236,'Plantilla publicacion'!$A$3:$B$490,2,0)</f>
        <v>Actividad propia</v>
      </c>
      <c r="B236" s="103" t="s">
        <v>945</v>
      </c>
      <c r="C236" s="211"/>
      <c r="D236" s="211">
        <f>VLOOKUP(B236,'Plantilla publicacion'!$A$3:$M$490,6,0)</f>
        <v>0</v>
      </c>
      <c r="E236" s="211"/>
      <c r="F236" s="211"/>
      <c r="G236" s="211" t="str">
        <f>VLOOKUP(B236,'Plantilla publicacion'!$A$3:$M$490,7,0)</f>
        <v>N/A</v>
      </c>
      <c r="H236" s="6" t="str">
        <f>VLOOKUP(B236,'Plantilla publicacion'!$A$3:$M$490,8,0)</f>
        <v>Identificar e intervenir los canales y servicios a los que se aplicará el enfoque diferencial (Documento con la propuesta de intervención de canales/servicios)</v>
      </c>
      <c r="I236" s="6">
        <f>VLOOKUP(B236,'Plantilla publicacion'!$A$3:$M$490,9,0)</f>
        <v>1</v>
      </c>
      <c r="J236" s="6" t="str">
        <f>VLOOKUP(B236,'Plantilla publicacion'!$A$3:$M$490,10,0)</f>
        <v>Númerica</v>
      </c>
      <c r="K236" s="7" t="str">
        <f>VLOOKUP(B236,'Plantilla publicacion'!$A$3:$M$490,11,0)</f>
        <v>2025-02-03</v>
      </c>
      <c r="L236" s="7" t="str">
        <f>VLOOKUP(B236,'Plantilla publicacion'!$A$3:$M$490,12,0)</f>
        <v>2025-03-14</v>
      </c>
      <c r="M236" s="58"/>
      <c r="N236" s="104" t="str">
        <f>VLOOKUP(B236,'Plantilla publicacion'!$A$3:$M$490,13,0)</f>
        <v>72-GRUPO DE TRABAJO DE ATENCION AL CIUDADANO</v>
      </c>
    </row>
    <row r="237" spans="1:14" s="12" customFormat="1" ht="48" customHeight="1" x14ac:dyDescent="0.25">
      <c r="A237" s="13" t="str">
        <f>VLOOKUP(B237,'Plantilla publicacion'!$A$3:$B$490,2,0)</f>
        <v>Actividad propia</v>
      </c>
      <c r="B237" s="103" t="s">
        <v>947</v>
      </c>
      <c r="C237" s="211"/>
      <c r="D237" s="211">
        <f>VLOOKUP(B237,'Plantilla publicacion'!$A$3:$M$490,6,0)</f>
        <v>0</v>
      </c>
      <c r="E237" s="211"/>
      <c r="F237" s="211"/>
      <c r="G237" s="211" t="str">
        <f>VLOOKUP(B237,'Plantilla publicacion'!$A$3:$M$490,7,0)</f>
        <v>N/A</v>
      </c>
      <c r="H237" s="6" t="str">
        <f>VLOOKUP(B237,'Plantilla publicacion'!$A$3:$M$490,8,0)</f>
        <v>Implementar la señalización inclusiva en otro lenguaje o idioma para los puntos priorizados de atención al ciudadano presenciales a nivel nacional (Informe de implementación)</v>
      </c>
      <c r="I237" s="6">
        <f>VLOOKUP(B237,'Plantilla publicacion'!$A$3:$M$490,9,0)</f>
        <v>1</v>
      </c>
      <c r="J237" s="6" t="str">
        <f>VLOOKUP(B237,'Plantilla publicacion'!$A$3:$M$490,10,0)</f>
        <v>Númerica</v>
      </c>
      <c r="K237" s="7" t="str">
        <f>VLOOKUP(B237,'Plantilla publicacion'!$A$3:$M$490,11,0)</f>
        <v>2025-03-18</v>
      </c>
      <c r="L237" s="7" t="str">
        <f>VLOOKUP(B237,'Plantilla publicacion'!$A$3:$M$490,12,0)</f>
        <v>2025-08-29</v>
      </c>
      <c r="M237" s="58"/>
      <c r="N237" s="104" t="str">
        <f>VLOOKUP(B237,'Plantilla publicacion'!$A$3:$M$490,13,0)</f>
        <v>142-GRUPO DE TRABAJO DE SERVICIOS ADMINISTRATIVOS Y RECURSOS FÍSICOS;
72-GRUPO DE TRABAJO DE ATENCION AL CIUDADANO</v>
      </c>
    </row>
    <row r="238" spans="1:14" s="12" customFormat="1" ht="48" customHeight="1" x14ac:dyDescent="0.25">
      <c r="A238" s="13" t="str">
        <f>VLOOKUP(B238,'Plantilla publicacion'!$A$3:$B$490,2,0)</f>
        <v>Actividad propia</v>
      </c>
      <c r="B238" s="103" t="s">
        <v>950</v>
      </c>
      <c r="C238" s="211"/>
      <c r="D238" s="211">
        <f>VLOOKUP(B238,'Plantilla publicacion'!$A$3:$M$490,6,0)</f>
        <v>0</v>
      </c>
      <c r="E238" s="211"/>
      <c r="F238" s="211"/>
      <c r="G238" s="211" t="str">
        <f>VLOOKUP(B238,'Plantilla publicacion'!$A$3:$M$490,7,0)</f>
        <v>N/A</v>
      </c>
      <c r="H238" s="6" t="str">
        <f>VLOOKUP(B238,'Plantilla publicacion'!$A$3:$M$490,8,0)</f>
        <v>Desarrolla jornada  con las entidades líderes en la atención incluyente y documentar las buenas prácticas en la materia (Documento de buenas prácticas identificadas)</v>
      </c>
      <c r="I238" s="6">
        <f>VLOOKUP(B238,'Plantilla publicacion'!$A$3:$M$490,9,0)</f>
        <v>1</v>
      </c>
      <c r="J238" s="6" t="str">
        <f>VLOOKUP(B238,'Plantilla publicacion'!$A$3:$M$490,10,0)</f>
        <v>Númerica</v>
      </c>
      <c r="K238" s="7" t="str">
        <f>VLOOKUP(B238,'Plantilla publicacion'!$A$3:$M$490,11,0)</f>
        <v>2025-04-01</v>
      </c>
      <c r="L238" s="7" t="str">
        <f>VLOOKUP(B238,'Plantilla publicacion'!$A$3:$M$490,12,0)</f>
        <v>2025-06-04</v>
      </c>
      <c r="M238" s="58"/>
      <c r="N238" s="104" t="str">
        <f>VLOOKUP(B238,'Plantilla publicacion'!$A$3:$M$490,13,0)</f>
        <v>72-GRUPO DE TRABAJO DE ATENCION AL CIUDADANO</v>
      </c>
    </row>
    <row r="239" spans="1:14" s="12" customFormat="1" ht="48" customHeight="1" thickBot="1" x14ac:dyDescent="0.3">
      <c r="A239" s="13" t="str">
        <f>VLOOKUP(B239,'Plantilla publicacion'!$A$3:$B$490,2,0)</f>
        <v>Actividad propia</v>
      </c>
      <c r="B239" s="105" t="s">
        <v>955</v>
      </c>
      <c r="C239" s="212"/>
      <c r="D239" s="212">
        <f>VLOOKUP(B239,'Plantilla publicacion'!$A$3:$M$490,6,0)</f>
        <v>0</v>
      </c>
      <c r="E239" s="212"/>
      <c r="F239" s="212"/>
      <c r="G239" s="212" t="str">
        <f>VLOOKUP(B239,'Plantilla publicacion'!$A$3:$M$490,7,0)</f>
        <v>N/A</v>
      </c>
      <c r="H239" s="107" t="str">
        <f>VLOOKUP(B239,'Plantilla publicacion'!$A$3:$M$490,8,0)</f>
        <v>Implementar fase 2 del traductor interactivo  (Adquisición pantalla y en funcionamiento)</v>
      </c>
      <c r="I239" s="107">
        <f>VLOOKUP(B239,'Plantilla publicacion'!$A$3:$M$490,9,0)</f>
        <v>1</v>
      </c>
      <c r="J239" s="107" t="str">
        <f>VLOOKUP(B239,'Plantilla publicacion'!$A$3:$M$490,10,0)</f>
        <v>Númerica</v>
      </c>
      <c r="K239" s="108" t="str">
        <f>VLOOKUP(B239,'Plantilla publicacion'!$A$3:$M$490,11,0)</f>
        <v>2025-06-20</v>
      </c>
      <c r="L239" s="108" t="str">
        <f>VLOOKUP(B239,'Plantilla publicacion'!$A$3:$M$490,12,0)</f>
        <v>2025-11-28</v>
      </c>
      <c r="M239" s="109"/>
      <c r="N239" s="110" t="str">
        <f>VLOOKUP(B239,'Plantilla publicacion'!$A$3:$M$490,13,0)</f>
        <v>20-OFICINA DE TECNOLOGÍA E INFORMÁTICA;
72-GRUPO DE TRABAJO DE ATENCION AL CIUDADANO</v>
      </c>
    </row>
    <row r="240" spans="1:14" s="12" customFormat="1" ht="25.5" x14ac:dyDescent="0.25">
      <c r="A240" s="5" t="str">
        <f>VLOOKUP(B240,'Plantilla publicacion'!$A$3:$B$490,2,0)</f>
        <v>Producto</v>
      </c>
      <c r="B240" s="15" t="s">
        <v>957</v>
      </c>
      <c r="C240" s="211" t="str">
        <f>VLOOKUP(B240,'Plantilla publicacion'!$A$3:$R$490,17,0)</f>
        <v>PND - 5-31-5-b- Convergencia regional - Entidades públicas territoriales y nacionales fortalecidas / PES - Transformación Institucional</v>
      </c>
      <c r="D240" s="211" t="str">
        <f>VLOOKUP(B240,'Plantilla publicacion'!$A$3:$M$490,6,0)</f>
        <v>60-Fortalecer el Sistema Integral de Gestión Institucional en el marco del Modelo Integrado de Planeación y gestión para mejorar la prestación del servicio.</v>
      </c>
      <c r="E240" s="211" t="str">
        <f>VLOOKUP(B240,'Plantilla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240" s="211" t="str">
        <f>VLOOKUP(B240,'Plantilla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40" s="211" t="str">
        <f>VLOOKUP(B240,'Plantilla publicacion'!$A$3:$M$490,7,0)</f>
        <v>C-3599-0200-0005-53105b</v>
      </c>
      <c r="H240" s="15" t="str">
        <f>VLOOKUP(B240,'Plantilla publicacion'!$A$3:$M$490,8,0)</f>
        <v>Estrategia de promoción de la participación ciudadana en la SIC, formulada e implementada  (Informe de actividades realizadas )</v>
      </c>
      <c r="I240" s="15">
        <f>VLOOKUP(B240,'Plantilla publicacion'!$A$3:$M$490,9,0)</f>
        <v>30</v>
      </c>
      <c r="J240" s="15" t="str">
        <f>VLOOKUP(B240,'Plantilla publicacion'!$A$3:$M$490,10,0)</f>
        <v>Porcentual</v>
      </c>
      <c r="K240" s="174" t="str">
        <f>VLOOKUP(B240,'Plantilla publicacion'!$A$3:$M$490,11,0)</f>
        <v>2025-01-15</v>
      </c>
      <c r="L240" s="174" t="str">
        <f>VLOOKUP(B240,'Plantilla publicacion'!$A$3:$M$490,12,0)</f>
        <v>2025-12-15</v>
      </c>
      <c r="M240" s="15" t="str">
        <f>IF(ISERROR(VLOOKUP(B240,'Plantilla publicacion'!$A$3:$P$490,16,0)),"NA",VLOOKUP(B240,'Plantilla publicacion'!$A$3:$P$490,16,0))</f>
        <v>PES_20230281 / PEI_24</v>
      </c>
      <c r="N240" s="15" t="str">
        <f>VLOOKUP(B240,'Plantilla publicacion'!$A$3:$M$490,13,0)</f>
        <v>72-GRUPO DE TRABAJO DE ATENCION AL CIUDADANO</v>
      </c>
    </row>
    <row r="241" spans="1:14" s="12" customFormat="1" ht="48" customHeight="1" x14ac:dyDescent="0.25">
      <c r="A241" s="13" t="str">
        <f>VLOOKUP(B241,'Plantilla publicacion'!$A$3:$B$490,2,0)</f>
        <v>Actividad propia</v>
      </c>
      <c r="B241" s="6" t="s">
        <v>959</v>
      </c>
      <c r="C241" s="211"/>
      <c r="D241" s="211">
        <f>VLOOKUP(B241,'Plantilla publicacion'!$A$3:$M$490,6,0)</f>
        <v>0</v>
      </c>
      <c r="E241" s="211"/>
      <c r="F241" s="211"/>
      <c r="G241" s="211" t="str">
        <f>VLOOKUP(B241,'Plantilla publicacion'!$A$3:$M$490,7,0)</f>
        <v>N/A</v>
      </c>
      <c r="H241" s="6" t="str">
        <f>VLOOKUP(B241,'Plantilla publicacion'!$A$3:$M$490,8,0)</f>
        <v>Diseñar la estrategia de participación ciudadanía SIC 2025 que incluya el plan detrabajo para su ejecución (Documento de estrategia)</v>
      </c>
      <c r="I241" s="6">
        <f>VLOOKUP(B241,'Plantilla publicacion'!$A$3:$M$490,9,0)</f>
        <v>1</v>
      </c>
      <c r="J241" s="6" t="str">
        <f>VLOOKUP(B241,'Plantilla publicacion'!$A$3:$M$490,10,0)</f>
        <v>Númerica</v>
      </c>
      <c r="K241" s="7" t="str">
        <f>VLOOKUP(B241,'Plantilla publicacion'!$A$3:$M$490,11,0)</f>
        <v>2025-01-15</v>
      </c>
      <c r="L241" s="7" t="str">
        <f>VLOOKUP(B241,'Plantilla publicacion'!$A$3:$M$490,12,0)</f>
        <v>2025-02-18</v>
      </c>
      <c r="M241" s="58"/>
      <c r="N241" s="17" t="str">
        <f>VLOOKUP(B241,'Plantilla publicacion'!$A$3:$M$490,13,0)</f>
        <v>72-GRUPO DE TRABAJO DE ATENCION AL CIUDADANO</v>
      </c>
    </row>
    <row r="242" spans="1:14" s="12" customFormat="1" ht="48" customHeight="1" x14ac:dyDescent="0.25">
      <c r="A242" s="13" t="str">
        <f>VLOOKUP(B242,'Plantilla publicacion'!$A$3:$B$490,2,0)</f>
        <v>Actividad propia</v>
      </c>
      <c r="B242" s="6" t="s">
        <v>961</v>
      </c>
      <c r="C242" s="211"/>
      <c r="D242" s="211">
        <f>VLOOKUP(B242,'Plantilla publicacion'!$A$3:$M$490,6,0)</f>
        <v>0</v>
      </c>
      <c r="E242" s="211"/>
      <c r="F242" s="211"/>
      <c r="G242" s="211" t="str">
        <f>VLOOKUP(B242,'Plantilla publicacion'!$A$3:$M$490,7,0)</f>
        <v>N/A</v>
      </c>
      <c r="H242" s="6" t="str">
        <f>VLOOKUP(B242,'Plantilla publicacion'!$A$3:$M$490,8,0)</f>
        <v>Comunicar a los grupos de valor la Estrategia de participación ciudadana diseñada  (Capturas de pantalla de la divulgación en la página web y redes sociales)</v>
      </c>
      <c r="I242" s="6">
        <f>VLOOKUP(B242,'Plantilla publicacion'!$A$3:$M$490,9,0)</f>
        <v>1</v>
      </c>
      <c r="J242" s="6" t="str">
        <f>VLOOKUP(B242,'Plantilla publicacion'!$A$3:$M$490,10,0)</f>
        <v>Númerica</v>
      </c>
      <c r="K242" s="7" t="str">
        <f>VLOOKUP(B242,'Plantilla publicacion'!$A$3:$M$490,11,0)</f>
        <v>2025-02-19</v>
      </c>
      <c r="L242" s="7" t="str">
        <f>VLOOKUP(B242,'Plantilla publicacion'!$A$3:$M$490,12,0)</f>
        <v>2025-02-28</v>
      </c>
      <c r="M242" s="58"/>
      <c r="N242" s="17" t="str">
        <f>VLOOKUP(B242,'Plantilla publicacion'!$A$3:$M$490,13,0)</f>
        <v>72-GRUPO DE TRABAJO DE ATENCION AL CIUDADANO</v>
      </c>
    </row>
    <row r="243" spans="1:14" s="12" customFormat="1" ht="48" customHeight="1" x14ac:dyDescent="0.25">
      <c r="A243" s="13" t="str">
        <f>VLOOKUP(B243,'Plantilla publicacion'!$A$3:$B$490,2,0)</f>
        <v>Actividad propia</v>
      </c>
      <c r="B243" s="6" t="s">
        <v>963</v>
      </c>
      <c r="C243" s="211"/>
      <c r="D243" s="211">
        <f>VLOOKUP(B243,'Plantilla publicacion'!$A$3:$M$490,6,0)</f>
        <v>0</v>
      </c>
      <c r="E243" s="211"/>
      <c r="F243" s="211"/>
      <c r="G243" s="211" t="str">
        <f>VLOOKUP(B243,'Plantilla publicacion'!$A$3:$M$490,7,0)</f>
        <v>N/A</v>
      </c>
      <c r="H243" s="6" t="str">
        <f>VLOOKUP(B243,'Plantilla publicacion'!$A$3:$M$490,8,0)</f>
        <v>Ejecutar el plan de trabajo de la estrategia  (Informe trimestral de seguimiento elaborado)</v>
      </c>
      <c r="I243" s="6">
        <f>VLOOKUP(B243,'Plantilla publicacion'!$A$3:$M$490,9,0)</f>
        <v>100</v>
      </c>
      <c r="J243" s="6" t="str">
        <f>VLOOKUP(B243,'Plantilla publicacion'!$A$3:$M$490,10,0)</f>
        <v>Porcentual</v>
      </c>
      <c r="K243" s="7" t="str">
        <f>VLOOKUP(B243,'Plantilla publicacion'!$A$3:$M$490,11,0)</f>
        <v>2025-03-03</v>
      </c>
      <c r="L243" s="7" t="str">
        <f>VLOOKUP(B243,'Plantilla publicacion'!$A$3:$M$490,12,0)</f>
        <v>2025-11-14</v>
      </c>
      <c r="M243" s="58"/>
      <c r="N243" s="17" t="str">
        <f>VLOOKUP(B243,'Plantilla publicacion'!$A$3:$M$490,13,0)</f>
        <v>72-GRUPO DE TRABAJO DE ATENCION AL CIUDADANO</v>
      </c>
    </row>
    <row r="244" spans="1:14" s="12" customFormat="1" ht="48" customHeight="1" thickBot="1" x14ac:dyDescent="0.3">
      <c r="A244" s="13" t="str">
        <f>VLOOKUP(B244,'Plantilla publicacion'!$A$3:$B$490,2,0)</f>
        <v>Actividad propia</v>
      </c>
      <c r="B244" s="11" t="s">
        <v>964</v>
      </c>
      <c r="C244" s="211"/>
      <c r="D244" s="211">
        <f>VLOOKUP(B244,'Plantilla publicacion'!$A$3:$M$490,6,0)</f>
        <v>0</v>
      </c>
      <c r="E244" s="211"/>
      <c r="F244" s="211"/>
      <c r="G244" s="211" t="str">
        <f>VLOOKUP(B244,'Plantilla publicacion'!$A$3:$M$490,7,0)</f>
        <v>N/A</v>
      </c>
      <c r="H244" s="11" t="str">
        <f>VLOOKUP(B244,'Plantilla publicacion'!$A$3:$M$490,8,0)</f>
        <v>Elaborar y publicar informe con el resultado de la implementación de la estrategia de participación ciudadana (Informe publicado en el página web)</v>
      </c>
      <c r="I244" s="11">
        <f>VLOOKUP(B244,'Plantilla publicacion'!$A$3:$M$490,9,0)</f>
        <v>1</v>
      </c>
      <c r="J244" s="11" t="str">
        <f>VLOOKUP(B244,'Plantilla publicacion'!$A$3:$M$490,10,0)</f>
        <v>Númerica</v>
      </c>
      <c r="K244" s="111" t="str">
        <f>VLOOKUP(B244,'Plantilla publicacion'!$A$3:$M$490,11,0)</f>
        <v>2025-12-01</v>
      </c>
      <c r="L244" s="111" t="str">
        <f>VLOOKUP(B244,'Plantilla publicacion'!$A$3:$M$490,12,0)</f>
        <v>2025-12-15</v>
      </c>
      <c r="M244" s="112"/>
      <c r="N244" s="113" t="str">
        <f>VLOOKUP(B244,'Plantilla publicacion'!$A$3:$M$490,13,0)</f>
        <v>72-GRUPO DE TRABAJO DE ATENCION AL CIUDADANO</v>
      </c>
    </row>
    <row r="245" spans="1:14" s="12" customFormat="1" ht="51" x14ac:dyDescent="0.25">
      <c r="A245" s="5" t="str">
        <f>VLOOKUP(B245,'Plantilla publicacion'!$A$3:$B$490,2,0)</f>
        <v>Producto</v>
      </c>
      <c r="B245" s="99" t="s">
        <v>1043</v>
      </c>
      <c r="C245" s="210" t="str">
        <f>VLOOKUP(B245,'Plantilla publicacion'!$A$3:$R$490,17,0)</f>
        <v>PND - 4-04-1-c- Transformación productiva, internacionalización y acción climática - Políticas de competencia, consumidor e infraestructura de la calidad modernas / PES - Internacionalización</v>
      </c>
      <c r="D245" s="210" t="str">
        <f>VLOOKUP(B245,'Plantilla publicacion'!$A$3:$M$497,6,0)</f>
        <v>59-Generar sinergias con agentes nacionales e internacionales que permitan potenciar las capacidades de la SIC.</v>
      </c>
      <c r="E245" s="210" t="str">
        <f>VLOOKUP(B245,'Plantilla publicacion'!$A$3:$P$490,15,0)</f>
        <v>63 - 1-Generación de oportunidades de cooperación y fortalecimiento de existentes con grupos de interés y de valor.-5-Direccionamiento de la oferta institucional con productos y/o servicios con enfoque preventivo, diferencial y territorial.</v>
      </c>
      <c r="F245" s="210" t="str">
        <f>VLOOKUP(B245,'Plantilla publicacion'!$A$3:$P$490,15,0)</f>
        <v>63 - 1-Generación de oportunidades de cooperación y fortalecimiento de existentes con grupos de interés y de valor.-5-Direccionamiento de la oferta institucional con productos y/o servicios con enfoque preventivo, diferencial y territorial.</v>
      </c>
      <c r="G245" s="210" t="str">
        <f>VLOOKUP(B245,'Plantilla publicacion'!$A$3:$M$497,7,0)</f>
        <v>C-3503-0200-0011-40401c</v>
      </c>
      <c r="H245" s="101" t="str">
        <f>VLOOKUP(B245,'Plantilla publicacion'!$A$3:$M$505,8,0)</f>
        <v>II Congreso de autoridades administrativas investidas con funciones jurisdiccionales en materia de competencia desleal, propiedad industrial y derecho de consumo, realizado. (fotografías del evento realizado /único entregable)</v>
      </c>
      <c r="I245" s="101">
        <f>VLOOKUP(B245,'Plantilla publicacion'!$A$3:$M$505,9,0)</f>
        <v>1</v>
      </c>
      <c r="J245" s="101" t="str">
        <f>VLOOKUP(B245,'Plantilla publicacion'!$A$3:$M$505,10,0)</f>
        <v>Númerica</v>
      </c>
      <c r="K245" s="175" t="str">
        <f>VLOOKUP(B245,'Plantilla publicacion'!$A$3:$M$505,11,0)</f>
        <v>2025-02-03</v>
      </c>
      <c r="L245" s="175" t="str">
        <f>VLOOKUP(B245,'Plantilla publicacion'!$A$3:$M$505,12,0)</f>
        <v>2025-12-05</v>
      </c>
      <c r="M245" s="101">
        <f>IF(ISERROR(VLOOKUP(B245,'Plantilla publicacion'!$A$3:$P$490,16,0)),"NA",VLOOKUP(B245,'Plantilla publicacion'!$A$3:$P$490,16,0))</f>
        <v>0</v>
      </c>
      <c r="N245" s="102" t="str">
        <f>VLOOKUP(B245,'Plantilla publicacion'!$A$3:$M$505,13,0)</f>
        <v>20-OFICINA DE TECNOLOGÍA E INFORMÁTICA;
4000-DESPACHO DEL SUPERINTENDENTE DELEGADO PARA ASUNTOS JURISDICCIONALES;
73-GRUPO DE TRABAJO DE COMUNICACION</v>
      </c>
    </row>
    <row r="246" spans="1:14" s="12" customFormat="1" ht="48" customHeight="1" x14ac:dyDescent="0.25">
      <c r="A246" s="13" t="str">
        <f>VLOOKUP(B246,'Plantilla publicacion'!$A$3:$B$490,2,0)</f>
        <v>Actividad propia</v>
      </c>
      <c r="B246" s="103" t="s">
        <v>1046</v>
      </c>
      <c r="C246" s="211"/>
      <c r="D246" s="211">
        <f>VLOOKUP(B246,'Plantilla publicacion'!$A$3:$M$490,6,0)</f>
        <v>0</v>
      </c>
      <c r="E246" s="211"/>
      <c r="F246" s="211"/>
      <c r="G246" s="211" t="str">
        <f>VLOOKUP(B246,'Plantilla publicacion'!$A$3:$M$490,7,0)</f>
        <v>N/A</v>
      </c>
      <c r="H246" s="6" t="str">
        <f>VLOOKUP(B246,'Plantilla publicacion'!$A$3:$M$505,8,0)</f>
        <v>Solicitar publicación de la fecha del evento en el calendario de eventos de la entidad  al Grupo de trabajo de Comunicaciones   (correo electrónico enviado con la fecha del evento/único entregable)</v>
      </c>
      <c r="I246" s="6">
        <f>VLOOKUP(B246,'Plantilla publicacion'!$A$3:$M$505,9,0)</f>
        <v>1</v>
      </c>
      <c r="J246" s="6" t="str">
        <f>VLOOKUP(B246,'Plantilla publicacion'!$A$3:$M$505,10,0)</f>
        <v>Númerica</v>
      </c>
      <c r="K246" s="7" t="str">
        <f>VLOOKUP(B246,'Plantilla publicacion'!$A$3:$M$505,11,0)</f>
        <v>2025-02-03</v>
      </c>
      <c r="L246" s="7" t="str">
        <f>VLOOKUP(B246,'Plantilla publicacion'!$A$3:$M$505,12,0)</f>
        <v>2025-05-30</v>
      </c>
      <c r="M246" s="58"/>
      <c r="N246" s="104" t="str">
        <f>VLOOKUP(B246,'Plantilla publicacion'!$A$3:$M$505,13,0)</f>
        <v>4000-DESPACHO DEL SUPERINTENDENTE DELEGADO PARA ASUNTOS JURISDICCIONALES</v>
      </c>
    </row>
    <row r="247" spans="1:14" s="12" customFormat="1" ht="48" customHeight="1" x14ac:dyDescent="0.25">
      <c r="A247" s="13" t="str">
        <f>VLOOKUP(B247,'Plantilla publicacion'!$A$3:$B$490,2,0)</f>
        <v>Actividad sin participación</v>
      </c>
      <c r="B247" s="103" t="s">
        <v>1048</v>
      </c>
      <c r="C247" s="211"/>
      <c r="D247" s="211">
        <f>VLOOKUP(B247,'Plantilla publicacion'!$A$3:$M$490,6,0)</f>
        <v>0</v>
      </c>
      <c r="E247" s="211"/>
      <c r="F247" s="211"/>
      <c r="G247" s="211" t="str">
        <f>VLOOKUP(B247,'Plantilla publicacion'!$A$3:$M$490,7,0)</f>
        <v>N/A</v>
      </c>
      <c r="H247" s="6" t="str">
        <f>VLOOKUP(B247,'Plantilla publicacion'!$A$3:$M$505,8,0)</f>
        <v>Publicar fecha del evento en calendario de la entidad (captura de pantalla de la publicación de la fecha del evento / único entregable)</v>
      </c>
      <c r="I247" s="6">
        <f>VLOOKUP(B247,'Plantilla publicacion'!$A$3:$M$505,9,0)</f>
        <v>1</v>
      </c>
      <c r="J247" s="6" t="str">
        <f>VLOOKUP(B247,'Plantilla publicacion'!$A$3:$M$505,10,0)</f>
        <v>Númerica</v>
      </c>
      <c r="K247" s="7" t="str">
        <f>VLOOKUP(B247,'Plantilla publicacion'!$A$3:$M$505,11,0)</f>
        <v>2025-06-03</v>
      </c>
      <c r="L247" s="7" t="str">
        <f>VLOOKUP(B247,'Plantilla publicacion'!$A$3:$M$505,12,0)</f>
        <v>2025-09-05</v>
      </c>
      <c r="M247" s="58"/>
      <c r="N247" s="104" t="str">
        <f>VLOOKUP(B247,'Plantilla publicacion'!$A$3:$M$505,13,0)</f>
        <v>73-GRUPO DE TRABAJO DE COMUNICACION</v>
      </c>
    </row>
    <row r="248" spans="1:14" s="12" customFormat="1" ht="48" customHeight="1" x14ac:dyDescent="0.25">
      <c r="A248" s="13" t="str">
        <f>VLOOKUP(B248,'Plantilla publicacion'!$A$3:$B$490,2,0)</f>
        <v>Actividad propia</v>
      </c>
      <c r="B248" s="103" t="s">
        <v>1050</v>
      </c>
      <c r="C248" s="211"/>
      <c r="D248" s="211">
        <f>VLOOKUP(B248,'Plantilla publicacion'!$A$3:$M$490,6,0)</f>
        <v>0</v>
      </c>
      <c r="E248" s="211"/>
      <c r="F248" s="211"/>
      <c r="G248" s="211" t="str">
        <f>VLOOKUP(B248,'Plantilla publicacion'!$A$3:$M$490,7,0)</f>
        <v>N/A</v>
      </c>
      <c r="H248" s="6" t="str">
        <f>VLOOKUP(B248,'Plantilla publicacion'!$A$3:$M$505,8,0)</f>
        <v>Diligenciar check list del evento con la fecha definitiva igual a la publicada en el  calendario de eventos (documento de check list para la realización del evento / único entregable)</v>
      </c>
      <c r="I248" s="6">
        <f>VLOOKUP(B248,'Plantilla publicacion'!$A$3:$M$505,9,0)</f>
        <v>1</v>
      </c>
      <c r="J248" s="6" t="str">
        <f>VLOOKUP(B248,'Plantilla publicacion'!$A$3:$M$505,10,0)</f>
        <v>Númerica</v>
      </c>
      <c r="K248" s="7" t="str">
        <f>VLOOKUP(B248,'Plantilla publicacion'!$A$3:$M$505,11,0)</f>
        <v>2025-09-08</v>
      </c>
      <c r="L248" s="7" t="str">
        <f>VLOOKUP(B248,'Plantilla publicacion'!$A$3:$M$505,12,0)</f>
        <v>2025-10-17</v>
      </c>
      <c r="M248" s="58"/>
      <c r="N248" s="104" t="str">
        <f>VLOOKUP(B248,'Plantilla publicacion'!$A$3:$M$505,13,0)</f>
        <v>4000-DESPACHO DEL SUPERINTENDENTE DELEGADO PARA ASUNTOS JURISDICCIONALES</v>
      </c>
    </row>
    <row r="249" spans="1:14" s="12" customFormat="1" ht="48" customHeight="1" x14ac:dyDescent="0.25">
      <c r="A249" s="13" t="str">
        <f>VLOOKUP(B249,'Plantilla publicacion'!$A$3:$B$490,2,0)</f>
        <v>Actividad propia</v>
      </c>
      <c r="B249" s="103" t="s">
        <v>1052</v>
      </c>
      <c r="C249" s="211"/>
      <c r="D249" s="211">
        <f>VLOOKUP(B249,'Plantilla publicacion'!$A$3:$M$490,6,0)</f>
        <v>0</v>
      </c>
      <c r="E249" s="211"/>
      <c r="F249" s="211"/>
      <c r="G249" s="211" t="str">
        <f>VLOOKUP(B249,'Plantilla publicacion'!$A$3:$M$490,7,0)</f>
        <v>N/A</v>
      </c>
      <c r="H249" s="6" t="str">
        <f>VLOOKUP(B249,'Plantilla publicacion'!$A$3:$M$505,8,0)</f>
        <v>Elaborar y enviar agenda definitiva para ser publicada (correo electrónico con agenda definitiva / único entregable)</v>
      </c>
      <c r="I249" s="6">
        <f>VLOOKUP(B249,'Plantilla publicacion'!$A$3:$M$505,9,0)</f>
        <v>1</v>
      </c>
      <c r="J249" s="6" t="str">
        <f>VLOOKUP(B249,'Plantilla publicacion'!$A$3:$M$505,10,0)</f>
        <v>Númerica</v>
      </c>
      <c r="K249" s="7" t="str">
        <f>VLOOKUP(B249,'Plantilla publicacion'!$A$3:$M$505,11,0)</f>
        <v>2025-10-20</v>
      </c>
      <c r="L249" s="7" t="str">
        <f>VLOOKUP(B249,'Plantilla publicacion'!$A$3:$M$505,12,0)</f>
        <v>2025-11-07</v>
      </c>
      <c r="M249" s="58"/>
      <c r="N249" s="104" t="str">
        <f>VLOOKUP(B249,'Plantilla publicacion'!$A$3:$M$505,13,0)</f>
        <v>4000-DESPACHO DEL SUPERINTENDENTE DELEGADO PARA ASUNTOS JURISDICCIONALES</v>
      </c>
    </row>
    <row r="250" spans="1:14" s="12" customFormat="1" ht="48" customHeight="1" x14ac:dyDescent="0.25">
      <c r="A250" s="13" t="str">
        <f>VLOOKUP(B250,'Plantilla publicacion'!$A$3:$B$490,2,0)</f>
        <v>Actividad sin participación</v>
      </c>
      <c r="B250" s="103" t="s">
        <v>1054</v>
      </c>
      <c r="C250" s="211"/>
      <c r="D250" s="211">
        <f>VLOOKUP(B250,'Plantilla publicacion'!$A$3:$M$490,6,0)</f>
        <v>0</v>
      </c>
      <c r="E250" s="211"/>
      <c r="F250" s="211"/>
      <c r="G250" s="211" t="str">
        <f>VLOOKUP(B250,'Plantilla publicacion'!$A$3:$M$490,7,0)</f>
        <v>N/A</v>
      </c>
      <c r="H250" s="6" t="str">
        <f>VLOOKUP(B250,'Plantilla publicacion'!$A$3:$M$505,8,0)</f>
        <v>Publicar Agenda definitiva (Captura de pantalla de la publicación/ único entregable)</v>
      </c>
      <c r="I250" s="6">
        <f>VLOOKUP(B250,'Plantilla publicacion'!$A$3:$M$505,9,0)</f>
        <v>1</v>
      </c>
      <c r="J250" s="6" t="str">
        <f>VLOOKUP(B250,'Plantilla publicacion'!$A$3:$M$505,10,0)</f>
        <v>Númerica</v>
      </c>
      <c r="K250" s="7" t="str">
        <f>VLOOKUP(B250,'Plantilla publicacion'!$A$3:$M$505,11,0)</f>
        <v>2025-11-10</v>
      </c>
      <c r="L250" s="7" t="str">
        <f>VLOOKUP(B250,'Plantilla publicacion'!$A$3:$M$505,12,0)</f>
        <v>2025-11-14</v>
      </c>
      <c r="M250" s="58"/>
      <c r="N250" s="104" t="str">
        <f>VLOOKUP(B250,'Plantilla publicacion'!$A$3:$M$505,13,0)</f>
        <v>20-OFICINA DE TECNOLOGÍA E INFORMÁTICA</v>
      </c>
    </row>
    <row r="251" spans="1:14" s="12" customFormat="1" ht="48" customHeight="1" thickBot="1" x14ac:dyDescent="0.3">
      <c r="A251" s="13" t="str">
        <f>VLOOKUP(B251,'Plantilla publicacion'!$A$3:$B$490,2,0)</f>
        <v>Actividad propia</v>
      </c>
      <c r="B251" s="105" t="s">
        <v>1056</v>
      </c>
      <c r="C251" s="212"/>
      <c r="D251" s="212">
        <f>VLOOKUP(B251,'Plantilla publicacion'!$A$3:$M$490,6,0)</f>
        <v>0</v>
      </c>
      <c r="E251" s="212"/>
      <c r="F251" s="212"/>
      <c r="G251" s="212" t="str">
        <f>VLOOKUP(B251,'Plantilla publicacion'!$A$3:$M$490,7,0)</f>
        <v>N/A</v>
      </c>
      <c r="H251" s="107" t="str">
        <f>VLOOKUP(B251,'Plantilla publicacion'!$A$3:$M$505,8,0)</f>
        <v>Realizar el evento (fotografías del evento realizado / único entregable)</v>
      </c>
      <c r="I251" s="107">
        <f>VLOOKUP(B251,'Plantilla publicacion'!$A$3:$M$505,9,0)</f>
        <v>1</v>
      </c>
      <c r="J251" s="107" t="str">
        <f>VLOOKUP(B251,'Plantilla publicacion'!$A$3:$M$505,10,0)</f>
        <v>Númerica</v>
      </c>
      <c r="K251" s="108" t="str">
        <f>VLOOKUP(B251,'Plantilla publicacion'!$A$3:$M$505,11,0)</f>
        <v>2025-11-18</v>
      </c>
      <c r="L251" s="108" t="str">
        <f>VLOOKUP(B251,'Plantilla publicacion'!$A$3:$M$505,12,0)</f>
        <v>2025-12-05</v>
      </c>
      <c r="M251" s="109"/>
      <c r="N251" s="110" t="str">
        <f>VLOOKUP(B251,'Plantilla publicacion'!$A$3:$M$505,13,0)</f>
        <v>4000-DESPACHO DEL SUPERINTENDENTE DELEGADO PARA ASUNTOS JURISDICCIONALES;
73-GRUPO DE TRABAJO DE COMUNICACION</v>
      </c>
    </row>
    <row r="252" spans="1:14" s="12" customFormat="1" ht="63.75" x14ac:dyDescent="0.25">
      <c r="A252" s="5" t="str">
        <f>VLOOKUP(B252,'Plantilla publicacion'!$A$3:$B$490,2,0)</f>
        <v>Producto</v>
      </c>
      <c r="B252" s="99" t="s">
        <v>1119</v>
      </c>
      <c r="C252" s="210" t="str">
        <f>VLOOKUP(B252,'Plantilla publicacion'!$A$3:$R$490,17,0)</f>
        <v>PND - 5-31-5-b- Convergencia regional - Entidades públicas territoriales y nacionales fortalecidas / PES - Cierre de brechas territoriales</v>
      </c>
      <c r="D252" s="210" t="str">
        <f>VLOOKUP(B252,'Plantilla publicacion'!$A$3:$M$490,6,0)</f>
        <v>58-Promover el enfoque preventivo, diferencial y territorial en el que hacer misional de la entidad</v>
      </c>
      <c r="E252" s="210" t="str">
        <f>VLOOKUP(B252,'Plantilla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52" s="210" t="str">
        <f>VLOOKUP(B252,'Plantilla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52" s="210" t="str">
        <f>VLOOKUP(B252,'Plantilla publicacion'!$A$3:$M$490,7,0)</f>
        <v>N/A</v>
      </c>
      <c r="H252" s="101" t="str">
        <f>VLOOKUP(B252,'Plantilla publicacion'!$A$3:$M$490,8,0)</f>
        <v>Departamentos con estrategias para el Fortalecimiento sobre la Protección y Promoción de la libre competencia, beneficiados (Informe que de cuenta de los departamentos beneficiados )</v>
      </c>
      <c r="I252" s="101">
        <f>VLOOKUP(B252,'Plantilla publicacion'!$A$3:$M$490,9,0)</f>
        <v>56</v>
      </c>
      <c r="J252" s="101" t="str">
        <f>VLOOKUP(B252,'Plantilla publicacion'!$A$3:$M$490,10,0)</f>
        <v>Porcentual</v>
      </c>
      <c r="K252" s="175" t="str">
        <f>VLOOKUP(B252,'Plantilla publicacion'!$A$3:$M$490,11,0)</f>
        <v>2025-01-13</v>
      </c>
      <c r="L252" s="175" t="str">
        <f>VLOOKUP(B252,'Plantilla publicacion'!$A$3:$M$490,12,0)</f>
        <v>2025-12-12</v>
      </c>
      <c r="M252" s="15" t="str">
        <f>IF(ISERROR(VLOOKUP(B252,'Plantilla publicacion'!$A$3:$P$490,16,0)),"NA",VLOOKUP(B252,'Plantilla publicacion'!$A$3:$P$490,16,0))</f>
        <v>PND_7_Fortalecer las capacidades y conocimiento sobre derechos y deberes de las relaciones de consumo (programas de cumplimiento en competencia) / PES_20230190 / PES_20230196 / PES_20230195 / PES_20230200 / PEI_6 / PEI_9 / PEI_8 / PEI_7</v>
      </c>
      <c r="N252" s="102" t="str">
        <f>VLOOKUP(B252,'Plantilla publicacion'!$A$3:$M$490,13,0)</f>
        <v>1000-DESPACHO DEL SUPERINTENDENTE DELEGADO PARA LA PROTECCIÓN DE LA COMPETENCIA</v>
      </c>
    </row>
    <row r="253" spans="1:14" s="12" customFormat="1" ht="48" customHeight="1" x14ac:dyDescent="0.25">
      <c r="A253" s="13" t="str">
        <f>VLOOKUP(B253,'Plantilla publicacion'!$A$3:$B$490,2,0)</f>
        <v>Actividad propia</v>
      </c>
      <c r="B253" s="103" t="s">
        <v>1121</v>
      </c>
      <c r="C253" s="211"/>
      <c r="D253" s="211">
        <f>VLOOKUP(B253,'Plantilla publicacion'!$A$3:$M$490,6,0)</f>
        <v>0</v>
      </c>
      <c r="E253" s="211"/>
      <c r="F253" s="211"/>
      <c r="G253" s="211" t="str">
        <f>VLOOKUP(B253,'Plantilla publicacion'!$A$3:$M$490,7,0)</f>
        <v>N/A</v>
      </c>
      <c r="H253" s="6" t="str">
        <f>VLOOKUP(B253,'Plantilla publicacion'!$A$3:$M$490,8,0)</f>
        <v>Establecer el plan de trabajo para la ampliación del Programa de Estrategias para el Fortalecimiento sobre la Protección y Promoción de la libre competencia a nivel territorial, identificando las actividades que se realizan en cada programa (Programa de Estrategias remitido al Delegado para la Protección de la Competencia)</v>
      </c>
      <c r="I253" s="6">
        <f>VLOOKUP(B253,'Plantilla publicacion'!$A$3:$M$490,9,0)</f>
        <v>1</v>
      </c>
      <c r="J253" s="6" t="str">
        <f>VLOOKUP(B253,'Plantilla publicacion'!$A$3:$M$490,10,0)</f>
        <v>Númerica</v>
      </c>
      <c r="K253" s="7" t="str">
        <f>VLOOKUP(B253,'Plantilla publicacion'!$A$3:$M$490,11,0)</f>
        <v>2025-01-13</v>
      </c>
      <c r="L253" s="7" t="str">
        <f>VLOOKUP(B253,'Plantilla publicacion'!$A$3:$M$490,12,0)</f>
        <v>2025-02-28</v>
      </c>
      <c r="M253" s="58"/>
      <c r="N253" s="104" t="str">
        <f>VLOOKUP(B253,'Plantilla publicacion'!$A$3:$M$490,13,0)</f>
        <v>1000-DESPACHO DEL SUPERINTENDENTE DELEGADO PARA LA PROTECCIÓN DE LA COMPETENCIA</v>
      </c>
    </row>
    <row r="254" spans="1:14" s="12" customFormat="1" ht="48" customHeight="1" thickBot="1" x14ac:dyDescent="0.3">
      <c r="A254" s="13" t="str">
        <f>VLOOKUP(B254,'Plantilla publicacion'!$A$3:$B$490,2,0)</f>
        <v>Actividad propia</v>
      </c>
      <c r="B254" s="105" t="s">
        <v>1123</v>
      </c>
      <c r="C254" s="212"/>
      <c r="D254" s="212">
        <f>VLOOKUP(B254,'Plantilla publicacion'!$A$3:$M$490,6,0)</f>
        <v>0</v>
      </c>
      <c r="E254" s="212"/>
      <c r="F254" s="212"/>
      <c r="G254" s="212" t="str">
        <f>VLOOKUP(B254,'Plantilla publicacion'!$A$3:$M$490,7,0)</f>
        <v>N/A</v>
      </c>
      <c r="H254" s="107" t="str">
        <f>VLOOKUP(B254,'Plantilla publicacion'!$A$3:$M$490,8,0)</f>
        <v>Realizar las actividades del Programa de Estrategias para el Fortalecimiento sobre la Protección y Promoción de la libre competencia a nivel territorial, de acuerdo con el programa establecido. (Informe de cada una de las actividades definidas en el programa)</v>
      </c>
      <c r="I254" s="107">
        <f>VLOOKUP(B254,'Plantilla publicacion'!$A$3:$M$490,9,0)</f>
        <v>100</v>
      </c>
      <c r="J254" s="107" t="str">
        <f>VLOOKUP(B254,'Plantilla publicacion'!$A$3:$M$490,10,0)</f>
        <v>Porcentual</v>
      </c>
      <c r="K254" s="108" t="str">
        <f>VLOOKUP(B254,'Plantilla publicacion'!$A$3:$M$490,11,0)</f>
        <v>2025-03-03</v>
      </c>
      <c r="L254" s="108" t="str">
        <f>VLOOKUP(B254,'Plantilla publicacion'!$A$3:$M$490,12,0)</f>
        <v>2025-12-12</v>
      </c>
      <c r="M254" s="109"/>
      <c r="N254" s="110" t="str">
        <f>VLOOKUP(B254,'Plantilla publicacion'!$A$3:$M$490,13,0)</f>
        <v>1000-DESPACHO DEL SUPERINTENDENTE DELEGADO PARA LA PROTECCIÓN DE LA COMPETENCIA</v>
      </c>
    </row>
    <row r="255" spans="1:14" s="12" customFormat="1" ht="25.5" x14ac:dyDescent="0.25">
      <c r="A255" s="5" t="str">
        <f>VLOOKUP(B255,'Plantilla publicacion'!$A$3:$B$490,2,0)</f>
        <v>Producto</v>
      </c>
      <c r="B255" s="15" t="s">
        <v>1172</v>
      </c>
      <c r="C255" s="211" t="str">
        <f>VLOOKUP(B255,'Plantilla publicacion'!$A$3:$R$490,17,0)</f>
        <v>PND - 5-31-5-b- Convergencia regional - Entidades públicas territoriales y nacionales fortalecidas / PES - Cierre de brechas territoriales</v>
      </c>
      <c r="D255" s="211" t="str">
        <f>VLOOKUP(B255,'Plantilla publicacion'!$A$3:$M$490,6,0)</f>
        <v>58-Promover el enfoque preventivo, diferencial y territorial en el que hacer misional de la entidad</v>
      </c>
      <c r="E255" s="211" t="str">
        <f>VLOOKUP(B255,'Plantilla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55" s="211" t="str">
        <f>VLOOKUP(B255,'Plantilla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55" s="211" t="str">
        <f>VLOOKUP(B255,'Plantilla publicacion'!$A$3:$M$490,7,0)</f>
        <v>C-3599-0200-0005-53105b</v>
      </c>
      <c r="H255" s="15" t="str">
        <f>VLOOKUP(B255,'Plantilla publicacion'!$A$3:$M$490,8,0)</f>
        <v>Programa estratégico de enfoque diferencial para la Inclusión de población vulnerable en la oferta académica del Grupo de Formación, ejecutado (Informe consolidado de la ejecución del programa)</v>
      </c>
      <c r="I255" s="15">
        <f>VLOOKUP(B255,'Plantilla publicacion'!$A$3:$M$490,9,0)</f>
        <v>100</v>
      </c>
      <c r="J255" s="15" t="str">
        <f>VLOOKUP(B255,'Plantilla publicacion'!$A$3:$M$490,10,0)</f>
        <v>Porcentual</v>
      </c>
      <c r="K255" s="174" t="str">
        <f>VLOOKUP(B255,'Plantilla publicacion'!$A$3:$M$490,11,0)</f>
        <v>2025-02-03</v>
      </c>
      <c r="L255" s="174" t="str">
        <f>VLOOKUP(B255,'Plantilla publicacion'!$A$3:$M$490,12,0)</f>
        <v>2025-11-28</v>
      </c>
      <c r="M255" s="101">
        <f>IF(ISERROR(VLOOKUP(B255,'Plantilla publicacion'!$A$3:$P$490,16,0)),"NA",VLOOKUP(B255,'Plantilla publicacion'!$A$3:$P$490,16,0))</f>
        <v>0</v>
      </c>
      <c r="N255" s="15" t="str">
        <f>VLOOKUP(B255,'Plantilla publicacion'!$A$3:$M$490,13,0)</f>
        <v>71-GRUPO DE TRABAJO DE FORMACION</v>
      </c>
    </row>
    <row r="256" spans="1:14" s="12" customFormat="1" ht="48" customHeight="1" x14ac:dyDescent="0.25">
      <c r="A256" s="13" t="str">
        <f>VLOOKUP(B256,'Plantilla publicacion'!$A$3:$B$490,2,0)</f>
        <v>Actividad propia</v>
      </c>
      <c r="B256" s="6" t="s">
        <v>1174</v>
      </c>
      <c r="C256" s="211"/>
      <c r="D256" s="211">
        <f>VLOOKUP(B256,'Plantilla publicacion'!$A$3:$M$490,6,0)</f>
        <v>0</v>
      </c>
      <c r="E256" s="211"/>
      <c r="F256" s="211"/>
      <c r="G256" s="211" t="str">
        <f>VLOOKUP(B256,'Plantilla publicacion'!$A$3:$M$490,7,0)</f>
        <v>N/A</v>
      </c>
      <c r="H256" s="6" t="str">
        <f>VLOOKUP(B256,'Plantilla publicacion'!$A$3:$M$490,8,0)</f>
        <v>Diseñar el programa de enfoque diferencial  que incluya el plan de trabajo. (Documento de programa)</v>
      </c>
      <c r="I256" s="6">
        <f>VLOOKUP(B256,'Plantilla publicacion'!$A$3:$M$490,9,0)</f>
        <v>1</v>
      </c>
      <c r="J256" s="6" t="str">
        <f>VLOOKUP(B256,'Plantilla publicacion'!$A$3:$M$490,10,0)</f>
        <v>Númerica</v>
      </c>
      <c r="K256" s="7" t="str">
        <f>VLOOKUP(B256,'Plantilla publicacion'!$A$3:$M$490,11,0)</f>
        <v>2025-02-03</v>
      </c>
      <c r="L256" s="7" t="str">
        <f>VLOOKUP(B256,'Plantilla publicacion'!$A$3:$M$490,12,0)</f>
        <v>2025-03-31</v>
      </c>
      <c r="M256" s="58"/>
      <c r="N256" s="17" t="str">
        <f>VLOOKUP(B256,'Plantilla publicacion'!$A$3:$M$490,13,0)</f>
        <v>71-GRUPO DE TRABAJO DE FORMACION</v>
      </c>
    </row>
    <row r="257" spans="1:14" s="12" customFormat="1" ht="48" customHeight="1" x14ac:dyDescent="0.25">
      <c r="A257" s="13" t="str">
        <f>VLOOKUP(B257,'Plantilla publicacion'!$A$3:$B$490,2,0)</f>
        <v>Actividad propia</v>
      </c>
      <c r="B257" s="6" t="s">
        <v>1176</v>
      </c>
      <c r="C257" s="211"/>
      <c r="D257" s="211">
        <f>VLOOKUP(B257,'Plantilla publicacion'!$A$3:$M$490,6,0)</f>
        <v>0</v>
      </c>
      <c r="E257" s="211"/>
      <c r="F257" s="211"/>
      <c r="G257" s="211" t="str">
        <f>VLOOKUP(B257,'Plantilla publicacion'!$A$3:$M$490,7,0)</f>
        <v>N/A</v>
      </c>
      <c r="H257" s="6" t="str">
        <f>VLOOKUP(B257,'Plantilla publicacion'!$A$3:$M$490,8,0)</f>
        <v>Elaborar e implementar un protocolo de  enfoque diferencial de la oferta académica (Protocolo elaborado)</v>
      </c>
      <c r="I257" s="6">
        <f>VLOOKUP(B257,'Plantilla publicacion'!$A$3:$M$490,9,0)</f>
        <v>1</v>
      </c>
      <c r="J257" s="6" t="str">
        <f>VLOOKUP(B257,'Plantilla publicacion'!$A$3:$M$490,10,0)</f>
        <v>Númerica</v>
      </c>
      <c r="K257" s="7" t="str">
        <f>VLOOKUP(B257,'Plantilla publicacion'!$A$3:$M$490,11,0)</f>
        <v>2025-04-01</v>
      </c>
      <c r="L257" s="7" t="str">
        <f>VLOOKUP(B257,'Plantilla publicacion'!$A$3:$M$490,12,0)</f>
        <v>2025-11-28</v>
      </c>
      <c r="M257" s="58"/>
      <c r="N257" s="17" t="str">
        <f>VLOOKUP(B257,'Plantilla publicacion'!$A$3:$M$490,13,0)</f>
        <v>71-GRUPO DE TRABAJO DE FORMACION</v>
      </c>
    </row>
    <row r="258" spans="1:14" s="12" customFormat="1" ht="48" customHeight="1" thickBot="1" x14ac:dyDescent="0.3">
      <c r="A258" s="13" t="str">
        <f>VLOOKUP(B258,'Plantilla publicacion'!$A$3:$B$490,2,0)</f>
        <v>Actividad propia</v>
      </c>
      <c r="B258" s="11" t="s">
        <v>1178</v>
      </c>
      <c r="C258" s="211"/>
      <c r="D258" s="211">
        <f>VLOOKUP(B258,'Plantilla publicacion'!$A$3:$M$490,6,0)</f>
        <v>0</v>
      </c>
      <c r="E258" s="211"/>
      <c r="F258" s="211"/>
      <c r="G258" s="211" t="str">
        <f>VLOOKUP(B258,'Plantilla publicacion'!$A$3:$M$490,7,0)</f>
        <v>N/A</v>
      </c>
      <c r="H258" s="11" t="str">
        <f>VLOOKUP(B258,'Plantilla publicacion'!$A$3:$M$490,8,0)</f>
        <v>Ejecutar el plan de trabajo del programa de enfoque diferencial.  (Informe de la ejecución del programa)</v>
      </c>
      <c r="I258" s="11">
        <f>VLOOKUP(B258,'Plantilla publicacion'!$A$3:$M$490,9,0)</f>
        <v>100</v>
      </c>
      <c r="J258" s="11" t="str">
        <f>VLOOKUP(B258,'Plantilla publicacion'!$A$3:$M$490,10,0)</f>
        <v>Porcentual</v>
      </c>
      <c r="K258" s="111" t="str">
        <f>VLOOKUP(B258,'Plantilla publicacion'!$A$3:$M$490,11,0)</f>
        <v>2025-04-01</v>
      </c>
      <c r="L258" s="111" t="str">
        <f>VLOOKUP(B258,'Plantilla publicacion'!$A$3:$M$490,12,0)</f>
        <v>2025-11-28</v>
      </c>
      <c r="M258" s="112"/>
      <c r="N258" s="113" t="str">
        <f>VLOOKUP(B258,'Plantilla publicacion'!$A$3:$M$490,13,0)</f>
        <v>71-GRUPO DE TRABAJO DE FORMACION</v>
      </c>
    </row>
    <row r="259" spans="1:14" s="12" customFormat="1" ht="51" x14ac:dyDescent="0.25">
      <c r="A259" s="5" t="str">
        <f>VLOOKUP(B259,'Plantilla publicacion'!$A$3:$B$490,2,0)</f>
        <v>Producto</v>
      </c>
      <c r="B259" s="99" t="s">
        <v>1270</v>
      </c>
      <c r="C259" s="210" t="str">
        <f>VLOOKUP(B259,'Plantilla publicacion'!$A$3:$R$490,17,0)</f>
        <v>PND - 4-04-1-c- Transformación productiva, internacionalización y acción climática - Políticas de competencia, consumidor e infraestructura de la calidad modernas / PES - Internacionalización</v>
      </c>
      <c r="D259" s="210" t="str">
        <f>VLOOKUP(B259,'Plantilla publicacion'!$A$3:$M$490,6,0)</f>
        <v>59-Generar sinergias con agentes nacionales e internacionales que permitan potenciar las capacidades de la SIC.</v>
      </c>
      <c r="E259" s="210" t="str">
        <f>VLOOKUP(B259,'Plantilla publicacion'!$A$3:$P$490,15,0)</f>
        <v>63 - 1-Generación de oportunidades de cooperación y fortalecimiento de existentes con grupos de interés y de valor.-5-Direccionamiento de la oferta institucional con productos y/o servicios con enfoque preventivo, diferencial y territorial.</v>
      </c>
      <c r="F259" s="210" t="str">
        <f>VLOOKUP(B259,'Plantilla publicacion'!$A$3:$P$490,15,0)</f>
        <v>63 - 1-Generación de oportunidades de cooperación y fortalecimiento de existentes con grupos de interés y de valor.-5-Direccionamiento de la oferta institucional con productos y/o servicios con enfoque preventivo, diferencial y territorial.</v>
      </c>
      <c r="G259" s="210" t="str">
        <f>VLOOKUP(B259,'Plantilla publicacion'!$A$3:$M$490,7,0)</f>
        <v>C-3503-0200-0009-40401c</v>
      </c>
      <c r="H259" s="101" t="str">
        <f>VLOOKUP(B259,'Plantilla publicacion'!$A$3:$M$490,8,0)</f>
        <v>Alcaldías en sus facultades administrativas y de metrología legal frente a la protección al consumidor en el territorio nacional, capacitadas (Informe final)</v>
      </c>
      <c r="I259" s="101">
        <f>VLOOKUP(B259,'Plantilla publicacion'!$A$3:$M$490,9,0)</f>
        <v>440</v>
      </c>
      <c r="J259" s="101" t="str">
        <f>VLOOKUP(B259,'Plantilla publicacion'!$A$3:$M$490,10,0)</f>
        <v>Númerica</v>
      </c>
      <c r="K259" s="175" t="str">
        <f>VLOOKUP(B259,'Plantilla publicacion'!$A$3:$M$490,11,0)</f>
        <v>2025-02-03</v>
      </c>
      <c r="L259" s="175" t="str">
        <f>VLOOKUP(B259,'Plantilla publicacion'!$A$3:$M$490,12,0)</f>
        <v>2025-12-31</v>
      </c>
      <c r="M259" s="101" t="str">
        <f>IF(ISERROR(VLOOKUP(B259,'Plantilla publicacion'!$A$3:$P$490,16,0)),"NA",VLOOKUP(B259,'Plantilla publicacion'!$A$3:$P$490,16,0))</f>
        <v>PND_8_Fortalecer las capacidades y conocimiento sobre derechos y deberes de las relaciones de consumo / PND_10_Fortalecer las actividades de inspección vigilancia y control</v>
      </c>
      <c r="N259" s="102" t="str">
        <f>VLOOKUP(B259,'Plantilla publicacion'!$A$3:$M$490,13,0)</f>
        <v>3003-GRUPO DE TRABAJO DE APOYO A LA RED NACIONAL DE PROTECCIÓN  AL CONSUMIDOR</v>
      </c>
    </row>
    <row r="260" spans="1:14" s="12" customFormat="1" ht="48" customHeight="1" x14ac:dyDescent="0.25">
      <c r="A260" s="13" t="str">
        <f>VLOOKUP(B260,'Plantilla publicacion'!$A$3:$B$490,2,0)</f>
        <v>Actividad propia</v>
      </c>
      <c r="B260" s="103" t="s">
        <v>1272</v>
      </c>
      <c r="C260" s="211"/>
      <c r="D260" s="211">
        <f>VLOOKUP(B260,'Plantilla publicacion'!$A$3:$M$490,6,0)</f>
        <v>0</v>
      </c>
      <c r="E260" s="211"/>
      <c r="F260" s="211"/>
      <c r="G260" s="211" t="str">
        <f>VLOOKUP(B260,'Plantilla publicacion'!$A$3:$M$490,7,0)</f>
        <v>N/A</v>
      </c>
      <c r="H260" s="6" t="str">
        <f>VLOOKUP(B260,'Plantilla publicacion'!$A$3:$M$490,8,0)</f>
        <v>Aprobar por parte del coordinador de la RED el cronograma de intervención de alcaldías (Cronograma de intervención de alcaldías aprobado por parte del coordinador de la RED)</v>
      </c>
      <c r="I260" s="6">
        <f>VLOOKUP(B260,'Plantilla publicacion'!$A$3:$M$490,9,0)</f>
        <v>1</v>
      </c>
      <c r="J260" s="6" t="str">
        <f>VLOOKUP(B260,'Plantilla publicacion'!$A$3:$M$490,10,0)</f>
        <v>Númerica</v>
      </c>
      <c r="K260" s="7" t="str">
        <f>VLOOKUP(B260,'Plantilla publicacion'!$A$3:$M$490,11,0)</f>
        <v>2025-02-03</v>
      </c>
      <c r="L260" s="7" t="str">
        <f>VLOOKUP(B260,'Plantilla publicacion'!$A$3:$M$490,12,0)</f>
        <v>2025-02-28</v>
      </c>
      <c r="M260" s="58"/>
      <c r="N260" s="104" t="str">
        <f>VLOOKUP(B260,'Plantilla publicacion'!$A$3:$M$490,13,0)</f>
        <v>3003-GRUPO DE TRABAJO DE APOYO A LA RED NACIONAL DE PROTECCIÓN  AL CONSUMIDOR</v>
      </c>
    </row>
    <row r="261" spans="1:14" s="12" customFormat="1" ht="48" customHeight="1" thickBot="1" x14ac:dyDescent="0.3">
      <c r="A261" s="13" t="str">
        <f>VLOOKUP(B261,'Plantilla publicacion'!$A$3:$B$490,2,0)</f>
        <v>Actividad propia</v>
      </c>
      <c r="B261" s="105" t="s">
        <v>1274</v>
      </c>
      <c r="C261" s="212"/>
      <c r="D261" s="212">
        <f>VLOOKUP(B261,'Plantilla publicacion'!$A$3:$M$490,6,0)</f>
        <v>0</v>
      </c>
      <c r="E261" s="212"/>
      <c r="F261" s="212"/>
      <c r="G261" s="212" t="str">
        <f>VLOOKUP(B261,'Plantilla publicacion'!$A$3:$M$490,7,0)</f>
        <v>N/A</v>
      </c>
      <c r="H261" s="107" t="str">
        <f>VLOOKUP(B261,'Plantilla publicacion'!$A$3:$M$490,8,0)</f>
        <v>Capacitar en materia de protección al consumidor a las alcaldías municipales (Informe trimestral de seguimiento y Listados de Asistencia/registros fotográficos/capturas de pantallas)</v>
      </c>
      <c r="I261" s="107">
        <f>VLOOKUP(B261,'Plantilla publicacion'!$A$3:$M$490,9,0)</f>
        <v>440</v>
      </c>
      <c r="J261" s="107" t="str">
        <f>VLOOKUP(B261,'Plantilla publicacion'!$A$3:$M$490,10,0)</f>
        <v>Númerica</v>
      </c>
      <c r="K261" s="108" t="str">
        <f>VLOOKUP(B261,'Plantilla publicacion'!$A$3:$M$490,11,0)</f>
        <v>2025-02-03</v>
      </c>
      <c r="L261" s="108" t="str">
        <f>VLOOKUP(B261,'Plantilla publicacion'!$A$3:$M$490,12,0)</f>
        <v>2025-12-31</v>
      </c>
      <c r="M261" s="109"/>
      <c r="N261" s="110" t="str">
        <f>VLOOKUP(B261,'Plantilla publicacion'!$A$3:$M$490,13,0)</f>
        <v>3003-GRUPO DE TRABAJO DE APOYO A LA RED NACIONAL DE PROTECCIÓN  AL CONSUMIDOR</v>
      </c>
    </row>
    <row r="262" spans="1:14" s="12" customFormat="1" ht="51" x14ac:dyDescent="0.25">
      <c r="A262" s="5" t="str">
        <f>VLOOKUP(B262,'Plantilla publicacion'!$A$3:$B$490,2,0)</f>
        <v>Producto</v>
      </c>
      <c r="B262" s="99" t="s">
        <v>1295</v>
      </c>
      <c r="C262" s="210" t="str">
        <f>VLOOKUP(B262,'Plantilla publicacion'!$A$3:$R$490,17,0)</f>
        <v>PND - 4-04-1-c- Transformación productiva, internacionalización y acción climática - Políticas de competencia, consumidor e infraestructura de la calidad modernas / PES - Internacionalización</v>
      </c>
      <c r="D262" s="210" t="str">
        <f>VLOOKUP(B262,'Plantilla publicacion'!$A$3:$M$490,6,0)</f>
        <v>59-Generar sinergias con agentes nacionales e internacionales que permitan potenciar las capacidades de la SIC.</v>
      </c>
      <c r="E262" s="210" t="str">
        <f>VLOOKUP(B262,'Plantilla publicacion'!$A$3:$P$490,15,0)</f>
        <v>63 - 1-Generación de oportunidades de cooperación y fortalecimiento de existentes con grupos de interés y de valor.-5-Direccionamiento de la oferta institucional con productos y/o servicios con enfoque preventivo, diferencial y territorial.</v>
      </c>
      <c r="F262" s="210" t="str">
        <f>VLOOKUP(B262,'Plantilla publicacion'!$A$3:$P$490,15,0)</f>
        <v>63 - 1-Generación de oportunidades de cooperación y fortalecimiento de existentes con grupos de interés y de valor.-5-Direccionamiento de la oferta institucional con productos y/o servicios con enfoque preventivo, diferencial y territorial.</v>
      </c>
      <c r="G262" s="210" t="str">
        <f>VLOOKUP(B262,'Plantilla publicacion'!$A$3:$M$490,7,0)</f>
        <v>C-3503-0200-0009-40401c</v>
      </c>
      <c r="H262" s="101" t="str">
        <f>VLOOKUP(B262,'Plantilla publicacion'!$A$3:$M$490,8,0)</f>
        <v>Cartilla Consufondo que permita mejorar el conocimiento e impacto en la protección de los consumidores de bienes y servicios a Ligas y asociaciones de consumidores, así como universidades en su condición de Entidades Sin Ánimo de Lucro de Reconocida Idoneidad. (Cartilla elaborada /correo de aprobación)."</v>
      </c>
      <c r="I262" s="101">
        <f>VLOOKUP(B262,'Plantilla publicacion'!$A$3:$M$490,9,0)</f>
        <v>1</v>
      </c>
      <c r="J262" s="101" t="str">
        <f>VLOOKUP(B262,'Plantilla publicacion'!$A$3:$M$490,10,0)</f>
        <v>Númerica</v>
      </c>
      <c r="K262" s="175" t="str">
        <f>VLOOKUP(B262,'Plantilla publicacion'!$A$3:$M$490,11,0)</f>
        <v>2025-02-03</v>
      </c>
      <c r="L262" s="175" t="str">
        <f>VLOOKUP(B262,'Plantilla publicacion'!$A$3:$M$490,12,0)</f>
        <v>2025-06-27</v>
      </c>
      <c r="M262" s="15" t="str">
        <f>IF(ISERROR(VLOOKUP(B262,'Plantilla publicacion'!$A$3:$P$490,16,0)),"NA",VLOOKUP(B262,'Plantilla publicacion'!$A$3:$P$490,16,0))</f>
        <v xml:space="preserve">PND_8_Fortalecer las capacidades y conocimiento sobre derechos y deberes de las relaciones de consumo </v>
      </c>
      <c r="N262" s="102" t="str">
        <f>VLOOKUP(B262,'Plantilla publicacion'!$A$3:$M$490,13,0)</f>
        <v>3003-GRUPO DE TRABAJO DE APOYO A LA RED NACIONAL DE PROTECCIÓN  AL CONSUMIDOR</v>
      </c>
    </row>
    <row r="263" spans="1:14" s="12" customFormat="1" ht="48" customHeight="1" x14ac:dyDescent="0.25">
      <c r="A263" s="13" t="str">
        <f>VLOOKUP(B263,'Plantilla publicacion'!$A$3:$B$490,2,0)</f>
        <v>Actividad propia</v>
      </c>
      <c r="B263" s="103" t="s">
        <v>1296</v>
      </c>
      <c r="C263" s="211"/>
      <c r="D263" s="211">
        <f>VLOOKUP(B263,'Plantilla publicacion'!$A$3:$M$490,6,0)</f>
        <v>0</v>
      </c>
      <c r="E263" s="211"/>
      <c r="F263" s="211"/>
      <c r="G263" s="211" t="str">
        <f>VLOOKUP(B263,'Plantilla publicacion'!$A$3:$M$490,7,0)</f>
        <v>N/A</v>
      </c>
      <c r="H263" s="6" t="str">
        <f>VLOOKUP(B263,'Plantilla publicacion'!$A$3:$M$490,8,0)</f>
        <v>Elaborar estudios previos  (Documento Estudios previos aprobados secretaria general y jurídica)</v>
      </c>
      <c r="I263" s="6">
        <f>VLOOKUP(B263,'Plantilla publicacion'!$A$3:$M$490,9,0)</f>
        <v>1</v>
      </c>
      <c r="J263" s="6" t="str">
        <f>VLOOKUP(B263,'Plantilla publicacion'!$A$3:$M$490,10,0)</f>
        <v>Númerica</v>
      </c>
      <c r="K263" s="7" t="str">
        <f>VLOOKUP(B263,'Plantilla publicacion'!$A$3:$M$490,11,0)</f>
        <v>2025-02-03</v>
      </c>
      <c r="L263" s="7" t="str">
        <f>VLOOKUP(B263,'Plantilla publicacion'!$A$3:$M$490,12,0)</f>
        <v>2025-04-14</v>
      </c>
      <c r="M263" s="58"/>
      <c r="N263" s="104" t="str">
        <f>VLOOKUP(B263,'Plantilla publicacion'!$A$3:$M$490,13,0)</f>
        <v>3003-GRUPO DE TRABAJO DE APOYO A LA RED NACIONAL DE PROTECCIÓN  AL CONSUMIDOR</v>
      </c>
    </row>
    <row r="264" spans="1:14" s="12" customFormat="1" ht="48" customHeight="1" x14ac:dyDescent="0.25">
      <c r="A264" s="13" t="str">
        <f>VLOOKUP(B264,'Plantilla publicacion'!$A$3:$B$490,2,0)</f>
        <v>Actividad propia</v>
      </c>
      <c r="B264" s="103" t="s">
        <v>1298</v>
      </c>
      <c r="C264" s="211"/>
      <c r="D264" s="211">
        <f>VLOOKUP(B264,'Plantilla publicacion'!$A$3:$M$490,6,0)</f>
        <v>0</v>
      </c>
      <c r="E264" s="211"/>
      <c r="F264" s="211"/>
      <c r="G264" s="211" t="str">
        <f>VLOOKUP(B264,'Plantilla publicacion'!$A$3:$M$490,7,0)</f>
        <v>N/A</v>
      </c>
      <c r="H264" s="6" t="str">
        <f>VLOOKUP(B264,'Plantilla publicacion'!$A$3:$M$490,8,0)</f>
        <v>Actualizar y aprobar la cartilla Consufondo  (Cartilla Actualizada y aprobada de Consufondo)</v>
      </c>
      <c r="I264" s="6">
        <f>VLOOKUP(B264,'Plantilla publicacion'!$A$3:$M$490,9,0)</f>
        <v>1</v>
      </c>
      <c r="J264" s="6" t="str">
        <f>VLOOKUP(B264,'Plantilla publicacion'!$A$3:$M$490,10,0)</f>
        <v>Númerica</v>
      </c>
      <c r="K264" s="7" t="str">
        <f>VLOOKUP(B264,'Plantilla publicacion'!$A$3:$M$490,11,0)</f>
        <v>2025-04-01</v>
      </c>
      <c r="L264" s="7" t="str">
        <f>VLOOKUP(B264,'Plantilla publicacion'!$A$3:$M$490,12,0)</f>
        <v>2025-04-30</v>
      </c>
      <c r="M264" s="58"/>
      <c r="N264" s="104" t="str">
        <f>VLOOKUP(B264,'Plantilla publicacion'!$A$3:$M$490,13,0)</f>
        <v>3003-GRUPO DE TRABAJO DE APOYO A LA RED NACIONAL DE PROTECCIÓN  AL CONSUMIDOR</v>
      </c>
    </row>
    <row r="265" spans="1:14" s="12" customFormat="1" ht="48" customHeight="1" x14ac:dyDescent="0.25">
      <c r="A265" s="13" t="str">
        <f>VLOOKUP(B265,'Plantilla publicacion'!$A$3:$B$490,2,0)</f>
        <v>Actividad propia</v>
      </c>
      <c r="B265" s="103" t="s">
        <v>1300</v>
      </c>
      <c r="C265" s="211"/>
      <c r="D265" s="211">
        <f>VLOOKUP(B265,'Plantilla publicacion'!$A$3:$M$490,6,0)</f>
        <v>0</v>
      </c>
      <c r="E265" s="211"/>
      <c r="F265" s="211"/>
      <c r="G265" s="211" t="str">
        <f>VLOOKUP(B265,'Plantilla publicacion'!$A$3:$M$490,7,0)</f>
        <v>N/A</v>
      </c>
      <c r="H265" s="6" t="str">
        <f>VLOOKUP(B265,'Plantilla publicacion'!$A$3:$M$490,8,0)</f>
        <v>Realizar un informe de valoración del Programa consufondo 2025 y recomendaciones para próximas vigencias.(Informe final)</v>
      </c>
      <c r="I265" s="6">
        <f>VLOOKUP(B265,'Plantilla publicacion'!$A$3:$M$490,9,0)</f>
        <v>1</v>
      </c>
      <c r="J265" s="6" t="str">
        <f>VLOOKUP(B265,'Plantilla publicacion'!$A$3:$M$490,10,0)</f>
        <v>Númerica</v>
      </c>
      <c r="K265" s="7" t="str">
        <f>VLOOKUP(B265,'Plantilla publicacion'!$A$3:$M$490,11,0)</f>
        <v>2025-05-02</v>
      </c>
      <c r="L265" s="7" t="str">
        <f>VLOOKUP(B265,'Plantilla publicacion'!$A$3:$M$490,12,0)</f>
        <v>2025-06-27</v>
      </c>
      <c r="M265" s="58"/>
      <c r="N265" s="104" t="str">
        <f>VLOOKUP(B265,'Plantilla publicacion'!$A$3:$M$490,13,0)</f>
        <v>3003-GRUPO DE TRABAJO DE APOYO A LA RED NACIONAL DE PROTECCIÓN  AL CONSUMIDOR</v>
      </c>
    </row>
    <row r="266" spans="1:14" s="12" customFormat="1" ht="140.25" x14ac:dyDescent="0.25">
      <c r="A266" s="5" t="str">
        <f>VLOOKUP(B266,'Plantilla publicacion'!$A$3:$B$490,2,0)</f>
        <v>Producto</v>
      </c>
      <c r="B266" s="15" t="s">
        <v>1369</v>
      </c>
      <c r="C266" s="211" t="str">
        <f>VLOOKUP(B266,'Plantilla publicacion'!$A$3:$R$490,17,0)</f>
        <v>PND - 5-31-5-b- Convergencia regional - Entidades públicas territoriales y nacionales fortalecidas / PES - Transformación Institucional</v>
      </c>
      <c r="D266" s="211" t="str">
        <f>VLOOKUP(B266,'Plantilla publicacion'!$A$3:$M$490,6,0)</f>
        <v>60-Fortalecer el Sistema Integral de Gestión Institucional en el marco del Modelo Integrado de Planeación y gestión para mejorar la prestación del servicio.</v>
      </c>
      <c r="E266" s="211" t="str">
        <f>VLOOKUP(B266,'Plantilla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266" s="211" t="str">
        <f>VLOOKUP(B266,'Plantilla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66" s="211" t="str">
        <f>VLOOKUP(B266,'Plantilla publicacion'!$A$3:$M$490,7,0)</f>
        <v>FUNCIONAMIENTO</v>
      </c>
      <c r="H266" s="15" t="str">
        <f>VLOOKUP(B266,'Plantilla publicacion'!$A$3:$M$490,8,0)</f>
        <v>Enfoque diferencial en las políticas de derechos humanos y de equidad de género y diversidad, incorporado y ejecutado (Informe de la ejecución de la estrategia de incorporación y fortalecimiento del enfoque diferencial a través de la promoción de los derechos humanos y el cierre de brechas de género)</v>
      </c>
      <c r="I266" s="15">
        <f>VLOOKUP(B266,'Plantilla publicacion'!$A$3:$M$490,9,0)</f>
        <v>1</v>
      </c>
      <c r="J266" s="15" t="str">
        <f>VLOOKUP(B266,'Plantilla publicacion'!$A$3:$M$490,10,0)</f>
        <v>Númerica</v>
      </c>
      <c r="K266" s="174" t="str">
        <f>VLOOKUP(B266,'Plantilla publicacion'!$A$3:$M$490,11,0)</f>
        <v>2025-01-27</v>
      </c>
      <c r="L266" s="174" t="str">
        <f>VLOOKUP(B266,'Plantilla publicacion'!$A$3:$M$490,12,0)</f>
        <v>2025-12-16</v>
      </c>
      <c r="M266" s="15">
        <f>IF(ISERROR(VLOOKUP(B266,'Plantilla publicacion'!$A$3:$P$490,16,0)),"NA",VLOOKUP(B266,'Plantilla publicacion'!$A$3:$P$490,16,0))</f>
        <v>0</v>
      </c>
      <c r="N266" s="15" t="str">
        <f>VLOOKUP(B266,'Plantilla publicacion'!$A$3:$M$490,13,0)</f>
        <v>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v>
      </c>
    </row>
    <row r="267" spans="1:14" s="12" customFormat="1" ht="48" customHeight="1" x14ac:dyDescent="0.25">
      <c r="A267" s="13" t="str">
        <f>VLOOKUP(B267,'Plantilla publicacion'!$A$3:$B$490,2,0)</f>
        <v>Actividad propia</v>
      </c>
      <c r="B267" s="6" t="s">
        <v>1371</v>
      </c>
      <c r="C267" s="211"/>
      <c r="D267" s="211">
        <f>VLOOKUP(B267,'Plantilla publicacion'!$A$3:$M$490,6,0)</f>
        <v>0</v>
      </c>
      <c r="E267" s="211"/>
      <c r="F267" s="211"/>
      <c r="G267" s="211" t="str">
        <f>VLOOKUP(B267,'Plantilla publicacion'!$A$3:$M$490,7,0)</f>
        <v>N/A</v>
      </c>
      <c r="H267" s="6" t="str">
        <f>VLOOKUP(B267,'Plantilla publicacion'!$A$3:$M$490,8,0)</f>
        <v>Actualizar la política de Derechos Humanos de la Entidad, incorporando el enfoque diferencial  (Política de Derechos Humanos Actualizada)</v>
      </c>
      <c r="I267" s="6">
        <f>VLOOKUP(B267,'Plantilla publicacion'!$A$3:$M$490,9,0)</f>
        <v>1</v>
      </c>
      <c r="J267" s="6" t="str">
        <f>VLOOKUP(B267,'Plantilla publicacion'!$A$3:$M$490,10,0)</f>
        <v>Númerica</v>
      </c>
      <c r="K267" s="7" t="str">
        <f>VLOOKUP(B267,'Plantilla publicacion'!$A$3:$M$490,11,0)</f>
        <v>2025-01-27</v>
      </c>
      <c r="L267" s="7" t="str">
        <f>VLOOKUP(B267,'Plantilla publicacion'!$A$3:$M$490,12,0)</f>
        <v>2025-11-28</v>
      </c>
      <c r="M267" s="58"/>
      <c r="N267" s="17" t="str">
        <f>VLOOKUP(B267,'Plantilla publicacion'!$A$3:$M$490,13,0)</f>
        <v>100-SECRETARIA GENERAL</v>
      </c>
    </row>
    <row r="268" spans="1:14" s="12" customFormat="1" ht="48" customHeight="1" x14ac:dyDescent="0.25">
      <c r="A268" s="13" t="str">
        <f>VLOOKUP(B268,'Plantilla publicacion'!$A$3:$B$490,2,0)</f>
        <v>Actividad propia</v>
      </c>
      <c r="B268" s="6" t="s">
        <v>1373</v>
      </c>
      <c r="C268" s="211"/>
      <c r="D268" s="211">
        <f>VLOOKUP(B268,'Plantilla publicacion'!$A$3:$M$490,6,0)</f>
        <v>0</v>
      </c>
      <c r="E268" s="211"/>
      <c r="F268" s="211"/>
      <c r="G268" s="211" t="str">
        <f>VLOOKUP(B268,'Plantilla publicacion'!$A$3:$M$490,7,0)</f>
        <v>N/A</v>
      </c>
      <c r="H268" s="6" t="str">
        <f>VLOOKUP(B268,'Plantilla publicacion'!$A$3:$M$490,8,0)</f>
        <v>Ejecutar el plan de trabajo de la Política de Equidad de Género y Diversidad, formulado en la vigencia 2024 (Plan de trabajo con seguimiento y sus respectivas evidencias)</v>
      </c>
      <c r="I268" s="6">
        <f>VLOOKUP(B268,'Plantilla publicacion'!$A$3:$M$490,9,0)</f>
        <v>100</v>
      </c>
      <c r="J268" s="6" t="str">
        <f>VLOOKUP(B268,'Plantilla publicacion'!$A$3:$M$490,10,0)</f>
        <v>Porcentual</v>
      </c>
      <c r="K268" s="7" t="str">
        <f>VLOOKUP(B268,'Plantilla publicacion'!$A$3:$M$490,11,0)</f>
        <v>2025-01-27</v>
      </c>
      <c r="L268" s="7" t="str">
        <f>VLOOKUP(B268,'Plantilla publicacion'!$A$3:$M$490,12,0)</f>
        <v>2025-12-16</v>
      </c>
      <c r="M268" s="58"/>
      <c r="N268" s="17" t="str">
        <f>VLOOKUP(B268,'Plantilla publicacion'!$A$3:$M$490,13,0)</f>
        <v>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v>
      </c>
    </row>
    <row r="269" spans="1:14" ht="32.25" customHeight="1" thickBot="1" x14ac:dyDescent="0.3">
      <c r="A269" s="13" t="e">
        <f>VLOOKUP(B269,'Plantilla publicacion'!$A$3:$B$490,2,0)</f>
        <v>#N/A</v>
      </c>
      <c r="B269" s="258" t="s">
        <v>50</v>
      </c>
      <c r="C269" s="259"/>
      <c r="D269" s="259"/>
      <c r="E269" s="259"/>
      <c r="F269" s="259"/>
      <c r="G269" s="259"/>
      <c r="H269" s="259"/>
      <c r="I269" s="259"/>
      <c r="J269" s="259"/>
      <c r="K269" s="259"/>
      <c r="L269" s="259"/>
      <c r="M269" s="259"/>
      <c r="N269" s="260"/>
    </row>
    <row r="270" spans="1:14" ht="48" customHeight="1" thickBot="1" x14ac:dyDescent="0.3">
      <c r="B270" s="22" t="s">
        <v>463</v>
      </c>
      <c r="C270" s="23" t="s">
        <v>1505</v>
      </c>
      <c r="D270" s="23" t="s">
        <v>0</v>
      </c>
      <c r="E270" s="23" t="s">
        <v>1453</v>
      </c>
      <c r="F270" s="23" t="s">
        <v>1508</v>
      </c>
      <c r="G270" s="23" t="s">
        <v>1</v>
      </c>
      <c r="H270" s="23" t="s">
        <v>2</v>
      </c>
      <c r="I270" s="23" t="s">
        <v>3</v>
      </c>
      <c r="J270" s="23" t="s">
        <v>4</v>
      </c>
      <c r="K270" s="24" t="s">
        <v>5</v>
      </c>
      <c r="L270" s="24" t="s">
        <v>6</v>
      </c>
      <c r="M270" s="57" t="s">
        <v>1506</v>
      </c>
      <c r="N270" s="25" t="s">
        <v>7</v>
      </c>
    </row>
    <row r="271" spans="1:14" s="12" customFormat="1" ht="38.25" x14ac:dyDescent="0.25">
      <c r="A271" s="5" t="str">
        <f>VLOOKUP(B271,'Plantilla publicacion'!$A$3:$B$490,2,0)</f>
        <v>Producto</v>
      </c>
      <c r="B271" s="15" t="s">
        <v>520</v>
      </c>
      <c r="C271" s="238" t="str">
        <f>VLOOKUP(B271,'Plantilla publicacion'!$A$3:$R$490,17,0)</f>
        <v>PND - 5-31-5-b- Convergencia regional - Entidades públicas territoriales y nacionales fortalecidas / PES - Transformación Institucional</v>
      </c>
      <c r="D271" s="238" t="str">
        <f>VLOOKUP(B271,'Plantilla publicacion'!$A$3:$M$490,6,0)</f>
        <v>56-Fortalecer la gestión de la información, el conocimiento y la innovación para optimizar la capacidad institucional</v>
      </c>
      <c r="E271" s="238" t="str">
        <f>VLOOKUP(B271,'Plantilla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271" s="238" t="str">
        <f>VLOOKUP(B271,'Plantilla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71" s="238" t="str">
        <f>VLOOKUP(B271,'Plantilla publicacion'!$A$3:$M$490,7,0)</f>
        <v>C-3599-0200-0006-53105d</v>
      </c>
      <c r="H271" s="15" t="str">
        <f>VLOOKUP(B271,'Plantilla publicacion'!$A$3:$M$490,8,0)</f>
        <v>Plan de acción para el intercambio de información, implementado  (Informe semestral de  la implementación del plan de acción para el intercambio de información- soportes documentales de cumplimiento)</v>
      </c>
      <c r="I271" s="15">
        <f>VLOOKUP(B271,'Plantilla publicacion'!$A$3:$M$490,9,0)</f>
        <v>100</v>
      </c>
      <c r="J271" s="15" t="str">
        <f>VLOOKUP(B271,'Plantilla publicacion'!$A$3:$M$490,10,0)</f>
        <v>Porcentual</v>
      </c>
      <c r="K271" s="174" t="str">
        <f>VLOOKUP(B271,'Plantilla publicacion'!$A$3:$M$490,11,0)</f>
        <v>2025-02-03</v>
      </c>
      <c r="L271" s="174" t="str">
        <f>VLOOKUP(B271,'Plantilla publicacion'!$A$3:$M$490,12,0)</f>
        <v>2025-12-12</v>
      </c>
      <c r="M271" s="15" t="str">
        <f>IF(ISERROR(VLOOKUP(B271,'Plantilla publicacion'!$A$3:$P$490,16,0)),"NA",VLOOKUP(B271,'Plantilla publicacion'!$A$3:$P$490,16,0))</f>
        <v>PES_20230246 / PEI_13</v>
      </c>
      <c r="N271" s="15" t="str">
        <f>VLOOKUP(B271,'Plantilla publicacion'!$A$3:$M$490,13,0)</f>
        <v>20-OFICINA DE TECNOLOGÍA E INFORMÁTICA</v>
      </c>
    </row>
    <row r="272" spans="1:14" ht="25.5" x14ac:dyDescent="0.25">
      <c r="A272" s="13" t="str">
        <f>VLOOKUP(B272,'Plantilla publicacion'!$A$3:$B$490,2,0)</f>
        <v>Actividad propia</v>
      </c>
      <c r="B272" s="6" t="s">
        <v>522</v>
      </c>
      <c r="C272" s="211"/>
      <c r="D272" s="211">
        <f>VLOOKUP(B272,'Plantilla publicacion'!$A$3:$M$490,6,0)</f>
        <v>0</v>
      </c>
      <c r="E272" s="211"/>
      <c r="F272" s="211"/>
      <c r="G272" s="211" t="str">
        <f>VLOOKUP(B272,'Plantilla publicacion'!$A$3:$M$490,7,0)</f>
        <v>N/A</v>
      </c>
      <c r="H272" s="6" t="str">
        <f>VLOOKUP(B272,'Plantilla publicacion'!$A$3:$M$490,8,0)</f>
        <v>Definir plan de acción para el intercambio de información de acuerdo con el marco de Interoperabilidad  (Plan definido / único entregable)</v>
      </c>
      <c r="I272" s="6">
        <f>VLOOKUP(B272,'Plantilla publicacion'!$A$3:$M$490,9,0)</f>
        <v>1</v>
      </c>
      <c r="J272" s="6" t="str">
        <f>VLOOKUP(B272,'Plantilla publicacion'!$A$3:$M$490,10,0)</f>
        <v>Númerica</v>
      </c>
      <c r="K272" s="7" t="str">
        <f>VLOOKUP(B272,'Plantilla publicacion'!$A$3:$M$490,11,0)</f>
        <v>2025-02-03</v>
      </c>
      <c r="L272" s="7" t="str">
        <f>VLOOKUP(B272,'Plantilla publicacion'!$A$3:$M$490,12,0)</f>
        <v>2025-02-28</v>
      </c>
      <c r="M272" s="58"/>
      <c r="N272" s="17" t="str">
        <f>VLOOKUP(B272,'Plantilla publicacion'!$A$3:$M$490,13,0)</f>
        <v>20-OFICINA DE TECNOLOGÍA E INFORMÁTICA</v>
      </c>
    </row>
    <row r="273" spans="1:14" ht="39" thickBot="1" x14ac:dyDescent="0.3">
      <c r="A273" s="13" t="str">
        <f>VLOOKUP(B273,'Plantilla publicacion'!$A$3:$B$490,2,0)</f>
        <v>Actividad propia</v>
      </c>
      <c r="B273" s="11" t="s">
        <v>524</v>
      </c>
      <c r="C273" s="211"/>
      <c r="D273" s="211">
        <f>VLOOKUP(B273,'Plantilla publicacion'!$A$3:$M$490,6,0)</f>
        <v>0</v>
      </c>
      <c r="E273" s="211"/>
      <c r="F273" s="211"/>
      <c r="G273" s="211" t="str">
        <f>VLOOKUP(B273,'Plantilla publicacion'!$A$3:$M$490,7,0)</f>
        <v>N/A</v>
      </c>
      <c r="H273" s="11" t="str">
        <f>VLOOKUP(B273,'Plantilla publicacion'!$A$3:$M$490,8,0)</f>
        <v>Implementar el plan de acción para el intercambio de información de acuerdo con el marco de Interoperabilidad  (Informe semestral de  la implementación del plan de acción para el intercambio de información- soportes documentales de cumplimiento)</v>
      </c>
      <c r="I273" s="11">
        <f>VLOOKUP(B273,'Plantilla publicacion'!$A$3:$M$490,9,0)</f>
        <v>100</v>
      </c>
      <c r="J273" s="11" t="str">
        <f>VLOOKUP(B273,'Plantilla publicacion'!$A$3:$M$490,10,0)</f>
        <v>Porcentual</v>
      </c>
      <c r="K273" s="111" t="str">
        <f>VLOOKUP(B273,'Plantilla publicacion'!$A$3:$M$490,11,0)</f>
        <v>2025-03-03</v>
      </c>
      <c r="L273" s="111" t="str">
        <f>VLOOKUP(B273,'Plantilla publicacion'!$A$3:$M$490,12,0)</f>
        <v>2025-12-12</v>
      </c>
      <c r="M273" s="112"/>
      <c r="N273" s="113" t="str">
        <f>VLOOKUP(B273,'Plantilla publicacion'!$A$3:$M$490,13,0)</f>
        <v>20-OFICINA DE TECNOLOGÍA E INFORMÁTICA</v>
      </c>
    </row>
    <row r="274" spans="1:14" s="12" customFormat="1" ht="38.25" x14ac:dyDescent="0.25">
      <c r="A274" s="5" t="str">
        <f>VLOOKUP(B274,'Plantilla publicacion'!$A$3:$B$490,2,0)</f>
        <v>Producto</v>
      </c>
      <c r="B274" s="99" t="s">
        <v>525</v>
      </c>
      <c r="C274" s="210" t="str">
        <f>VLOOKUP(B274,'Plantilla publicacion'!$A$3:$R$490,17,0)</f>
        <v>PND - 5-31-5-b- Convergencia regional - Entidades públicas territoriales y nacionales fortalecidas / PES - Transformación Institucional</v>
      </c>
      <c r="D274" s="210" t="str">
        <f>VLOOKUP(B274,'Plantilla publicacion'!$A$3:$M$490,6,0)</f>
        <v>56-Fortalecer la gestión de la información, el conocimiento y la innovación para optimizar la capacidad institucional</v>
      </c>
      <c r="E274" s="210" t="str">
        <f>VLOOKUP(B274,'Plantilla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274" s="210" t="str">
        <f>VLOOKUP(B274,'Plantilla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74" s="210" t="str">
        <f>VLOOKUP(B274,'Plantilla publicacion'!$A$3:$M$490,7,0)</f>
        <v>C-3599-0200-0006-53105d</v>
      </c>
      <c r="H274" s="101" t="str">
        <f>VLOOKUP(B274,'Plantilla publicacion'!$A$3:$M$490,8,0)</f>
        <v>Modelo de gobierno y gestión de datos en el marco del Plan Nacional de Infraestructura de Datos,  implementado  (Informes de seguimiento y avance trimestrales con soportes documentales del cumplimiento)</v>
      </c>
      <c r="I274" s="101">
        <f>VLOOKUP(B274,'Plantilla publicacion'!$A$3:$M$490,9,0)</f>
        <v>100</v>
      </c>
      <c r="J274" s="101" t="str">
        <f>VLOOKUP(B274,'Plantilla publicacion'!$A$3:$M$490,10,0)</f>
        <v>Porcentual</v>
      </c>
      <c r="K274" s="175" t="str">
        <f>VLOOKUP(B274,'Plantilla publicacion'!$A$3:$M$490,11,0)</f>
        <v>2025-02-03</v>
      </c>
      <c r="L274" s="175" t="str">
        <f>VLOOKUP(B274,'Plantilla publicacion'!$A$3:$M$490,12,0)</f>
        <v>2025-12-12</v>
      </c>
      <c r="M274" s="101">
        <f>IF(ISERROR(VLOOKUP(B274,'Plantilla publicacion'!$A$3:$P$490,16,0)),"NA",VLOOKUP(B274,'Plantilla publicacion'!$A$3:$P$490,16,0))</f>
        <v>0</v>
      </c>
      <c r="N274" s="102" t="str">
        <f>VLOOKUP(B274,'Plantilla publicacion'!$A$3:$M$490,13,0)</f>
        <v>20-OFICINA DE TECNOLOGÍA E INFORMÁTICA</v>
      </c>
    </row>
    <row r="275" spans="1:14" ht="25.5" x14ac:dyDescent="0.25">
      <c r="A275" s="13" t="str">
        <f>VLOOKUP(B275,'Plantilla publicacion'!$A$3:$B$490,2,0)</f>
        <v>Actividad propia</v>
      </c>
      <c r="B275" s="103" t="s">
        <v>526</v>
      </c>
      <c r="C275" s="211"/>
      <c r="D275" s="211">
        <f>VLOOKUP(B275,'Plantilla publicacion'!$A$3:$M$490,6,0)</f>
        <v>0</v>
      </c>
      <c r="E275" s="211"/>
      <c r="F275" s="211"/>
      <c r="G275" s="211" t="str">
        <f>VLOOKUP(B275,'Plantilla publicacion'!$A$3:$M$490,7,0)</f>
        <v>N/A</v>
      </c>
      <c r="H275" s="6" t="str">
        <f>VLOOKUP(B275,'Plantilla publicacion'!$A$3:$M$490,8,0)</f>
        <v>Definir el plan de trabajo para la estrategia de gobierno y calidad de datos para la SIC (Documento del Plan  de trabajo para la estrategia de gobierno y calidad de datos, elaborado / único entregable)</v>
      </c>
      <c r="I275" s="6">
        <f>VLOOKUP(B275,'Plantilla publicacion'!$A$3:$M$490,9,0)</f>
        <v>1</v>
      </c>
      <c r="J275" s="6" t="str">
        <f>VLOOKUP(B275,'Plantilla publicacion'!$A$3:$M$490,10,0)</f>
        <v>Númerica</v>
      </c>
      <c r="K275" s="7" t="str">
        <f>VLOOKUP(B275,'Plantilla publicacion'!$A$3:$M$490,11,0)</f>
        <v>2025-02-03</v>
      </c>
      <c r="L275" s="7" t="str">
        <f>VLOOKUP(B275,'Plantilla publicacion'!$A$3:$M$490,12,0)</f>
        <v>2025-03-29</v>
      </c>
      <c r="M275" s="58"/>
      <c r="N275" s="104" t="str">
        <f>VLOOKUP(B275,'Plantilla publicacion'!$A$3:$M$490,13,0)</f>
        <v>20-OFICINA DE TECNOLOGÍA E INFORMÁTICA</v>
      </c>
    </row>
    <row r="276" spans="1:14" ht="39" thickBot="1" x14ac:dyDescent="0.3">
      <c r="A276" s="13" t="str">
        <f>VLOOKUP(B276,'Plantilla publicacion'!$A$3:$B$490,2,0)</f>
        <v>Actividad propia</v>
      </c>
      <c r="B276" s="105" t="s">
        <v>527</v>
      </c>
      <c r="C276" s="212"/>
      <c r="D276" s="212">
        <f>VLOOKUP(B276,'Plantilla publicacion'!$A$3:$M$490,6,0)</f>
        <v>0</v>
      </c>
      <c r="E276" s="212"/>
      <c r="F276" s="212"/>
      <c r="G276" s="212" t="str">
        <f>VLOOKUP(B276,'Plantilla publicacion'!$A$3:$M$490,7,0)</f>
        <v>N/A</v>
      </c>
      <c r="H276" s="107" t="str">
        <f>VLOOKUP(B276,'Plantilla publicacion'!$A$3:$M$490,8,0)</f>
        <v>Implementar el plan de trabajo para la estrategia de gobierno y calidad de datos   (Informes de seguimiento y avance trimestrales con soportes documentales del cumplimiento con corte  marzo, junio, septiembre, diciembre)</v>
      </c>
      <c r="I276" s="107">
        <f>VLOOKUP(B276,'Plantilla publicacion'!$A$3:$M$490,9,0)</f>
        <v>100</v>
      </c>
      <c r="J276" s="107" t="str">
        <f>VLOOKUP(B276,'Plantilla publicacion'!$A$3:$M$490,10,0)</f>
        <v>Porcentual</v>
      </c>
      <c r="K276" s="108" t="str">
        <f>VLOOKUP(B276,'Plantilla publicacion'!$A$3:$M$490,11,0)</f>
        <v>2025-03-03</v>
      </c>
      <c r="L276" s="108" t="str">
        <f>VLOOKUP(B276,'Plantilla publicacion'!$A$3:$M$490,12,0)</f>
        <v>2025-12-12</v>
      </c>
      <c r="M276" s="109"/>
      <c r="N276" s="110" t="str">
        <f>VLOOKUP(B276,'Plantilla publicacion'!$A$3:$M$490,13,0)</f>
        <v>20-OFICINA DE TECNOLOGÍA E INFORMÁTICA</v>
      </c>
    </row>
    <row r="277" spans="1:14" s="12" customFormat="1" ht="25.5" x14ac:dyDescent="0.25">
      <c r="A277" s="5" t="str">
        <f>VLOOKUP(B277,'Plantilla publicacion'!$A$3:$B$490,2,0)</f>
        <v>Producto</v>
      </c>
      <c r="B277" s="15" t="s">
        <v>536</v>
      </c>
      <c r="C277" s="211" t="str">
        <f>VLOOKUP(B277,'Plantilla publicacion'!$A$3:$R$490,17,0)</f>
        <v>PND - 5-31-5-d- Convergencia regional - Gobierno digital para la gente / PES - Transformación Institucional</v>
      </c>
      <c r="D277" s="211" t="str">
        <f>VLOOKUP(B277,'Plantilla publicacion'!$A$3:$M$490,6,0)</f>
        <v>62-Fortalecer la infraestructura, uso y aprovechamiento de las tecnologías de la información, para optimizar la capacidad institucional</v>
      </c>
      <c r="E277" s="211" t="str">
        <f>VLOOKUP(B277,'Plantilla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F277" s="211" t="str">
        <f>VLOOKUP(B277,'Plantilla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277" s="211" t="str">
        <f>VLOOKUP(B277,'Plantilla publicacion'!$A$3:$M$490,7,0)</f>
        <v>C-3599-0200-0006-53105d</v>
      </c>
      <c r="H277" s="15" t="str">
        <f>VLOOKUP(B277,'Plantilla publicacion'!$A$3:$M$490,8,0)</f>
        <v>Plan estratégico de tecnologías de información, ejecutado (Informes de seguimiento y avance trimestrales con soportes documentales del cumplimiento)</v>
      </c>
      <c r="I277" s="15">
        <f>VLOOKUP(B277,'Plantilla publicacion'!$A$3:$M$490,9,0)</f>
        <v>100</v>
      </c>
      <c r="J277" s="15" t="str">
        <f>VLOOKUP(B277,'Plantilla publicacion'!$A$3:$M$490,10,0)</f>
        <v>Porcentual</v>
      </c>
      <c r="K277" s="174" t="str">
        <f>VLOOKUP(B277,'Plantilla publicacion'!$A$3:$M$490,11,0)</f>
        <v>2025-01-13</v>
      </c>
      <c r="L277" s="174" t="str">
        <f>VLOOKUP(B277,'Plantilla publicacion'!$A$3:$M$490,12,0)</f>
        <v>2025-12-12</v>
      </c>
      <c r="M277" s="15" t="str">
        <f>IF(ISERROR(VLOOKUP(B277,'Plantilla publicacion'!$A$3:$P$490,16,0)),"NA",VLOOKUP(B277,'Plantilla publicacion'!$A$3:$P$490,16,0))</f>
        <v>DECRETO 612</v>
      </c>
      <c r="N277" s="15" t="str">
        <f>VLOOKUP(B277,'Plantilla publicacion'!$A$3:$M$490,13,0)</f>
        <v>20-OFICINA DE TECNOLOGÍA E INFORMÁTICA</v>
      </c>
    </row>
    <row r="278" spans="1:14" ht="25.5" x14ac:dyDescent="0.25">
      <c r="A278" s="13" t="str">
        <f>VLOOKUP(B278,'Plantilla publicacion'!$A$3:$B$490,2,0)</f>
        <v>Actividad propia</v>
      </c>
      <c r="B278" s="6" t="s">
        <v>538</v>
      </c>
      <c r="C278" s="211"/>
      <c r="D278" s="211">
        <f>VLOOKUP(B278,'Plantilla publicacion'!$A$3:$M$490,6,0)</f>
        <v>0</v>
      </c>
      <c r="E278" s="211"/>
      <c r="F278" s="211"/>
      <c r="G278" s="211" t="str">
        <f>VLOOKUP(B278,'Plantilla publicacion'!$A$3:$M$490,7,0)</f>
        <v>N/A</v>
      </c>
      <c r="H278" s="6" t="str">
        <f>VLOOKUP(B278,'Plantilla publicacion'!$A$3:$M$490,8,0)</f>
        <v>Formular plan estratégico de tecnologías de información PETI incluyendo hoja de ruta para la vigencia   (Hoja de ruta del PETI actualizada/ único entregable)</v>
      </c>
      <c r="I278" s="6">
        <f>VLOOKUP(B278,'Plantilla publicacion'!$A$3:$M$490,9,0)</f>
        <v>1</v>
      </c>
      <c r="J278" s="6" t="str">
        <f>VLOOKUP(B278,'Plantilla publicacion'!$A$3:$M$490,10,0)</f>
        <v>Númerica</v>
      </c>
      <c r="K278" s="7" t="str">
        <f>VLOOKUP(B278,'Plantilla publicacion'!$A$3:$M$490,11,0)</f>
        <v>2025-01-13</v>
      </c>
      <c r="L278" s="7" t="str">
        <f>VLOOKUP(B278,'Plantilla publicacion'!$A$3:$M$490,12,0)</f>
        <v>2025-01-31</v>
      </c>
      <c r="M278" s="58"/>
      <c r="N278" s="17" t="str">
        <f>VLOOKUP(B278,'Plantilla publicacion'!$A$3:$M$490,13,0)</f>
        <v>20-OFICINA DE TECNOLOGÍA E INFORMÁTICA</v>
      </c>
    </row>
    <row r="279" spans="1:14" ht="39" thickBot="1" x14ac:dyDescent="0.3">
      <c r="A279" s="13" t="str">
        <f>VLOOKUP(B279,'Plantilla publicacion'!$A$3:$B$490,2,0)</f>
        <v>Actividad propia</v>
      </c>
      <c r="B279" s="11" t="s">
        <v>539</v>
      </c>
      <c r="C279" s="211"/>
      <c r="D279" s="211">
        <f>VLOOKUP(B279,'Plantilla publicacion'!$A$3:$M$490,6,0)</f>
        <v>0</v>
      </c>
      <c r="E279" s="211"/>
      <c r="F279" s="211"/>
      <c r="G279" s="211" t="str">
        <f>VLOOKUP(B279,'Plantilla publicacion'!$A$3:$M$490,7,0)</f>
        <v>N/A</v>
      </c>
      <c r="H279" s="11" t="str">
        <f>VLOOKUP(B279,'Plantilla publicacion'!$A$3:$M$490,8,0)</f>
        <v>Realizar seguimiento trimestral a la ejecución del PETI. (Informes de seguimiento y avance trimestrales con soportes documentales del cumplimiento con corte  marzo, junio, septiembre, diciembre)</v>
      </c>
      <c r="I279" s="11">
        <f>VLOOKUP(B279,'Plantilla publicacion'!$A$3:$M$490,9,0)</f>
        <v>100</v>
      </c>
      <c r="J279" s="11" t="str">
        <f>VLOOKUP(B279,'Plantilla publicacion'!$A$3:$M$490,10,0)</f>
        <v>Porcentual</v>
      </c>
      <c r="K279" s="111" t="str">
        <f>VLOOKUP(B279,'Plantilla publicacion'!$A$3:$M$490,11,0)</f>
        <v>2025-02-03</v>
      </c>
      <c r="L279" s="111" t="str">
        <f>VLOOKUP(B279,'Plantilla publicacion'!$A$3:$M$490,12,0)</f>
        <v>2025-12-12</v>
      </c>
      <c r="M279" s="112"/>
      <c r="N279" s="113" t="str">
        <f>VLOOKUP(B279,'Plantilla publicacion'!$A$3:$M$490,13,0)</f>
        <v>20-OFICINA DE TECNOLOGÍA E INFORMÁTICA</v>
      </c>
    </row>
    <row r="280" spans="1:14" s="12" customFormat="1" ht="38.25" x14ac:dyDescent="0.25">
      <c r="A280" s="5" t="str">
        <f>VLOOKUP(B280,'Plantilla publicacion'!$A$3:$B$490,2,0)</f>
        <v>Producto</v>
      </c>
      <c r="B280" s="99" t="s">
        <v>1014</v>
      </c>
      <c r="C280" s="210" t="str">
        <f>VLOOKUP(B280,'Plantilla publicacion'!$A$3:$R$490,17,0)</f>
        <v>PND - 5-31-5-d- Convergencia regional - Gobierno digital para la gente / PES - Transformación Institucional</v>
      </c>
      <c r="D280" s="210" t="str">
        <f>VLOOKUP(B280,'Plantilla publicacion'!$A$3:$M$490,6,0)</f>
        <v>62-Fortalecer la infraestructura, uso y aprovechamiento de las tecnologías de la información, para optimizar la capacidad institucional</v>
      </c>
      <c r="E280" s="210" t="str">
        <f>VLOOKUP(B280,'Plantilla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F280" s="210" t="str">
        <f>VLOOKUP(B280,'Plantilla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280" s="210" t="str">
        <f>VLOOKUP(B280,'Plantilla publicacion'!$A$3:$M$490,7,0)</f>
        <v>FUNCIONAMIENTO</v>
      </c>
      <c r="H280" s="101" t="str">
        <f>VLOOKUP(B280,'Plantilla publicacion'!$A$3:$M$490,8,0)</f>
        <v>Intervenciones en el sistema de información SIPI respecto a temas funcionales y técnicos, puestas en producción (Correos electrónicos del proveedor indicando la puesta en producción)</v>
      </c>
      <c r="I280" s="101">
        <f>VLOOKUP(B280,'Plantilla publicacion'!$A$3:$M$490,9,0)</f>
        <v>4</v>
      </c>
      <c r="J280" s="101" t="str">
        <f>VLOOKUP(B280,'Plantilla publicacion'!$A$3:$M$490,10,0)</f>
        <v>Númerica</v>
      </c>
      <c r="K280" s="175" t="str">
        <f>VLOOKUP(B280,'Plantilla publicacion'!$A$3:$M$490,11,0)</f>
        <v>2025-01-07</v>
      </c>
      <c r="L280" s="175" t="str">
        <f>VLOOKUP(B280,'Plantilla publicacion'!$A$3:$M$490,12,0)</f>
        <v>2025-11-28</v>
      </c>
      <c r="M280" s="101">
        <f>IF(ISERROR(VLOOKUP(B280,'Plantilla publicacion'!$A$3:$P$490,16,0)),"NA",VLOOKUP(B280,'Plantilla publicacion'!$A$3:$P$490,16,0))</f>
        <v>0</v>
      </c>
      <c r="N280" s="102" t="str">
        <f>VLOOKUP(B280,'Plantilla publicacion'!$A$3:$M$490,13,0)</f>
        <v>20-OFICINA DE TECNOLOGÍA E INFORMÁTICA;
2000-DESPACHO DEL SUPERINTENDENTE DELEGADO PARA LA PROPIEDAD INDUSTRIAL</v>
      </c>
    </row>
    <row r="281" spans="1:14" ht="65.25" customHeight="1" x14ac:dyDescent="0.25">
      <c r="A281" s="13" t="str">
        <f>VLOOKUP(B281,'Plantilla publicacion'!$A$3:$B$490,2,0)</f>
        <v>Actividad propia</v>
      </c>
      <c r="B281" s="103" t="s">
        <v>1017</v>
      </c>
      <c r="C281" s="211"/>
      <c r="D281" s="211">
        <f>VLOOKUP(B281,'Plantilla publicacion'!$A$3:$M$490,6,0)</f>
        <v>0</v>
      </c>
      <c r="E281" s="211"/>
      <c r="F281" s="211"/>
      <c r="G281" s="211" t="str">
        <f>VLOOKUP(B281,'Plantilla publicacion'!$A$3:$M$490,7,0)</f>
        <v>N/A</v>
      </c>
      <c r="H281" s="6" t="str">
        <f>VLOOKUP(B281,'Plantilla publicacion'!$A$3:$M$490,8,0)</f>
        <v>Priorizar y enviar los requerimientos previstos para las 4 versiones de fortalecimiento del SIPI (Correos electrónicos de la OTI al proveedor informando los requerimientos priorizados)</v>
      </c>
      <c r="I281" s="6">
        <f>VLOOKUP(B281,'Plantilla publicacion'!$A$3:$M$490,9,0)</f>
        <v>4</v>
      </c>
      <c r="J281" s="6" t="str">
        <f>VLOOKUP(B281,'Plantilla publicacion'!$A$3:$M$490,10,0)</f>
        <v>Númerica</v>
      </c>
      <c r="K281" s="7" t="str">
        <f>VLOOKUP(B281,'Plantilla publicacion'!$A$3:$M$490,11,0)</f>
        <v>2025-01-07</v>
      </c>
      <c r="L281" s="7" t="str">
        <f>VLOOKUP(B281,'Plantilla publicacion'!$A$3:$M$490,12,0)</f>
        <v>2025-11-28</v>
      </c>
      <c r="M281" s="58"/>
      <c r="N281" s="104" t="str">
        <f>VLOOKUP(B281,'Plantilla publicacion'!$A$3:$M$490,13,0)</f>
        <v>20-OFICINA DE TECNOLOGÍA E INFORMÁTICA;
2000-DESPACHO DEL SUPERINTENDENTE DELEGADO PARA LA PROPIEDAD INDUSTRIAL</v>
      </c>
    </row>
    <row r="282" spans="1:14" ht="65.25" customHeight="1" thickBot="1" x14ac:dyDescent="0.3">
      <c r="A282" s="13" t="str">
        <f>VLOOKUP(B282,'Plantilla publicacion'!$A$3:$B$490,2,0)</f>
        <v>Actividad propia</v>
      </c>
      <c r="B282" s="105" t="s">
        <v>1019</v>
      </c>
      <c r="C282" s="212"/>
      <c r="D282" s="212">
        <f>VLOOKUP(B282,'Plantilla publicacion'!$A$3:$M$490,6,0)</f>
        <v>0</v>
      </c>
      <c r="E282" s="212"/>
      <c r="F282" s="212"/>
      <c r="G282" s="212" t="str">
        <f>VLOOKUP(B282,'Plantilla publicacion'!$A$3:$M$490,7,0)</f>
        <v>N/A</v>
      </c>
      <c r="H282" s="107" t="str">
        <f>VLOOKUP(B282,'Plantilla publicacion'!$A$3:$M$490,8,0)</f>
        <v>Realizar seguimiento al desarrollo, prueba y puesta en producción de los requerimientos priorizados en las 4 versiones (Correos electrónicos del proveedor indicando la puesta en producción)</v>
      </c>
      <c r="I282" s="107">
        <f>VLOOKUP(B282,'Plantilla publicacion'!$A$3:$M$490,9,0)</f>
        <v>4</v>
      </c>
      <c r="J282" s="107" t="str">
        <f>VLOOKUP(B282,'Plantilla publicacion'!$A$3:$M$490,10,0)</f>
        <v>Númerica</v>
      </c>
      <c r="K282" s="108" t="str">
        <f>VLOOKUP(B282,'Plantilla publicacion'!$A$3:$M$490,11,0)</f>
        <v>2025-04-01</v>
      </c>
      <c r="L282" s="108" t="str">
        <f>VLOOKUP(B282,'Plantilla publicacion'!$A$3:$M$490,12,0)</f>
        <v>2025-11-28</v>
      </c>
      <c r="M282" s="109"/>
      <c r="N282" s="110" t="str">
        <f>VLOOKUP(B282,'Plantilla publicacion'!$A$3:$M$490,13,0)</f>
        <v>20-OFICINA DE TECNOLOGÍA E INFORMÁTICA;
2000-DESPACHO DEL SUPERINTENDENTE DELEGADO PARA LA PROPIEDAD INDUSTRIAL</v>
      </c>
    </row>
    <row r="283" spans="1:14" s="12" customFormat="1" ht="114.75" x14ac:dyDescent="0.25">
      <c r="A283" s="5" t="str">
        <f>VLOOKUP(B283,'Plantilla publicacion'!$A$3:$B$490,2,0)</f>
        <v>Producto</v>
      </c>
      <c r="B283" s="15" t="s">
        <v>1351</v>
      </c>
      <c r="C283" s="211" t="str">
        <f>VLOOKUP(B283,'Plantilla publicacion'!$A$3:$R$490,17,0)</f>
        <v>PND - 5-31-5-d- Convergencia regional - Gobierno digital para la gente / PES - Transformación Institucional</v>
      </c>
      <c r="D283" s="211" t="str">
        <f>VLOOKUP(B283,'Plantilla publicacion'!$A$3:$M$490,6,0)</f>
        <v>62-Fortalecer la infraestructura, uso y aprovechamiento de las tecnologías de la información, para optimizar la capacidad institucional</v>
      </c>
      <c r="E283" s="211" t="str">
        <f>VLOOKUP(B283,'Plantilla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F283" s="211" t="str">
        <f>VLOOKUP(B283,'Plantilla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283" s="211" t="str">
        <f>VLOOKUP(B283,'Plantilla publicacion'!$A$3:$M$490,7,0)</f>
        <v>FUNCIONAMIENTO</v>
      </c>
      <c r="H283" s="15" t="str">
        <f>VLOOKUP(B283,'Plantilla publicacion'!$A$3:$M$490,8,0)</f>
        <v>Unificación y optimización de radicación en la Sede Electrónica de la SIC, implementada (Informe  que de cuenta de le unificación y optimización de radicación en la Sede Electrónica de la SIC)</v>
      </c>
      <c r="I283" s="15">
        <f>VLOOKUP(B283,'Plantilla publicacion'!$A$3:$M$490,9,0)</f>
        <v>100</v>
      </c>
      <c r="J283" s="15" t="str">
        <f>VLOOKUP(B283,'Plantilla publicacion'!$A$3:$M$490,10,0)</f>
        <v>Porcentual</v>
      </c>
      <c r="K283" s="174" t="str">
        <f>VLOOKUP(B283,'Plantilla publicacion'!$A$3:$M$490,11,0)</f>
        <v>2025-03-03</v>
      </c>
      <c r="L283" s="174" t="str">
        <f>VLOOKUP(B283,'Plantilla publicacion'!$A$3:$M$490,12,0)</f>
        <v>2025-12-16</v>
      </c>
      <c r="M283" s="15">
        <f>IF(ISERROR(VLOOKUP(B283,'Plantilla publicacion'!$A$3:$P$490,16,0)),"NA",VLOOKUP(B283,'Plantilla publicacion'!$A$3:$P$490,16,0))</f>
        <v>0</v>
      </c>
      <c r="N283" s="15" t="str">
        <f>VLOOKUP(B283,'Plantilla publicacion'!$A$3:$M$490,13,0)</f>
        <v>100-SECRETARIA GENERAL;
141-GRUPO DE TRABAJO DE GESTIÓN DOCUMENTAL Y ARCHIVO;
20-OFICINA DE TECNOLOGÍA E INFORMÁTICA;
3003-GRUPO DE TRABAJO DE APOYO A LA RED NACIONAL DE PROTECCIÓN  AL CONSUMIDOR;
72-GRUPO DE TRABAJO DE ATENCION AL CIUDADANO;
73-GRUPO DE TRABAJO DE COMUNICACION</v>
      </c>
    </row>
    <row r="284" spans="1:14" ht="65.25" customHeight="1" x14ac:dyDescent="0.25">
      <c r="A284" s="13" t="str">
        <f>VLOOKUP(B284,'Plantilla publicacion'!$A$3:$B$490,2,0)</f>
        <v>Actividad propia</v>
      </c>
      <c r="B284" s="6" t="s">
        <v>1354</v>
      </c>
      <c r="C284" s="211"/>
      <c r="D284" s="211">
        <f>VLOOKUP(B284,'Plantilla publicacion'!$A$3:$M$490,6,0)</f>
        <v>0</v>
      </c>
      <c r="E284" s="211"/>
      <c r="F284" s="211"/>
      <c r="G284" s="211" t="str">
        <f>VLOOKUP(B284,'Plantilla publicacion'!$A$3:$M$490,7,0)</f>
        <v>N/A</v>
      </c>
      <c r="H284" s="6" t="str">
        <f>VLOOKUP(B284,'Plantilla publicacion'!$A$3:$M$490,8,0)</f>
        <v>Elaborar un diagnóstico para identificar los canales de radicación, el volumen de entradas y el grado de congestión de los mismos (Diagnóstico del estado de los canales de radicación y grado de congestión)</v>
      </c>
      <c r="I284" s="6">
        <f>VLOOKUP(B284,'Plantilla publicacion'!$A$3:$M$490,9,0)</f>
        <v>1</v>
      </c>
      <c r="J284" s="6" t="str">
        <f>VLOOKUP(B284,'Plantilla publicacion'!$A$3:$M$490,10,0)</f>
        <v>Númerica</v>
      </c>
      <c r="K284" s="7" t="str">
        <f>VLOOKUP(B284,'Plantilla publicacion'!$A$3:$M$490,11,0)</f>
        <v>2025-03-03</v>
      </c>
      <c r="L284" s="7" t="str">
        <f>VLOOKUP(B284,'Plantilla publicacion'!$A$3:$M$490,12,0)</f>
        <v>2025-03-31</v>
      </c>
      <c r="M284" s="58"/>
      <c r="N284" s="17" t="str">
        <f>VLOOKUP(B284,'Plantilla publicacion'!$A$3:$M$490,13,0)</f>
        <v>100-SECRETARIA GENERAL;
141-GRUPO DE TRABAJO DE GESTIÓN DOCUMENTAL Y ARCHIVO;
20-OFICINA DE TECNOLOGÍA E INFORMÁTICA;
72-GRUPO DE TRABAJO DE ATENCION AL CIUDADANO</v>
      </c>
    </row>
    <row r="285" spans="1:14" ht="65.25" customHeight="1" x14ac:dyDescent="0.25">
      <c r="A285" s="13" t="str">
        <f>VLOOKUP(B285,'Plantilla publicacion'!$A$3:$B$490,2,0)</f>
        <v>Actividad propia</v>
      </c>
      <c r="B285" s="6" t="s">
        <v>1357</v>
      </c>
      <c r="C285" s="211"/>
      <c r="D285" s="211">
        <f>VLOOKUP(B285,'Plantilla publicacion'!$A$3:$M$490,6,0)</f>
        <v>0</v>
      </c>
      <c r="E285" s="211"/>
      <c r="F285" s="211"/>
      <c r="G285" s="211" t="str">
        <f>VLOOKUP(B285,'Plantilla publicacion'!$A$3:$M$490,7,0)</f>
        <v>N/A</v>
      </c>
      <c r="H285" s="6" t="str">
        <f>VLOOKUP(B285,'Plantilla publicacion'!$A$3:$M$490,8,0)</f>
        <v>Realizar un plan de trabajo para la unificación y optimización de radicación en la Sede Electrónica de la SIC (Plan de trabajo para la implementación de la estrategia de unificación y optimización de radicación en la Sede Electrónica de la SIC)</v>
      </c>
      <c r="I285" s="6">
        <f>VLOOKUP(B285,'Plantilla publicacion'!$A$3:$M$490,9,0)</f>
        <v>1</v>
      </c>
      <c r="J285" s="6" t="str">
        <f>VLOOKUP(B285,'Plantilla publicacion'!$A$3:$M$490,10,0)</f>
        <v>Númerica</v>
      </c>
      <c r="K285" s="7" t="str">
        <f>VLOOKUP(B285,'Plantilla publicacion'!$A$3:$M$490,11,0)</f>
        <v>2025-04-01</v>
      </c>
      <c r="L285" s="7" t="str">
        <f>VLOOKUP(B285,'Plantilla publicacion'!$A$3:$M$490,12,0)</f>
        <v>2025-04-30</v>
      </c>
      <c r="M285" s="58"/>
      <c r="N285" s="17" t="str">
        <f>VLOOKUP(B285,'Plantilla publicacion'!$A$3:$M$490,13,0)</f>
        <v>100-SECRETARIA GENERAL;
141-GRUPO DE TRABAJO DE GESTIÓN DOCUMENTAL Y ARCHIVO;
20-OFICINA DE TECNOLOGÍA E INFORMÁTICA;
3003-GRUPO DE TRABAJO DE APOYO A LA RED NACIONAL DE PROTECCIÓN  AL CONSUMIDOR;
72-GRUPO DE TRABAJO DE ATENCION AL CIUDADANO;
73-GRUPO DE TRABAJO DE COMUNICACION</v>
      </c>
    </row>
    <row r="286" spans="1:14" ht="65.25" customHeight="1" thickBot="1" x14ac:dyDescent="0.3">
      <c r="A286" s="13" t="str">
        <f>VLOOKUP(B286,'Plantilla publicacion'!$A$3:$B$490,2,0)</f>
        <v>Actividad propia</v>
      </c>
      <c r="B286" s="19" t="s">
        <v>1359</v>
      </c>
      <c r="C286" s="211"/>
      <c r="D286" s="211">
        <f>VLOOKUP(B286,'Plantilla publicacion'!$A$3:$M$490,6,0)</f>
        <v>0</v>
      </c>
      <c r="E286" s="211"/>
      <c r="F286" s="211"/>
      <c r="G286" s="211" t="str">
        <f>VLOOKUP(B286,'Plantilla publicacion'!$A$3:$M$490,7,0)</f>
        <v>N/A</v>
      </c>
      <c r="H286" s="6" t="str">
        <f>VLOOKUP(B286,'Plantilla publicacion'!$A$3:$M$490,8,0)</f>
        <v>Ejecutar el plan de trabajo para la unificación y optimización de radicación en la Sede Electrónica de la SIC (Plan de trabajo con seguimiento y sus respectivas evidencias)</v>
      </c>
      <c r="I286" s="6">
        <f>VLOOKUP(B286,'Plantilla publicacion'!$A$3:$M$490,9,0)</f>
        <v>100</v>
      </c>
      <c r="J286" s="6" t="str">
        <f>VLOOKUP(B286,'Plantilla publicacion'!$A$3:$M$490,10,0)</f>
        <v>Porcentual</v>
      </c>
      <c r="K286" s="7" t="str">
        <f>VLOOKUP(B286,'Plantilla publicacion'!$A$3:$M$490,11,0)</f>
        <v>2025-05-02</v>
      </c>
      <c r="L286" s="7" t="str">
        <f>VLOOKUP(B286,'Plantilla publicacion'!$A$3:$M$490,12,0)</f>
        <v>2025-12-16</v>
      </c>
      <c r="M286" s="58"/>
      <c r="N286" s="17" t="str">
        <f>VLOOKUP(B286,'Plantilla publicacion'!$A$3:$M$490,13,0)</f>
        <v>100-SECRETARIA GENERAL;
141-GRUPO DE TRABAJO DE GESTIÓN DOCUMENTAL Y ARCHIVO;
20-OFICINA DE TECNOLOGÍA E INFORMÁTICA;
3003-GRUPO DE TRABAJO DE APOYO A LA RED NACIONAL DE PROTECCIÓN  AL CONSUMIDOR;
72-GRUPO DE TRABAJO DE ATENCION AL CIUDADANO;
73-GRUPO DE TRABAJO DE COMUNICACION</v>
      </c>
    </row>
    <row r="287" spans="1:14" ht="32.25" customHeight="1" thickBot="1" x14ac:dyDescent="0.3">
      <c r="A287" s="13" t="e">
        <f>VLOOKUP(B287,'Plantilla publicacion'!$A$3:$B$490,2,0)</f>
        <v>#N/A</v>
      </c>
      <c r="B287" s="258" t="s">
        <v>52</v>
      </c>
      <c r="C287" s="259"/>
      <c r="D287" s="259"/>
      <c r="E287" s="259"/>
      <c r="F287" s="259"/>
      <c r="G287" s="259"/>
      <c r="H287" s="259"/>
      <c r="I287" s="259"/>
      <c r="J287" s="259"/>
      <c r="K287" s="259"/>
      <c r="L287" s="259"/>
      <c r="M287" s="259"/>
      <c r="N287" s="260"/>
    </row>
    <row r="288" spans="1:14" ht="48" customHeight="1" thickBot="1" x14ac:dyDescent="0.3">
      <c r="B288" s="22" t="s">
        <v>463</v>
      </c>
      <c r="C288" s="23" t="s">
        <v>1505</v>
      </c>
      <c r="D288" s="23" t="s">
        <v>0</v>
      </c>
      <c r="E288" s="23" t="s">
        <v>1453</v>
      </c>
      <c r="F288" s="23" t="s">
        <v>1508</v>
      </c>
      <c r="G288" s="23" t="s">
        <v>1</v>
      </c>
      <c r="H288" s="23" t="s">
        <v>2</v>
      </c>
      <c r="I288" s="23" t="s">
        <v>3</v>
      </c>
      <c r="J288" s="23" t="s">
        <v>4</v>
      </c>
      <c r="K288" s="24" t="s">
        <v>5</v>
      </c>
      <c r="L288" s="24" t="s">
        <v>6</v>
      </c>
      <c r="M288" s="57" t="s">
        <v>1506</v>
      </c>
      <c r="N288" s="25" t="s">
        <v>7</v>
      </c>
    </row>
    <row r="289" spans="1:14" s="12" customFormat="1" ht="25.5" x14ac:dyDescent="0.25">
      <c r="A289" s="5" t="str">
        <f>VLOOKUP(B289,'Plantilla publicacion'!$A$3:$B$490,2,0)</f>
        <v>Producto</v>
      </c>
      <c r="B289" s="15" t="s">
        <v>598</v>
      </c>
      <c r="C289" s="238" t="str">
        <f>VLOOKUP(B289,'Plantilla publicacion'!$A$3:$R$490,17,0)</f>
        <v>PND - 5-31-5-b- Convergencia regional - Entidades públicas territoriales y nacionales fortalecidas / PES - Transformación Institucional</v>
      </c>
      <c r="D289" s="238" t="str">
        <f>VLOOKUP(B289,'Plantilla publicacion'!$A$3:$M$490,6,0)</f>
        <v>56-Fortalecer la gestión de la información, el conocimiento y la innovación para optimizar la capacidad institucional</v>
      </c>
      <c r="E289" s="238" t="str">
        <f>VLOOKUP(B289,'Plantilla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289" s="238" t="str">
        <f>VLOOKUP(B289,'Plantilla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89" s="238" t="str">
        <f>VLOOKUP(B289,'Plantilla publicacion'!$A$3:$M$490,7,0)</f>
        <v>C-3599-0200-0005-53105b</v>
      </c>
      <c r="H289" s="15" t="str">
        <f>VLOOKUP(B289,'Plantilla publicacion'!$A$3:$M$490,8,0)</f>
        <v>SIC alineada a la directriz de manejo de imágen y plan de medios de la Presidencia de la República, realizada. (Informe de contenidos producidos)</v>
      </c>
      <c r="I289" s="15">
        <f>VLOOKUP(B289,'Plantilla publicacion'!$A$3:$M$490,9,0)</f>
        <v>100</v>
      </c>
      <c r="J289" s="15" t="str">
        <f>VLOOKUP(B289,'Plantilla publicacion'!$A$3:$M$490,10,0)</f>
        <v>Porcentual</v>
      </c>
      <c r="K289" s="174" t="str">
        <f>VLOOKUP(B289,'Plantilla publicacion'!$A$3:$M$490,11,0)</f>
        <v>2025-02-03</v>
      </c>
      <c r="L289" s="174" t="str">
        <f>VLOOKUP(B289,'Plantilla publicacion'!$A$3:$M$490,12,0)</f>
        <v>2025-12-31</v>
      </c>
      <c r="M289" s="15" t="str">
        <f>IF(ISERROR(VLOOKUP(B289,'Plantilla publicacion'!$A$3:$P$490,16,0)),"NA",VLOOKUP(B289,'Plantilla publicacion'!$A$3:$P$490,16,0))</f>
        <v>PES_20230249 / PEI_25</v>
      </c>
      <c r="N289" s="15" t="str">
        <f>VLOOKUP(B289,'Plantilla publicacion'!$A$3:$M$490,13,0)</f>
        <v>73-GRUPO DE TRABAJO DE COMUNICACION</v>
      </c>
    </row>
    <row r="290" spans="1:14" ht="25.5" x14ac:dyDescent="0.25">
      <c r="A290" s="13" t="str">
        <f>VLOOKUP(B290,'Plantilla publicacion'!$A$3:$B$490,2,0)</f>
        <v>Actividad propia</v>
      </c>
      <c r="B290" s="6" t="s">
        <v>601</v>
      </c>
      <c r="C290" s="211"/>
      <c r="D290" s="211">
        <f>VLOOKUP(B290,'Plantilla publicacion'!$A$3:$M$490,6,0)</f>
        <v>0</v>
      </c>
      <c r="E290" s="211"/>
      <c r="F290" s="211"/>
      <c r="G290" s="211" t="str">
        <f>VLOOKUP(B290,'Plantilla publicacion'!$A$3:$M$490,7,0)</f>
        <v>N/A</v>
      </c>
      <c r="H290" s="6" t="str">
        <f>VLOOKUP(B290,'Plantilla publicacion'!$A$3:$M$490,8,0)</f>
        <v>Producir los boletines, foto noticias, videos y/o ruedas de prensa de conformidad con la directriz de Presidencia sobre el manejo de imágen (Documento con evidencias)</v>
      </c>
      <c r="I290" s="6">
        <f>VLOOKUP(B290,'Plantilla publicacion'!$A$3:$M$490,9,0)</f>
        <v>100</v>
      </c>
      <c r="J290" s="6" t="str">
        <f>VLOOKUP(B290,'Plantilla publicacion'!$A$3:$M$490,10,0)</f>
        <v>Porcentual</v>
      </c>
      <c r="K290" s="7" t="str">
        <f>VLOOKUP(B290,'Plantilla publicacion'!$A$3:$M$490,11,0)</f>
        <v>2025-02-03</v>
      </c>
      <c r="L290" s="7" t="str">
        <f>VLOOKUP(B290,'Plantilla publicacion'!$A$3:$M$490,12,0)</f>
        <v>2025-12-31</v>
      </c>
      <c r="M290" s="58"/>
      <c r="N290" s="17" t="str">
        <f>VLOOKUP(B290,'Plantilla publicacion'!$A$3:$M$490,13,0)</f>
        <v>73-GRUPO DE TRABAJO DE COMUNICACION</v>
      </c>
    </row>
    <row r="291" spans="1:14" ht="26.25" thickBot="1" x14ac:dyDescent="0.3">
      <c r="A291" s="13" t="str">
        <f>VLOOKUP(B291,'Plantilla publicacion'!$A$3:$B$490,2,0)</f>
        <v>Actividad propia</v>
      </c>
      <c r="B291" s="11" t="s">
        <v>603</v>
      </c>
      <c r="C291" s="211"/>
      <c r="D291" s="211">
        <f>VLOOKUP(B291,'Plantilla publicacion'!$A$3:$M$490,6,0)</f>
        <v>0</v>
      </c>
      <c r="E291" s="211"/>
      <c r="F291" s="211"/>
      <c r="G291" s="211" t="str">
        <f>VLOOKUP(B291,'Plantilla publicacion'!$A$3:$M$490,7,0)</f>
        <v>N/A</v>
      </c>
      <c r="H291" s="11" t="str">
        <f>VLOOKUP(B291,'Plantilla publicacion'!$A$3:$M$490,8,0)</f>
        <v>Consolidar el informe final de los contenidos producidos por la SIC respecto a la directriz de manejo de imagen del gobierno nacional. (Informe consoldiado de los contenidos producidos)</v>
      </c>
      <c r="I291" s="11">
        <f>VLOOKUP(B291,'Plantilla publicacion'!$A$3:$M$490,9,0)</f>
        <v>100</v>
      </c>
      <c r="J291" s="11" t="str">
        <f>VLOOKUP(B291,'Plantilla publicacion'!$A$3:$M$490,10,0)</f>
        <v>Porcentual</v>
      </c>
      <c r="K291" s="111" t="str">
        <f>VLOOKUP(B291,'Plantilla publicacion'!$A$3:$M$490,11,0)</f>
        <v>2025-12-02</v>
      </c>
      <c r="L291" s="111" t="str">
        <f>VLOOKUP(B291,'Plantilla publicacion'!$A$3:$M$490,12,0)</f>
        <v>2025-12-31</v>
      </c>
      <c r="M291" s="112"/>
      <c r="N291" s="113" t="str">
        <f>VLOOKUP(B291,'Plantilla publicacion'!$A$3:$M$490,13,0)</f>
        <v>73-GRUPO DE TRABAJO DE COMUNICACION</v>
      </c>
    </row>
    <row r="292" spans="1:14" s="12" customFormat="1" ht="51" x14ac:dyDescent="0.25">
      <c r="A292" s="5" t="str">
        <f>VLOOKUP(B292,'Plantilla publicacion'!$A$3:$B$490,2,0)</f>
        <v>Producto</v>
      </c>
      <c r="B292" s="99" t="s">
        <v>605</v>
      </c>
      <c r="C292" s="210" t="str">
        <f>VLOOKUP(B292,'Plantilla publicacion'!$A$3:$R$490,17,0)</f>
        <v>PND - 5-31-5-b- Convergencia regional - Entidades públicas territoriales y nacionales fortalecidas / PES - Transformación Institucional</v>
      </c>
      <c r="D292" s="210" t="str">
        <f>VLOOKUP(B292,'Plantilla publicacion'!$A$3:$M$490,6,0)</f>
        <v>56-Fortalecer la gestión de la información, el conocimiento y la innovación para optimizar la capacidad institucional</v>
      </c>
      <c r="E292" s="210" t="str">
        <f>VLOOKUP(B292,'Plantilla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292" s="210" t="str">
        <f>VLOOKUP(B292,'Plantilla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92" s="210" t="str">
        <f>VLOOKUP(B292,'Plantilla publicacion'!$A$3:$M$490,7,0)</f>
        <v>C-3599-0200-0005-53105b</v>
      </c>
      <c r="H292" s="101" t="str">
        <f>VLOOKUP(B292,'Plantilla publicacion'!$A$3:$M$490,8,0)</f>
        <v>Estrategia para el fortalecimiento de los procesos de comunicación interna de la Entidad, asegurando el flujo efectivo de la información, el fomento de las interacciones y la motivación del personal que permita la alineación con los objetivos estratégicos institucionales, elaborada e implementada. (Informe de resultados de implementación)</v>
      </c>
      <c r="I292" s="101">
        <f>VLOOKUP(B292,'Plantilla publicacion'!$A$3:$M$490,9,0)</f>
        <v>100</v>
      </c>
      <c r="J292" s="101" t="str">
        <f>VLOOKUP(B292,'Plantilla publicacion'!$A$3:$M$490,10,0)</f>
        <v>Porcentual</v>
      </c>
      <c r="K292" s="175" t="str">
        <f>VLOOKUP(B292,'Plantilla publicacion'!$A$3:$M$490,11,0)</f>
        <v>2025-02-03</v>
      </c>
      <c r="L292" s="175" t="str">
        <f>VLOOKUP(B292,'Plantilla publicacion'!$A$3:$M$490,12,0)</f>
        <v>2025-12-12</v>
      </c>
      <c r="M292" s="101">
        <f>IF(ISERROR(VLOOKUP(B292,'Plantilla publicacion'!$A$3:$P$490,16,0)),"NA",VLOOKUP(B292,'Plantilla publicacion'!$A$3:$P$490,16,0))</f>
        <v>0</v>
      </c>
      <c r="N292" s="102" t="str">
        <f>VLOOKUP(B292,'Plantilla publicacion'!$A$3:$M$490,13,0)</f>
        <v>100-SECRETARIA GENERAL;
73-GRUPO DE TRABAJO DE COMUNICACION</v>
      </c>
    </row>
    <row r="293" spans="1:14" ht="25.5" x14ac:dyDescent="0.25">
      <c r="A293" s="13" t="str">
        <f>VLOOKUP(B293,'Plantilla publicacion'!$A$3:$B$490,2,0)</f>
        <v>Actividad propia</v>
      </c>
      <c r="B293" s="103" t="s">
        <v>607</v>
      </c>
      <c r="C293" s="211"/>
      <c r="D293" s="211">
        <f>VLOOKUP(B293,'Plantilla publicacion'!$A$3:$M$490,6,0)</f>
        <v>0</v>
      </c>
      <c r="E293" s="211"/>
      <c r="F293" s="211"/>
      <c r="G293" s="211" t="str">
        <f>VLOOKUP(B293,'Plantilla publicacion'!$A$3:$M$490,7,0)</f>
        <v>N/A</v>
      </c>
      <c r="H293" s="6" t="str">
        <f>VLOOKUP(B293,'Plantilla publicacion'!$A$3:$M$490,8,0)</f>
        <v>Realizar un diagnóstico de las necesidades para la comunicaciones internas (Documento de diagnóstico)</v>
      </c>
      <c r="I293" s="6">
        <f>VLOOKUP(B293,'Plantilla publicacion'!$A$3:$M$490,9,0)</f>
        <v>1</v>
      </c>
      <c r="J293" s="6" t="str">
        <f>VLOOKUP(B293,'Plantilla publicacion'!$A$3:$M$490,10,0)</f>
        <v>Númerica</v>
      </c>
      <c r="K293" s="7" t="str">
        <f>VLOOKUP(B293,'Plantilla publicacion'!$A$3:$M$490,11,0)</f>
        <v>2025-02-03</v>
      </c>
      <c r="L293" s="7" t="str">
        <f>VLOOKUP(B293,'Plantilla publicacion'!$A$3:$M$490,12,0)</f>
        <v>2025-03-28</v>
      </c>
      <c r="M293" s="58"/>
      <c r="N293" s="104" t="str">
        <f>VLOOKUP(B293,'Plantilla publicacion'!$A$3:$M$490,13,0)</f>
        <v>73-GRUPO DE TRABAJO DE COMUNICACION</v>
      </c>
    </row>
    <row r="294" spans="1:14" ht="25.5" x14ac:dyDescent="0.25">
      <c r="A294" s="13" t="str">
        <f>VLOOKUP(B294,'Plantilla publicacion'!$A$3:$B$490,2,0)</f>
        <v>Actividad propia</v>
      </c>
      <c r="B294" s="103" t="s">
        <v>609</v>
      </c>
      <c r="C294" s="211"/>
      <c r="D294" s="211">
        <f>VLOOKUP(B294,'Plantilla publicacion'!$A$3:$M$490,6,0)</f>
        <v>0</v>
      </c>
      <c r="E294" s="211"/>
      <c r="F294" s="211"/>
      <c r="G294" s="211" t="str">
        <f>VLOOKUP(B294,'Plantilla publicacion'!$A$3:$M$490,7,0)</f>
        <v>N/A</v>
      </c>
      <c r="H294" s="6" t="str">
        <f>VLOOKUP(B294,'Plantilla publicacion'!$A$3:$M$490,8,0)</f>
        <v>Elaborar la estrategia de comunicaciones internas que incluya el plan de trabajo para su realización (Documento de estrategia que incluya plan de trabajo)</v>
      </c>
      <c r="I294" s="6">
        <f>VLOOKUP(B294,'Plantilla publicacion'!$A$3:$M$490,9,0)</f>
        <v>100</v>
      </c>
      <c r="J294" s="6" t="str">
        <f>VLOOKUP(B294,'Plantilla publicacion'!$A$3:$M$490,10,0)</f>
        <v>Porcentual</v>
      </c>
      <c r="K294" s="7" t="str">
        <f>VLOOKUP(B294,'Plantilla publicacion'!$A$3:$M$490,11,0)</f>
        <v>2025-04-01</v>
      </c>
      <c r="L294" s="7" t="str">
        <f>VLOOKUP(B294,'Plantilla publicacion'!$A$3:$M$490,12,0)</f>
        <v>2025-04-30</v>
      </c>
      <c r="M294" s="58"/>
      <c r="N294" s="104" t="str">
        <f>VLOOKUP(B294,'Plantilla publicacion'!$A$3:$M$490,13,0)</f>
        <v>73-GRUPO DE TRABAJO DE COMUNICACION</v>
      </c>
    </row>
    <row r="295" spans="1:14" ht="25.5" x14ac:dyDescent="0.25">
      <c r="A295" s="13" t="str">
        <f>VLOOKUP(B295,'Plantilla publicacion'!$A$3:$B$490,2,0)</f>
        <v>Actividad propia</v>
      </c>
      <c r="B295" s="103" t="s">
        <v>611</v>
      </c>
      <c r="C295" s="211"/>
      <c r="D295" s="211">
        <f>VLOOKUP(B295,'Plantilla publicacion'!$A$3:$M$490,6,0)</f>
        <v>0</v>
      </c>
      <c r="E295" s="211"/>
      <c r="F295" s="211"/>
      <c r="G295" s="211" t="str">
        <f>VLOOKUP(B295,'Plantilla publicacion'!$A$3:$M$490,7,0)</f>
        <v>N/A</v>
      </c>
      <c r="H295" s="6" t="str">
        <f>VLOOKUP(B295,'Plantilla publicacion'!$A$3:$M$490,8,0)</f>
        <v>Ejecutar el Plan de trabajo de la estrategia de comunicaciones internas (Documento de seguimiento trimestral)</v>
      </c>
      <c r="I295" s="6">
        <f>VLOOKUP(B295,'Plantilla publicacion'!$A$3:$M$490,9,0)</f>
        <v>3</v>
      </c>
      <c r="J295" s="6" t="str">
        <f>VLOOKUP(B295,'Plantilla publicacion'!$A$3:$M$490,10,0)</f>
        <v>Númerica</v>
      </c>
      <c r="K295" s="7" t="str">
        <f>VLOOKUP(B295,'Plantilla publicacion'!$A$3:$M$490,11,0)</f>
        <v>2025-04-01</v>
      </c>
      <c r="L295" s="7" t="str">
        <f>VLOOKUP(B295,'Plantilla publicacion'!$A$3:$M$490,12,0)</f>
        <v>2025-11-21</v>
      </c>
      <c r="M295" s="58"/>
      <c r="N295" s="104" t="str">
        <f>VLOOKUP(B295,'Plantilla publicacion'!$A$3:$M$490,13,0)</f>
        <v>100-SECRETARIA GENERAL;
73-GRUPO DE TRABAJO DE COMUNICACION</v>
      </c>
    </row>
    <row r="296" spans="1:14" ht="26.25" thickBot="1" x14ac:dyDescent="0.3">
      <c r="A296" s="13" t="str">
        <f>VLOOKUP(B296,'Plantilla publicacion'!$A$3:$B$490,2,0)</f>
        <v>Actividad propia</v>
      </c>
      <c r="B296" s="105" t="s">
        <v>613</v>
      </c>
      <c r="C296" s="212"/>
      <c r="D296" s="212">
        <f>VLOOKUP(B296,'Plantilla publicacion'!$A$3:$M$490,6,0)</f>
        <v>0</v>
      </c>
      <c r="E296" s="212"/>
      <c r="F296" s="212"/>
      <c r="G296" s="212" t="str">
        <f>VLOOKUP(B296,'Plantilla publicacion'!$A$3:$M$490,7,0)</f>
        <v>N/A</v>
      </c>
      <c r="H296" s="107" t="str">
        <f>VLOOKUP(B296,'Plantilla publicacion'!$A$3:$M$490,8,0)</f>
        <v>Elaborar informe final de los resultados de la implementación de la estrategia de comunicaciones internas (Informe de resultados de implementación)</v>
      </c>
      <c r="I296" s="107">
        <f>VLOOKUP(B296,'Plantilla publicacion'!$A$3:$M$490,9,0)</f>
        <v>1</v>
      </c>
      <c r="J296" s="107" t="str">
        <f>VLOOKUP(B296,'Plantilla publicacion'!$A$3:$M$490,10,0)</f>
        <v>Númerica</v>
      </c>
      <c r="K296" s="108" t="str">
        <f>VLOOKUP(B296,'Plantilla publicacion'!$A$3:$M$490,11,0)</f>
        <v>2025-11-24</v>
      </c>
      <c r="L296" s="108" t="str">
        <f>VLOOKUP(B296,'Plantilla publicacion'!$A$3:$M$490,12,0)</f>
        <v>2025-12-12</v>
      </c>
      <c r="M296" s="109"/>
      <c r="N296" s="110" t="str">
        <f>VLOOKUP(B296,'Plantilla publicacion'!$A$3:$M$490,13,0)</f>
        <v>100-SECRETARIA GENERAL;
73-GRUPO DE TRABAJO DE COMUNICACION</v>
      </c>
    </row>
    <row r="297" spans="1:14" s="12" customFormat="1" ht="25.5" x14ac:dyDescent="0.25">
      <c r="A297" s="5" t="str">
        <f>VLOOKUP(B297,'Plantilla publicacion'!$A$3:$B$490,2,0)</f>
        <v>Producto</v>
      </c>
      <c r="B297" s="15" t="s">
        <v>615</v>
      </c>
      <c r="C297" s="211" t="str">
        <f>VLOOKUP(B297,'Plantilla publicacion'!$A$3:$R$490,17,0)</f>
        <v>PND - 5-31-5-b- Convergencia regional - Entidades públicas territoriales y nacionales fortalecidas / PES - Cierre de brechas territoriales</v>
      </c>
      <c r="D297" s="211" t="str">
        <f>VLOOKUP(B297,'Plantilla publicacion'!$A$3:$M$490,6,0)</f>
        <v>58-Promover el enfoque preventivo, diferencial y territorial en el que hacer misional de la entidad</v>
      </c>
      <c r="E297" s="211" t="str">
        <f>VLOOKUP(B297,'Plantilla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97" s="211" t="str">
        <f>VLOOKUP(B297,'Plantilla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97" s="211" t="str">
        <f>VLOOKUP(B297,'Plantilla publicacion'!$A$3:$M$490,7,0)</f>
        <v>C-3599-0200-0005-53105b</v>
      </c>
      <c r="H297" s="15" t="str">
        <f>VLOOKUP(B297,'Plantilla publicacion'!$A$3:$M$490,8,0)</f>
        <v>Estrategia de fortalecimiento de la difusión de la misionalidad de la Entidad a nivel nacional, elaborada e implementada (Informe de resultados de implementación)</v>
      </c>
      <c r="I297" s="15">
        <f>VLOOKUP(B297,'Plantilla publicacion'!$A$3:$M$490,9,0)</f>
        <v>100</v>
      </c>
      <c r="J297" s="15" t="str">
        <f>VLOOKUP(B297,'Plantilla publicacion'!$A$3:$M$490,10,0)</f>
        <v>Porcentual</v>
      </c>
      <c r="K297" s="174" t="str">
        <f>VLOOKUP(B297,'Plantilla publicacion'!$A$3:$M$490,11,0)</f>
        <v>2025-01-15</v>
      </c>
      <c r="L297" s="174" t="str">
        <f>VLOOKUP(B297,'Plantilla publicacion'!$A$3:$M$490,12,0)</f>
        <v>2025-12-31</v>
      </c>
      <c r="M297" s="15">
        <f>IF(ISERROR(VLOOKUP(B297,'Plantilla publicacion'!$A$3:$P$490,16,0)),"NA",VLOOKUP(B297,'Plantilla publicacion'!$A$3:$P$490,16,0))</f>
        <v>0</v>
      </c>
      <c r="N297" s="15" t="str">
        <f>VLOOKUP(B297,'Plantilla publicacion'!$A$3:$M$490,13,0)</f>
        <v>73-GRUPO DE TRABAJO DE COMUNICACION</v>
      </c>
    </row>
    <row r="298" spans="1:14" ht="38.25" x14ac:dyDescent="0.25">
      <c r="A298" s="13" t="str">
        <f>VLOOKUP(B298,'Plantilla publicacion'!$A$3:$B$490,2,0)</f>
        <v>Actividad propia</v>
      </c>
      <c r="B298" s="6" t="s">
        <v>616</v>
      </c>
      <c r="C298" s="211"/>
      <c r="D298" s="211">
        <f>VLOOKUP(B298,'Plantilla publicacion'!$A$3:$M$490,6,0)</f>
        <v>0</v>
      </c>
      <c r="E298" s="211"/>
      <c r="F298" s="211"/>
      <c r="G298" s="211" t="str">
        <f>VLOOKUP(B298,'Plantilla publicacion'!$A$3:$M$490,7,0)</f>
        <v>N/A</v>
      </c>
      <c r="H298" s="6" t="str">
        <f>VLOOKUP(B298,'Plantilla publicacion'!$A$3:$M$490,8,0)</f>
        <v>Diseñar la estrategia de fortalecimiento de la difusión de la misionalidad de la Entidad a nivel nacional que incluya el plan de trabajo de ejecución  (Documento de estrategia que incluya plan de trabajo)</v>
      </c>
      <c r="I298" s="6">
        <f>VLOOKUP(B298,'Plantilla publicacion'!$A$3:$M$490,9,0)</f>
        <v>1</v>
      </c>
      <c r="J298" s="6" t="str">
        <f>VLOOKUP(B298,'Plantilla publicacion'!$A$3:$M$490,10,0)</f>
        <v>Númerica</v>
      </c>
      <c r="K298" s="7" t="str">
        <f>VLOOKUP(B298,'Plantilla publicacion'!$A$3:$M$490,11,0)</f>
        <v>2025-01-15</v>
      </c>
      <c r="L298" s="7" t="str">
        <f>VLOOKUP(B298,'Plantilla publicacion'!$A$3:$M$490,12,0)</f>
        <v>2025-02-28</v>
      </c>
      <c r="M298" s="58"/>
      <c r="N298" s="17" t="str">
        <f>VLOOKUP(B298,'Plantilla publicacion'!$A$3:$M$490,13,0)</f>
        <v>73-GRUPO DE TRABAJO DE COMUNICACION</v>
      </c>
    </row>
    <row r="299" spans="1:14" ht="25.5" x14ac:dyDescent="0.25">
      <c r="A299" s="13" t="str">
        <f>VLOOKUP(B299,'Plantilla publicacion'!$A$3:$B$490,2,0)</f>
        <v>Actividad propia</v>
      </c>
      <c r="B299" s="6" t="s">
        <v>618</v>
      </c>
      <c r="C299" s="211"/>
      <c r="D299" s="211">
        <f>VLOOKUP(B299,'Plantilla publicacion'!$A$3:$M$490,6,0)</f>
        <v>0</v>
      </c>
      <c r="E299" s="211"/>
      <c r="F299" s="211"/>
      <c r="G299" s="211" t="str">
        <f>VLOOKUP(B299,'Plantilla publicacion'!$A$3:$M$490,7,0)</f>
        <v>N/A</v>
      </c>
      <c r="H299" s="6" t="str">
        <f>VLOOKUP(B299,'Plantilla publicacion'!$A$3:$M$490,8,0)</f>
        <v>Ejecutar el plan de trabajo de la estrategia de comunicaciones externas (Informe de avance trimestral)</v>
      </c>
      <c r="I299" s="6">
        <f>VLOOKUP(B299,'Plantilla publicacion'!$A$3:$M$490,9,0)</f>
        <v>3</v>
      </c>
      <c r="J299" s="6" t="str">
        <f>VLOOKUP(B299,'Plantilla publicacion'!$A$3:$M$490,10,0)</f>
        <v>Númerica</v>
      </c>
      <c r="K299" s="7" t="str">
        <f>VLOOKUP(B299,'Plantilla publicacion'!$A$3:$M$490,11,0)</f>
        <v>2025-03-04</v>
      </c>
      <c r="L299" s="7" t="str">
        <f>VLOOKUP(B299,'Plantilla publicacion'!$A$3:$M$490,12,0)</f>
        <v>2025-12-19</v>
      </c>
      <c r="M299" s="58"/>
      <c r="N299" s="17" t="str">
        <f>VLOOKUP(B299,'Plantilla publicacion'!$A$3:$M$490,13,0)</f>
        <v>73-GRUPO DE TRABAJO DE COMUNICACION</v>
      </c>
    </row>
    <row r="300" spans="1:14" s="12" customFormat="1" ht="25.5" x14ac:dyDescent="0.25">
      <c r="A300" s="13" t="str">
        <f>VLOOKUP(B300,'Plantilla publicacion'!$A$3:$B$490,2,0)</f>
        <v>Actividad propia</v>
      </c>
      <c r="B300" s="6" t="s">
        <v>620</v>
      </c>
      <c r="C300" s="211"/>
      <c r="D300" s="211">
        <f>VLOOKUP(B300,'Plantilla publicacion'!$A$3:$M$490,6,0)</f>
        <v>0</v>
      </c>
      <c r="E300" s="211"/>
      <c r="F300" s="211"/>
      <c r="G300" s="211" t="str">
        <f>VLOOKUP(B300,'Plantilla publicacion'!$A$3:$M$490,7,0)</f>
        <v>N/A</v>
      </c>
      <c r="H300" s="6" t="str">
        <f>VLOOKUP(B300,'Plantilla publicacion'!$A$3:$M$490,8,0)</f>
        <v>Elaborar informe trimestral de los resultados de la implementación de la estrategia de fortalecimiento (Informe de avance trimestral)</v>
      </c>
      <c r="I300" s="6">
        <f>VLOOKUP(B300,'Plantilla publicacion'!$A$3:$M$490,9,0)</f>
        <v>4</v>
      </c>
      <c r="J300" s="6" t="str">
        <f>VLOOKUP(B300,'Plantilla publicacion'!$A$3:$M$490,10,0)</f>
        <v>Númerica</v>
      </c>
      <c r="K300" s="7" t="str">
        <f>VLOOKUP(B300,'Plantilla publicacion'!$A$3:$M$490,11,0)</f>
        <v>2025-03-14</v>
      </c>
      <c r="L300" s="7" t="str">
        <f>VLOOKUP(B300,'Plantilla publicacion'!$A$3:$M$490,12,0)</f>
        <v>2025-12-31</v>
      </c>
      <c r="M300" s="58"/>
      <c r="N300" s="17" t="str">
        <f>VLOOKUP(B300,'Plantilla publicacion'!$A$3:$M$490,13,0)</f>
        <v>73-GRUPO DE TRABAJO DE COMUNICACION</v>
      </c>
    </row>
    <row r="301" spans="1:14" ht="15.75" thickBot="1" x14ac:dyDescent="0.3">
      <c r="A301" s="13" t="str">
        <f>VLOOKUP(B301,'Plantilla publicacion'!$A$3:$B$490,2,0)</f>
        <v>Actividad propia</v>
      </c>
      <c r="B301" s="11" t="s">
        <v>622</v>
      </c>
      <c r="C301" s="211"/>
      <c r="D301" s="211">
        <f>VLOOKUP(B301,'Plantilla publicacion'!$A$3:$M$490,6,0)</f>
        <v>0</v>
      </c>
      <c r="E301" s="211"/>
      <c r="F301" s="211"/>
      <c r="G301" s="211" t="str">
        <f>VLOOKUP(B301,'Plantilla publicacion'!$A$3:$M$490,7,0)</f>
        <v>N/A</v>
      </c>
      <c r="H301" s="11" t="str">
        <f>VLOOKUP(B301,'Plantilla publicacion'!$A$3:$M$490,8,0)</f>
        <v>Realizar y consolidar informe de monitoreo de medios (Informe de avance trimestral)</v>
      </c>
      <c r="I301" s="11">
        <f>VLOOKUP(B301,'Plantilla publicacion'!$A$3:$M$490,9,0)</f>
        <v>2</v>
      </c>
      <c r="J301" s="11" t="str">
        <f>VLOOKUP(B301,'Plantilla publicacion'!$A$3:$M$490,10,0)</f>
        <v>Númerica</v>
      </c>
      <c r="K301" s="111" t="str">
        <f>VLOOKUP(B301,'Plantilla publicacion'!$A$3:$M$490,11,0)</f>
        <v>2025-07-01</v>
      </c>
      <c r="L301" s="111" t="str">
        <f>VLOOKUP(B301,'Plantilla publicacion'!$A$3:$M$490,12,0)</f>
        <v>2025-12-31</v>
      </c>
      <c r="M301" s="112"/>
      <c r="N301" s="113" t="str">
        <f>VLOOKUP(B301,'Plantilla publicacion'!$A$3:$M$490,13,0)</f>
        <v>73-GRUPO DE TRABAJO DE COMUNICACION</v>
      </c>
    </row>
    <row r="302" spans="1:14" s="12" customFormat="1" ht="38.25" x14ac:dyDescent="0.25">
      <c r="A302" s="5" t="str">
        <f>VLOOKUP(B302,'Plantilla publicacion'!$A$3:$B$490,2,0)</f>
        <v>Producto</v>
      </c>
      <c r="B302" s="99" t="s">
        <v>1360</v>
      </c>
      <c r="C302" s="210" t="str">
        <f>VLOOKUP(B302,'Plantilla publicacion'!$A$3:$R$490,17,0)</f>
        <v>PND - 5-31-5-d- Convergencia regional - Gobierno digital para la gente / PES - Transformación Institucional</v>
      </c>
      <c r="D302" s="210" t="str">
        <f>VLOOKUP(B302,'Plantilla publicacion'!$A$3:$M$490,6,0)</f>
        <v>62-Fortalecer la infraestructura, uso y aprovechamiento de las tecnologías de la información, para optimizar la capacidad institucional</v>
      </c>
      <c r="E302" s="210" t="str">
        <f>VLOOKUP(B302,'Plantilla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F302" s="210" t="str">
        <f>VLOOKUP(B302,'Plantilla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302" s="210" t="str">
        <f>VLOOKUP(B302,'Plantilla publicacion'!$A$3:$M$490,7,0)</f>
        <v>C-3599-0200-0005-53105b</v>
      </c>
      <c r="H302" s="101" t="str">
        <f>VLOOKUP(B302,'Plantilla publicacion'!$A$3:$M$490,8,0)</f>
        <v>Sede electrónica de la SIC accesible, intuitiva y comprensible que acerque la oferta institucional a la ciudadanía, operando (Informe final de implementación de la Sede Electrónica accesible, intuitiva y comprensible para la ciudadanía)</v>
      </c>
      <c r="I302" s="101">
        <f>VLOOKUP(B302,'Plantilla publicacion'!$A$3:$M$490,9,0)</f>
        <v>1</v>
      </c>
      <c r="J302" s="101" t="str">
        <f>VLOOKUP(B302,'Plantilla publicacion'!$A$3:$M$490,10,0)</f>
        <v>Númerica</v>
      </c>
      <c r="K302" s="175" t="str">
        <f>VLOOKUP(B302,'Plantilla publicacion'!$A$3:$M$490,11,0)</f>
        <v>2025-02-03</v>
      </c>
      <c r="L302" s="175" t="str">
        <f>VLOOKUP(B302,'Plantilla publicacion'!$A$3:$M$490,12,0)</f>
        <v>2025-12-16</v>
      </c>
      <c r="M302" s="101">
        <f>IF(ISERROR(VLOOKUP(B302,'Plantilla publicacion'!$A$3:$P$490,16,0)),"NA",VLOOKUP(B302,'Plantilla publicacion'!$A$3:$P$490,16,0))</f>
        <v>0</v>
      </c>
      <c r="N302" s="102" t="str">
        <f>VLOOKUP(B302,'Plantilla publicacion'!$A$3:$M$490,13,0)</f>
        <v>100-SECRETARIA GENERAL;
20-OFICINA DE TECNOLOGÍA E INFORMÁTICA;
73-GRUPO DE TRABAJO DE COMUNICACION</v>
      </c>
    </row>
    <row r="303" spans="1:14" s="12" customFormat="1" ht="25.5" x14ac:dyDescent="0.25">
      <c r="A303" s="13" t="str">
        <f>VLOOKUP(B303,'Plantilla publicacion'!$A$3:$B$490,2,0)</f>
        <v>Actividad propia</v>
      </c>
      <c r="B303" s="103" t="s">
        <v>1363</v>
      </c>
      <c r="C303" s="211"/>
      <c r="D303" s="211">
        <f>VLOOKUP(B303,'Plantilla publicacion'!$A$3:$M$490,6,0)</f>
        <v>0</v>
      </c>
      <c r="E303" s="211"/>
      <c r="F303" s="211"/>
      <c r="G303" s="211" t="str">
        <f>VLOOKUP(B303,'Plantilla publicacion'!$A$3:$M$490,7,0)</f>
        <v>N/A</v>
      </c>
      <c r="H303" s="6" t="str">
        <f>VLOOKUP(B303,'Plantilla publicacion'!$A$3:$M$490,8,0)</f>
        <v>Realizar un diagnóstico por un equipo especializado para determinar el grado de accesibilidad de la Sede Electrónica de la Entidad (Diagnóstico del estado de accesibilidad de la Sede Electrónica)</v>
      </c>
      <c r="I303" s="6">
        <f>VLOOKUP(B303,'Plantilla publicacion'!$A$3:$M$490,9,0)</f>
        <v>1</v>
      </c>
      <c r="J303" s="6" t="str">
        <f>VLOOKUP(B303,'Plantilla publicacion'!$A$3:$M$490,10,0)</f>
        <v>Númerica</v>
      </c>
      <c r="K303" s="7" t="str">
        <f>VLOOKUP(B303,'Plantilla publicacion'!$A$3:$M$490,11,0)</f>
        <v>2025-02-03</v>
      </c>
      <c r="L303" s="7" t="str">
        <f>VLOOKUP(B303,'Plantilla publicacion'!$A$3:$M$490,12,0)</f>
        <v>2025-02-21</v>
      </c>
      <c r="M303" s="58"/>
      <c r="N303" s="104" t="str">
        <f>VLOOKUP(B303,'Plantilla publicacion'!$A$3:$M$490,13,0)</f>
        <v>100-SECRETARIA GENERAL;
20-OFICINA DE TECNOLOGÍA E INFORMÁTICA</v>
      </c>
    </row>
    <row r="304" spans="1:14" ht="38.25" x14ac:dyDescent="0.25">
      <c r="A304" s="13" t="str">
        <f>VLOOKUP(B304,'Plantilla publicacion'!$A$3:$B$490,2,0)</f>
        <v>Actividad propia</v>
      </c>
      <c r="B304" s="103" t="s">
        <v>1366</v>
      </c>
      <c r="C304" s="211"/>
      <c r="D304" s="211">
        <f>VLOOKUP(B304,'Plantilla publicacion'!$A$3:$M$490,6,0)</f>
        <v>0</v>
      </c>
      <c r="E304" s="211"/>
      <c r="F304" s="211"/>
      <c r="G304" s="211" t="str">
        <f>VLOOKUP(B304,'Plantilla publicacion'!$A$3:$M$490,7,0)</f>
        <v>N/A</v>
      </c>
      <c r="H304" s="6" t="str">
        <f>VLOOKUP(B304,'Plantilla publicacion'!$A$3:$M$490,8,0)</f>
        <v>Elaborar un plan de trabajo con las áreas participantes del producto, con el propósito de lograr una sede electrónica accesible, intuitiva y comprensible (Plan de Trabajo para una sede electrónica accesible)</v>
      </c>
      <c r="I304" s="6">
        <f>VLOOKUP(B304,'Plantilla publicacion'!$A$3:$M$490,9,0)</f>
        <v>1</v>
      </c>
      <c r="J304" s="6" t="str">
        <f>VLOOKUP(B304,'Plantilla publicacion'!$A$3:$M$490,10,0)</f>
        <v>Númerica</v>
      </c>
      <c r="K304" s="7" t="str">
        <f>VLOOKUP(B304,'Plantilla publicacion'!$A$3:$M$490,11,0)</f>
        <v>2025-02-17</v>
      </c>
      <c r="L304" s="7" t="str">
        <f>VLOOKUP(B304,'Plantilla publicacion'!$A$3:$M$490,12,0)</f>
        <v>2025-03-14</v>
      </c>
      <c r="M304" s="58"/>
      <c r="N304" s="104" t="str">
        <f>VLOOKUP(B304,'Plantilla publicacion'!$A$3:$M$490,13,0)</f>
        <v>100-SECRETARIA GENERAL;
20-OFICINA DE TECNOLOGÍA E INFORMÁTICA;
73-GRUPO DE TRABAJO DE COMUNICACION</v>
      </c>
    </row>
    <row r="305" spans="1:14" ht="39" thickBot="1" x14ac:dyDescent="0.3">
      <c r="A305" s="13" t="str">
        <f>VLOOKUP(B305,'Plantilla publicacion'!$A$3:$B$490,2,0)</f>
        <v>Actividad propia</v>
      </c>
      <c r="B305" s="105" t="s">
        <v>1368</v>
      </c>
      <c r="C305" s="212"/>
      <c r="D305" s="212">
        <f>VLOOKUP(B305,'Plantilla publicacion'!$A$3:$M$490,6,0)</f>
        <v>0</v>
      </c>
      <c r="E305" s="212"/>
      <c r="F305" s="212"/>
      <c r="G305" s="212" t="str">
        <f>VLOOKUP(B305,'Plantilla publicacion'!$A$3:$M$490,7,0)</f>
        <v>N/A</v>
      </c>
      <c r="H305" s="107" t="str">
        <f>VLOOKUP(B305,'Plantilla publicacion'!$A$3:$M$490,8,0)</f>
        <v>Ejecutar el plan de trabajo para una sede electrónica accesible, intuitiva y comprensible (Plan de trabajo con seguimiento y sus respectivas evidencias)</v>
      </c>
      <c r="I305" s="107">
        <f>VLOOKUP(B305,'Plantilla publicacion'!$A$3:$M$490,9,0)</f>
        <v>100</v>
      </c>
      <c r="J305" s="107" t="str">
        <f>VLOOKUP(B305,'Plantilla publicacion'!$A$3:$M$490,10,0)</f>
        <v>Porcentual</v>
      </c>
      <c r="K305" s="108" t="str">
        <f>VLOOKUP(B305,'Plantilla publicacion'!$A$3:$M$490,11,0)</f>
        <v>2025-03-17</v>
      </c>
      <c r="L305" s="108" t="str">
        <f>VLOOKUP(B305,'Plantilla publicacion'!$A$3:$M$490,12,0)</f>
        <v>2025-12-16</v>
      </c>
      <c r="M305" s="109"/>
      <c r="N305" s="110" t="str">
        <f>VLOOKUP(B305,'Plantilla publicacion'!$A$3:$M$490,13,0)</f>
        <v>100-SECRETARIA GENERAL;
20-OFICINA DE TECNOLOGÍA E INFORMÁTICA;
73-GRUPO DE TRABAJO DE COMUNICACION</v>
      </c>
    </row>
    <row r="306" spans="1:14" ht="32.25" customHeight="1" thickBot="1" x14ac:dyDescent="0.3">
      <c r="A306" s="13" t="e">
        <f>VLOOKUP(B306,'Plantilla publicacion'!$A$3:$B$490,2,0)</f>
        <v>#N/A</v>
      </c>
      <c r="B306" s="266" t="s">
        <v>53</v>
      </c>
      <c r="C306" s="267"/>
      <c r="D306" s="267"/>
      <c r="E306" s="267"/>
      <c r="F306" s="267"/>
      <c r="G306" s="267"/>
      <c r="H306" s="267"/>
      <c r="I306" s="267"/>
      <c r="J306" s="267"/>
      <c r="K306" s="267"/>
      <c r="L306" s="267"/>
      <c r="M306" s="267"/>
      <c r="N306" s="268"/>
    </row>
    <row r="307" spans="1:14" ht="48" customHeight="1" thickBot="1" x14ac:dyDescent="0.3">
      <c r="B307" s="22" t="s">
        <v>463</v>
      </c>
      <c r="C307" s="23" t="s">
        <v>1505</v>
      </c>
      <c r="D307" s="23" t="s">
        <v>0</v>
      </c>
      <c r="E307" s="23" t="s">
        <v>1453</v>
      </c>
      <c r="F307" s="23" t="s">
        <v>1508</v>
      </c>
      <c r="G307" s="23" t="s">
        <v>1</v>
      </c>
      <c r="H307" s="23" t="s">
        <v>2</v>
      </c>
      <c r="I307" s="23" t="s">
        <v>3</v>
      </c>
      <c r="J307" s="23" t="s">
        <v>4</v>
      </c>
      <c r="K307" s="24" t="s">
        <v>5</v>
      </c>
      <c r="L307" s="24" t="s">
        <v>6</v>
      </c>
      <c r="M307" s="57" t="s">
        <v>1506</v>
      </c>
      <c r="N307" s="25" t="s">
        <v>7</v>
      </c>
    </row>
    <row r="308" spans="1:14" s="12" customFormat="1" ht="25.5" x14ac:dyDescent="0.25">
      <c r="A308" s="5" t="str">
        <f>VLOOKUP(B308,'Plantilla publicacion'!$A$3:$B$490,2,0)</f>
        <v>Producto</v>
      </c>
      <c r="B308" s="15" t="s">
        <v>528</v>
      </c>
      <c r="C308" s="238" t="str">
        <f>VLOOKUP(B308,'Plantilla publicacion'!$A$3:$R$490,17,0)</f>
        <v>PND - 5-31-5-b- Convergencia regional - Entidades públicas territoriales y nacionales fortalecidas / PES - Transformación Institucional</v>
      </c>
      <c r="D308" s="238" t="str">
        <f>VLOOKUP(B308,'Plantilla publicacion'!$A$3:$M$490,6,0)</f>
        <v>60-Fortalecer el Sistema Integral de Gestión Institucional en el marco del Modelo Integrado de Planeación y gestión para mejorar la prestación del servicio.</v>
      </c>
      <c r="E308" s="238" t="str">
        <f>VLOOKUP(B308,'Plantilla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308" s="238" t="str">
        <f>VLOOKUP(B308,'Plantilla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08" s="238" t="str">
        <f>VLOOKUP(B308,'Plantilla publicacion'!$A$3:$M$490,7,0)</f>
        <v>C-3599-0200-0006-53105d</v>
      </c>
      <c r="H308" s="15" t="str">
        <f>VLOOKUP(B308,'Plantilla publicacion'!$A$3:$M$490,8,0)</f>
        <v>Plan de implementación de Seguridad y privacidad de la información, ejecutado (Informes de seguimiento y avance trimestrales con soportes documentales del cumplimiento)</v>
      </c>
      <c r="I308" s="15">
        <f>VLOOKUP(B308,'Plantilla publicacion'!$A$3:$M$490,9,0)</f>
        <v>100</v>
      </c>
      <c r="J308" s="15" t="str">
        <f>VLOOKUP(B308,'Plantilla publicacion'!$A$3:$M$490,10,0)</f>
        <v>Porcentual</v>
      </c>
      <c r="K308" s="174" t="str">
        <f>VLOOKUP(B308,'Plantilla publicacion'!$A$3:$M$490,11,0)</f>
        <v>2025-01-13</v>
      </c>
      <c r="L308" s="174" t="str">
        <f>VLOOKUP(B308,'Plantilla publicacion'!$A$3:$M$490,12,0)</f>
        <v>2025-12-12</v>
      </c>
      <c r="M308" s="15" t="str">
        <f>IF(ISERROR(VLOOKUP(B308,'Plantilla publicacion'!$A$3:$P$490,16,0)),"NA",VLOOKUP(B308,'Plantilla publicacion'!$A$3:$P$490,16,0))</f>
        <v>PES_20230250 / PES_20230250 / PEI_12 / PEI_11 / DECRETO 612</v>
      </c>
      <c r="N308" s="15" t="str">
        <f>VLOOKUP(B308,'Plantilla publicacion'!$A$3:$M$490,13,0)</f>
        <v>20-OFICINA DE TECNOLOGÍA E INFORMÁTICA</v>
      </c>
    </row>
    <row r="309" spans="1:14" ht="38.25" x14ac:dyDescent="0.25">
      <c r="A309" s="13" t="str">
        <f>VLOOKUP(B309,'Plantilla publicacion'!$A$3:$B$490,2,0)</f>
        <v>Actividad propia</v>
      </c>
      <c r="B309" s="6" t="s">
        <v>529</v>
      </c>
      <c r="C309" s="211"/>
      <c r="D309" s="211">
        <f>VLOOKUP(B309,'Plantilla publicacion'!$A$3:$M$490,6,0)</f>
        <v>0</v>
      </c>
      <c r="E309" s="211"/>
      <c r="F309" s="211"/>
      <c r="G309" s="211" t="str">
        <f>VLOOKUP(B309,'Plantilla publicacion'!$A$3:$M$490,7,0)</f>
        <v>N/A</v>
      </c>
      <c r="H309" s="6" t="str">
        <f>VLOOKUP(B309,'Plantilla publicacion'!$A$3:$M$490,8,0)</f>
        <v>Formular el plan de Seguridad y Privacidad de la información teniendo en cuenta los resultados alcanzados en el periodo anterior y las necesidades de las partes interesada (Documento del Plan  de Seguridad y Privacidad de la información formulado / único entregable)</v>
      </c>
      <c r="I309" s="6">
        <f>VLOOKUP(B309,'Plantilla publicacion'!$A$3:$M$490,9,0)</f>
        <v>1</v>
      </c>
      <c r="J309" s="6" t="str">
        <f>VLOOKUP(B309,'Plantilla publicacion'!$A$3:$M$490,10,0)</f>
        <v>Númerica</v>
      </c>
      <c r="K309" s="7" t="str">
        <f>VLOOKUP(B309,'Plantilla publicacion'!$A$3:$M$490,11,0)</f>
        <v>2025-01-13</v>
      </c>
      <c r="L309" s="7" t="str">
        <f>VLOOKUP(B309,'Plantilla publicacion'!$A$3:$M$490,12,0)</f>
        <v>2025-01-31</v>
      </c>
      <c r="M309" s="58"/>
      <c r="N309" s="17" t="str">
        <f>VLOOKUP(B309,'Plantilla publicacion'!$A$3:$M$490,13,0)</f>
        <v>20-OFICINA DE TECNOLOGÍA E INFORMÁTICA</v>
      </c>
    </row>
    <row r="310" spans="1:14" ht="39" thickBot="1" x14ac:dyDescent="0.3">
      <c r="A310" s="13" t="str">
        <f>VLOOKUP(B310,'Plantilla publicacion'!$A$3:$B$490,2,0)</f>
        <v>Actividad propia</v>
      </c>
      <c r="B310" s="11" t="s">
        <v>530</v>
      </c>
      <c r="C310" s="211"/>
      <c r="D310" s="211">
        <f>VLOOKUP(B310,'Plantilla publicacion'!$A$3:$M$490,6,0)</f>
        <v>0</v>
      </c>
      <c r="E310" s="211"/>
      <c r="F310" s="211"/>
      <c r="G310" s="211" t="str">
        <f>VLOOKUP(B310,'Plantilla publicacion'!$A$3:$M$490,7,0)</f>
        <v>N/A</v>
      </c>
      <c r="H310" s="11" t="str">
        <f>VLOOKUP(B310,'Plantilla publicacion'!$A$3:$M$490,8,0)</f>
        <v>Implementar el Plan de Seguridad  y Privacidad de la información aprobado (Informes de seguimiento y avance trimestrales con soportes documentales del cumplimiento con corte  marzo, junio, septiembre, diciembre)</v>
      </c>
      <c r="I310" s="11">
        <f>VLOOKUP(B310,'Plantilla publicacion'!$A$3:$M$490,9,0)</f>
        <v>100</v>
      </c>
      <c r="J310" s="11" t="str">
        <f>VLOOKUP(B310,'Plantilla publicacion'!$A$3:$M$490,10,0)</f>
        <v>Porcentual</v>
      </c>
      <c r="K310" s="111" t="str">
        <f>VLOOKUP(B310,'Plantilla publicacion'!$A$3:$M$490,11,0)</f>
        <v>2025-02-03</v>
      </c>
      <c r="L310" s="111" t="str">
        <f>VLOOKUP(B310,'Plantilla publicacion'!$A$3:$M$490,12,0)</f>
        <v>2025-12-12</v>
      </c>
      <c r="M310" s="112"/>
      <c r="N310" s="113" t="str">
        <f>VLOOKUP(B310,'Plantilla publicacion'!$A$3:$M$490,13,0)</f>
        <v>20-OFICINA DE TECNOLOGÍA E INFORMÁTICA</v>
      </c>
    </row>
    <row r="311" spans="1:14" s="12" customFormat="1" ht="25.5" x14ac:dyDescent="0.25">
      <c r="A311" s="5" t="str">
        <f>VLOOKUP(B311,'Plantilla publicacion'!$A$3:$B$490,2,0)</f>
        <v>Producto</v>
      </c>
      <c r="B311" s="99" t="s">
        <v>531</v>
      </c>
      <c r="C311" s="210" t="str">
        <f>VLOOKUP(B311,'Plantilla publicacion'!$A$3:$R$490,17,0)</f>
        <v>PND - 5-31-5-b- Convergencia regional - Entidades públicas territoriales y nacionales fortalecidas / PES - Transformación Institucional</v>
      </c>
      <c r="D311" s="210" t="str">
        <f>VLOOKUP(B311,'Plantilla publicacion'!$A$3:$M$490,6,0)</f>
        <v>60-Fortalecer el Sistema Integral de Gestión Institucional en el marco del Modelo Integrado de Planeación y gestión para mejorar la prestación del servicio.</v>
      </c>
      <c r="E311" s="210" t="str">
        <f>VLOOKUP(B311,'Plantilla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311" s="210" t="str">
        <f>VLOOKUP(B311,'Plantilla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11" s="210" t="str">
        <f>VLOOKUP(B311,'Plantilla publicacion'!$A$3:$M$490,7,0)</f>
        <v>C-3599-0200-0006-53105d</v>
      </c>
      <c r="H311" s="101" t="str">
        <f>VLOOKUP(B311,'Plantilla publicacion'!$A$3:$M$490,8,0)</f>
        <v>Plan de tratamiento de riesgos de Seguridad y Privacidad de la información, monitoreado (Informes de seguimiento y avance trimestrales con soportes documentales del cumplimiento)</v>
      </c>
      <c r="I311" s="101">
        <f>VLOOKUP(B311,'Plantilla publicacion'!$A$3:$M$490,9,0)</f>
        <v>100</v>
      </c>
      <c r="J311" s="101" t="str">
        <f>VLOOKUP(B311,'Plantilla publicacion'!$A$3:$M$490,10,0)</f>
        <v>Porcentual</v>
      </c>
      <c r="K311" s="175" t="str">
        <f>VLOOKUP(B311,'Plantilla publicacion'!$A$3:$M$490,11,0)</f>
        <v>2025-01-27</v>
      </c>
      <c r="L311" s="175" t="str">
        <f>VLOOKUP(B311,'Plantilla publicacion'!$A$3:$M$490,12,0)</f>
        <v>2025-12-12</v>
      </c>
      <c r="M311" s="101" t="str">
        <f>IF(ISERROR(VLOOKUP(B311,'Plantilla publicacion'!$A$3:$P$490,16,0)),"NA",VLOOKUP(B311,'Plantilla publicacion'!$A$3:$P$490,16,0))</f>
        <v>DECRETO 612</v>
      </c>
      <c r="N311" s="102" t="str">
        <f>VLOOKUP(B311,'Plantilla publicacion'!$A$3:$M$490,13,0)</f>
        <v>20-OFICINA DE TECNOLOGÍA E INFORMÁTICA</v>
      </c>
    </row>
    <row r="312" spans="1:14" ht="38.25" x14ac:dyDescent="0.25">
      <c r="A312" s="13" t="str">
        <f>VLOOKUP(B312,'Plantilla publicacion'!$A$3:$B$490,2,0)</f>
        <v>Actividad propia</v>
      </c>
      <c r="B312" s="103" t="s">
        <v>533</v>
      </c>
      <c r="C312" s="211"/>
      <c r="D312" s="211">
        <f>VLOOKUP(B312,'Plantilla publicacion'!$A$3:$M$490,6,0)</f>
        <v>0</v>
      </c>
      <c r="E312" s="211"/>
      <c r="F312" s="211"/>
      <c r="G312" s="211" t="str">
        <f>VLOOKUP(B312,'Plantilla publicacion'!$A$3:$M$490,7,0)</f>
        <v>N/A</v>
      </c>
      <c r="H312" s="6" t="str">
        <f>VLOOKUP(B312,'Plantilla publicacion'!$A$3:$M$490,8,0)</f>
        <v>Consolidar los riesgos de seguridad de la información con sus respectivos tratamientos, fechas y responsables  (Excel del plan de tratamiento de riesgos de seguridad y privacidad de la información/ único entregable)</v>
      </c>
      <c r="I312" s="6">
        <f>VLOOKUP(B312,'Plantilla publicacion'!$A$3:$M$490,9,0)</f>
        <v>1</v>
      </c>
      <c r="J312" s="6" t="str">
        <f>VLOOKUP(B312,'Plantilla publicacion'!$A$3:$M$490,10,0)</f>
        <v>Númerica</v>
      </c>
      <c r="K312" s="7" t="str">
        <f>VLOOKUP(B312,'Plantilla publicacion'!$A$3:$M$490,11,0)</f>
        <v>2025-01-27</v>
      </c>
      <c r="L312" s="7" t="str">
        <f>VLOOKUP(B312,'Plantilla publicacion'!$A$3:$M$490,12,0)</f>
        <v>2025-04-30</v>
      </c>
      <c r="M312" s="58"/>
      <c r="N312" s="104" t="str">
        <f>VLOOKUP(B312,'Plantilla publicacion'!$A$3:$M$490,13,0)</f>
        <v>20-OFICINA DE TECNOLOGÍA E INFORMÁTICA</v>
      </c>
    </row>
    <row r="313" spans="1:14" ht="39" thickBot="1" x14ac:dyDescent="0.3">
      <c r="A313" s="13" t="str">
        <f>VLOOKUP(B313,'Plantilla publicacion'!$A$3:$B$490,2,0)</f>
        <v>Actividad propia</v>
      </c>
      <c r="B313" s="119" t="s">
        <v>535</v>
      </c>
      <c r="C313" s="211"/>
      <c r="D313" s="211">
        <f>VLOOKUP(B313,'Plantilla publicacion'!$A$3:$M$490,6,0)</f>
        <v>0</v>
      </c>
      <c r="E313" s="211"/>
      <c r="F313" s="211"/>
      <c r="G313" s="211" t="str">
        <f>VLOOKUP(B313,'Plantilla publicacion'!$A$3:$M$490,7,0)</f>
        <v>N/A</v>
      </c>
      <c r="H313" s="6" t="str">
        <f>VLOOKUP(B313,'Plantilla publicacion'!$A$3:$M$490,8,0)</f>
        <v>Realizar el monitoreo al plan de tratamiento de los riesgos de seguridad y privacidad de la información trimestralmente (Informes de seguimiento y avance trimestrales con soportes documentales del cumplimiento con corte  junio, septiembre, diciembre)</v>
      </c>
      <c r="I313" s="6">
        <f>VLOOKUP(B313,'Plantilla publicacion'!$A$3:$M$490,9,0)</f>
        <v>100</v>
      </c>
      <c r="J313" s="6" t="str">
        <f>VLOOKUP(B313,'Plantilla publicacion'!$A$3:$M$490,10,0)</f>
        <v>Porcentual</v>
      </c>
      <c r="K313" s="7" t="str">
        <f>VLOOKUP(B313,'Plantilla publicacion'!$A$3:$M$490,11,0)</f>
        <v>2025-04-01</v>
      </c>
      <c r="L313" s="7" t="str">
        <f>VLOOKUP(B313,'Plantilla publicacion'!$A$3:$M$490,12,0)</f>
        <v>2025-12-12</v>
      </c>
      <c r="M313" s="58"/>
      <c r="N313" s="104" t="str">
        <f>VLOOKUP(B313,'Plantilla publicacion'!$A$3:$M$490,13,0)</f>
        <v>20-OFICINA DE TECNOLOGÍA E INFORMÁTICA</v>
      </c>
    </row>
    <row r="314" spans="1:14" ht="32.25" customHeight="1" thickBot="1" x14ac:dyDescent="0.3">
      <c r="A314" s="13" t="e">
        <f>VLOOKUP(B314,'Plantilla publicacion'!$A$3:$B$490,2,0)</f>
        <v>#N/A</v>
      </c>
      <c r="B314" s="261" t="s">
        <v>54</v>
      </c>
      <c r="C314" s="262"/>
      <c r="D314" s="262"/>
      <c r="E314" s="262"/>
      <c r="F314" s="262"/>
      <c r="G314" s="262"/>
      <c r="H314" s="262"/>
      <c r="I314" s="262"/>
      <c r="J314" s="262"/>
      <c r="K314" s="262"/>
      <c r="L314" s="262"/>
      <c r="M314" s="262"/>
      <c r="N314" s="263"/>
    </row>
    <row r="315" spans="1:14" ht="48" customHeight="1" thickBot="1" x14ac:dyDescent="0.3">
      <c r="B315" s="114" t="s">
        <v>463</v>
      </c>
      <c r="C315" s="115" t="s">
        <v>1505</v>
      </c>
      <c r="D315" s="115" t="s">
        <v>0</v>
      </c>
      <c r="E315" s="115" t="s">
        <v>1453</v>
      </c>
      <c r="F315" s="115" t="s">
        <v>1508</v>
      </c>
      <c r="G315" s="115" t="s">
        <v>1</v>
      </c>
      <c r="H315" s="115" t="s">
        <v>2</v>
      </c>
      <c r="I315" s="115" t="s">
        <v>3</v>
      </c>
      <c r="J315" s="115" t="s">
        <v>4</v>
      </c>
      <c r="K315" s="116" t="s">
        <v>5</v>
      </c>
      <c r="L315" s="116" t="s">
        <v>6</v>
      </c>
      <c r="M315" s="117" t="s">
        <v>1506</v>
      </c>
      <c r="N315" s="118" t="s">
        <v>7</v>
      </c>
    </row>
    <row r="316" spans="1:14" s="12" customFormat="1" ht="25.5" x14ac:dyDescent="0.25">
      <c r="A316" s="5" t="str">
        <f>VLOOKUP(B316,'Plantilla publicacion'!$A$3:$B$490,2,0)</f>
        <v>Producto</v>
      </c>
      <c r="B316" s="15" t="s">
        <v>659</v>
      </c>
      <c r="C316" s="238" t="str">
        <f>VLOOKUP(B316,'Plantilla publicacion'!$A$3:$R$490,17,0)</f>
        <v>PND - 5-31-5-b- Convergencia regional - Entidades públicas territoriales y nacionales fortalecidas / PES - Transformación Institucional</v>
      </c>
      <c r="D316" s="238" t="str">
        <f>VLOOKUP(B316,'Plantilla publicacion'!$A$3:$M$490,6,0)</f>
        <v>60-Fortalecer el Sistema Integral de Gestión Institucional en el marco del Modelo Integrado de Planeación y gestión para mejorar la prestación del servicio.</v>
      </c>
      <c r="E316" s="238" t="str">
        <f>VLOOKUP(B316,'Plantilla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316" s="238" t="str">
        <f>VLOOKUP(B316,'Plantilla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16" s="238" t="str">
        <f>VLOOKUP(B316,'Plantilla publicacion'!$A$3:$M$490,7,0)</f>
        <v>N/A</v>
      </c>
      <c r="H316" s="15" t="str">
        <f>VLOOKUP(B316,'Plantilla publicacion'!$A$3:$M$490,8,0)</f>
        <v>Política de prevención del Daño Antijurídico, implementada y presentada al Comité (Informe de implementación de la PPDA y acta de comité)</v>
      </c>
      <c r="I316" s="15">
        <f>VLOOKUP(B316,'Plantilla publicacion'!$A$3:$M$490,9,0)</f>
        <v>1</v>
      </c>
      <c r="J316" s="15" t="str">
        <f>VLOOKUP(B316,'Plantilla publicacion'!$A$3:$M$490,10,0)</f>
        <v>Númerica</v>
      </c>
      <c r="K316" s="174" t="str">
        <f>VLOOKUP(B316,'Plantilla publicacion'!$A$3:$M$490,11,0)</f>
        <v>2025-02-03</v>
      </c>
      <c r="L316" s="174" t="str">
        <f>VLOOKUP(B316,'Plantilla publicacion'!$A$3:$M$490,12,0)</f>
        <v>2025-12-19</v>
      </c>
      <c r="M316" s="15">
        <f>IF(ISERROR(VLOOKUP(B316,'Plantilla publicacion'!$A$3:$P$490,16,0)),"NA",VLOOKUP(B316,'Plantilla publicacion'!$A$3:$P$490,16,0))</f>
        <v>0</v>
      </c>
      <c r="N316" s="15" t="str">
        <f>VLOOKUP(B316,'Plantilla publicacion'!$A$3:$M$490,13,0)</f>
        <v>60-GRUPO DE TRABAJO DE GESTIÓN JUDICIAL ADSCRITO A LA OFICINA ASESORA JURÍDICA</v>
      </c>
    </row>
    <row r="317" spans="1:14" ht="38.25" x14ac:dyDescent="0.25">
      <c r="A317" s="13" t="str">
        <f>VLOOKUP(B317,'Plantilla publicacion'!$A$3:$B$490,2,0)</f>
        <v>Actividad propia</v>
      </c>
      <c r="B317" s="6" t="s">
        <v>661</v>
      </c>
      <c r="C317" s="211"/>
      <c r="D317" s="211">
        <f>VLOOKUP(B317,'Plantilla publicacion'!$A$3:$M$490,6,0)</f>
        <v>0</v>
      </c>
      <c r="E317" s="211"/>
      <c r="F317" s="211"/>
      <c r="G317" s="211" t="str">
        <f>VLOOKUP(B317,'Plantilla publicacion'!$A$3:$M$490,7,0)</f>
        <v>N/A</v>
      </c>
      <c r="H317" s="6" t="str">
        <f>VLOOKUP(B317,'Plantilla publicacion'!$A$3:$M$490,8,0)</f>
        <v>Informar a las Delegaturas mediante memorando y/o correo electrónico, las actividades previstas para la ejecución de la Política de Prevención del Daño Antijurídico de la vigencia 2025. (Memorandos y/o correos electrónicos de los recordatorios)</v>
      </c>
      <c r="I317" s="6">
        <f>VLOOKUP(B317,'Plantilla publicacion'!$A$3:$M$490,9,0)</f>
        <v>1</v>
      </c>
      <c r="J317" s="6" t="str">
        <f>VLOOKUP(B317,'Plantilla publicacion'!$A$3:$M$490,10,0)</f>
        <v>Númerica</v>
      </c>
      <c r="K317" s="7" t="str">
        <f>VLOOKUP(B317,'Plantilla publicacion'!$A$3:$M$490,11,0)</f>
        <v>2025-02-03</v>
      </c>
      <c r="L317" s="7" t="str">
        <f>VLOOKUP(B317,'Plantilla publicacion'!$A$3:$M$490,12,0)</f>
        <v>2025-03-31</v>
      </c>
      <c r="M317" s="58"/>
      <c r="N317" s="17" t="str">
        <f>VLOOKUP(B317,'Plantilla publicacion'!$A$3:$M$490,13,0)</f>
        <v>60-GRUPO DE TRABAJO DE GESTIÓN JUDICIAL ADSCRITO A LA OFICINA ASESORA JURÍDICA</v>
      </c>
    </row>
    <row r="318" spans="1:14" ht="38.25" x14ac:dyDescent="0.25">
      <c r="A318" s="13" t="str">
        <f>VLOOKUP(B318,'Plantilla publicacion'!$A$3:$B$490,2,0)</f>
        <v>Actividad propia</v>
      </c>
      <c r="B318" s="6" t="s">
        <v>663</v>
      </c>
      <c r="C318" s="211"/>
      <c r="D318" s="211">
        <f>VLOOKUP(B318,'Plantilla publicacion'!$A$3:$M$490,6,0)</f>
        <v>0</v>
      </c>
      <c r="E318" s="211"/>
      <c r="F318" s="211"/>
      <c r="G318" s="211" t="str">
        <f>VLOOKUP(B318,'Plantilla publicacion'!$A$3:$M$490,7,0)</f>
        <v>N/A</v>
      </c>
      <c r="H318" s="6" t="str">
        <f>VLOOKUP(B318,'Plantilla publicacion'!$A$3:$M$490,8,0)</f>
        <v>Requerir mediante memorando y/o correo electrónico a las Delegaturas el informe final de cumplimiento de las actividades previstas en la Política de Prevención del Daño Antijurídico de la vigencia 2025.(Memorandos y/o correos electrónicos de los requerimientos)</v>
      </c>
      <c r="I318" s="6">
        <f>VLOOKUP(B318,'Plantilla publicacion'!$A$3:$M$490,9,0)</f>
        <v>1</v>
      </c>
      <c r="J318" s="6" t="str">
        <f>VLOOKUP(B318,'Plantilla publicacion'!$A$3:$M$490,10,0)</f>
        <v>Númerica</v>
      </c>
      <c r="K318" s="7" t="str">
        <f>VLOOKUP(B318,'Plantilla publicacion'!$A$3:$M$490,11,0)</f>
        <v>2025-07-01</v>
      </c>
      <c r="L318" s="7" t="str">
        <f>VLOOKUP(B318,'Plantilla publicacion'!$A$3:$M$490,12,0)</f>
        <v>2025-07-31</v>
      </c>
      <c r="M318" s="58"/>
      <c r="N318" s="17" t="str">
        <f>VLOOKUP(B318,'Plantilla publicacion'!$A$3:$M$490,13,0)</f>
        <v>60-GRUPO DE TRABAJO DE GESTIÓN JUDICIAL ADSCRITO A LA OFICINA ASESORA JURÍDICA</v>
      </c>
    </row>
    <row r="319" spans="1:14" ht="38.25" x14ac:dyDescent="0.25">
      <c r="A319" s="13" t="str">
        <f>VLOOKUP(B319,'Plantilla publicacion'!$A$3:$B$490,2,0)</f>
        <v>Actividad propia</v>
      </c>
      <c r="B319" s="6" t="s">
        <v>665</v>
      </c>
      <c r="C319" s="211"/>
      <c r="D319" s="211">
        <f>VLOOKUP(B319,'Plantilla publicacion'!$A$3:$M$490,6,0)</f>
        <v>0</v>
      </c>
      <c r="E319" s="211"/>
      <c r="F319" s="211"/>
      <c r="G319" s="211" t="str">
        <f>VLOOKUP(B319,'Plantilla publicacion'!$A$3:$M$490,7,0)</f>
        <v>N/A</v>
      </c>
      <c r="H319" s="6" t="str">
        <f>VLOOKUP(B319,'Plantilla publicacion'!$A$3:$M$490,8,0)</f>
        <v>Consolidar información remitida por las Delegaturas y/o áreas encargadas, con las actividades ejecutadas para el cumplimiento de la Política (Documento en Word o Excel con consolidado de la Delegaturas y/o áreas encargadas del cumplimiento de la Política /único entregable)</v>
      </c>
      <c r="I319" s="6">
        <f>VLOOKUP(B319,'Plantilla publicacion'!$A$3:$M$490,9,0)</f>
        <v>1</v>
      </c>
      <c r="J319" s="6" t="str">
        <f>VLOOKUP(B319,'Plantilla publicacion'!$A$3:$M$490,10,0)</f>
        <v>Númerica</v>
      </c>
      <c r="K319" s="7" t="str">
        <f>VLOOKUP(B319,'Plantilla publicacion'!$A$3:$M$490,11,0)</f>
        <v>2025-10-01</v>
      </c>
      <c r="L319" s="7" t="str">
        <f>VLOOKUP(B319,'Plantilla publicacion'!$A$3:$M$490,12,0)</f>
        <v>2025-11-28</v>
      </c>
      <c r="M319" s="58"/>
      <c r="N319" s="17" t="str">
        <f>VLOOKUP(B319,'Plantilla publicacion'!$A$3:$M$490,13,0)</f>
        <v>60-GRUPO DE TRABAJO DE GESTIÓN JUDICIAL ADSCRITO A LA OFICINA ASESORA JURÍDICA</v>
      </c>
    </row>
    <row r="320" spans="1:14" s="12" customFormat="1" ht="39" thickBot="1" x14ac:dyDescent="0.3">
      <c r="A320" s="13" t="str">
        <f>VLOOKUP(B320,'Plantilla publicacion'!$A$3:$B$490,2,0)</f>
        <v>Actividad propia</v>
      </c>
      <c r="B320" s="11" t="s">
        <v>667</v>
      </c>
      <c r="C320" s="211"/>
      <c r="D320" s="211">
        <f>VLOOKUP(B320,'Plantilla publicacion'!$A$3:$M$490,6,0)</f>
        <v>0</v>
      </c>
      <c r="E320" s="211"/>
      <c r="F320" s="211"/>
      <c r="G320" s="211" t="str">
        <f>VLOOKUP(B320,'Plantilla publicacion'!$A$3:$M$490,7,0)</f>
        <v>N/A</v>
      </c>
      <c r="H320" s="11" t="str">
        <f>VLOOKUP(B320,'Plantilla publicacion'!$A$3:$M$490,8,0)</f>
        <v>Presentar al Comité de Conciliación, los resultados del cumplimiento del segundo año de implementación de la  Política de Prevención del Daño Antijurídico (Acta del comité de conciliación e informe de implementación /único entregable)</v>
      </c>
      <c r="I320" s="11">
        <f>VLOOKUP(B320,'Plantilla publicacion'!$A$3:$M$490,9,0)</f>
        <v>1</v>
      </c>
      <c r="J320" s="11" t="str">
        <f>VLOOKUP(B320,'Plantilla publicacion'!$A$3:$M$490,10,0)</f>
        <v>Númerica</v>
      </c>
      <c r="K320" s="111" t="str">
        <f>VLOOKUP(B320,'Plantilla publicacion'!$A$3:$M$490,11,0)</f>
        <v>2025-12-01</v>
      </c>
      <c r="L320" s="111" t="str">
        <f>VLOOKUP(B320,'Plantilla publicacion'!$A$3:$M$490,12,0)</f>
        <v>2025-12-19</v>
      </c>
      <c r="M320" s="112"/>
      <c r="N320" s="113" t="str">
        <f>VLOOKUP(B320,'Plantilla publicacion'!$A$3:$M$490,13,0)</f>
        <v>60-GRUPO DE TRABAJO DE GESTIÓN JUDICIAL ADSCRITO A LA OFICINA ASESORA JURÍDICA</v>
      </c>
    </row>
    <row r="321" spans="1:14" s="12" customFormat="1" ht="38.25" customHeight="1" x14ac:dyDescent="0.25">
      <c r="A321" s="5" t="str">
        <f>VLOOKUP(B321,'Plantilla publicacion'!$A$3:$B$490,2,0)</f>
        <v>Producto</v>
      </c>
      <c r="B321" s="99" t="s">
        <v>669</v>
      </c>
      <c r="C321" s="210" t="str">
        <f>VLOOKUP(B321,'Plantilla publicacion'!$A$3:$R$490,17,0)</f>
        <v>PND - 5-31-5-b- Convergencia regional - Entidades públicas territoriales y nacionales fortalecidas / PES - Transformación Institucional</v>
      </c>
      <c r="D321" s="210" t="str">
        <f>VLOOKUP(B321,'Plantilla publicacion'!$A$3:$M$490,6,0)</f>
        <v>60-Fortalecer el Sistema Integral de Gestión Institucional en el marco del Modelo Integrado de Planeación y gestión para mejorar la prestación del servicio.</v>
      </c>
      <c r="E321" s="210" t="str">
        <f>VLOOKUP(B321,'Plantilla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321" s="210" t="str">
        <f>VLOOKUP(B321,'Plantilla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21" s="210" t="str">
        <f>VLOOKUP(B321,'Plantilla publicacion'!$A$3:$M$490,7,0)</f>
        <v>N/A</v>
      </c>
      <c r="H321" s="101" t="str">
        <f>VLOOKUP(B321,'Plantilla publicacion'!$A$3:$M$490,8,0)</f>
        <v>Política de Prevención del Daño Antijurídico para la bianulidad 2026-2027, formulada (Documento con la Política de prevención del Daño Antijurídico formulada)</v>
      </c>
      <c r="I321" s="101">
        <f>VLOOKUP(B321,'Plantilla publicacion'!$A$3:$M$490,9,0)</f>
        <v>1</v>
      </c>
      <c r="J321" s="101" t="str">
        <f>VLOOKUP(B321,'Plantilla publicacion'!$A$3:$M$490,10,0)</f>
        <v>Númerica</v>
      </c>
      <c r="K321" s="175" t="str">
        <f>VLOOKUP(B321,'Plantilla publicacion'!$A$3:$M$490,11,0)</f>
        <v>2025-06-03</v>
      </c>
      <c r="L321" s="175" t="str">
        <f>VLOOKUP(B321,'Plantilla publicacion'!$A$3:$M$490,12,0)</f>
        <v>2025-12-31</v>
      </c>
      <c r="M321" s="101" t="str">
        <f>IF(ISERROR(VLOOKUP(B321,'Plantilla publicacion'!$A$3:$P$490,16,0)),"NA",VLOOKUP(B321,'Plantilla publicacion'!$A$3:$P$490,16,0))</f>
        <v>PES_20230253 / PEI_19</v>
      </c>
      <c r="N321" s="102" t="str">
        <f>VLOOKUP(B321,'Plantilla publicacion'!$A$3:$M$490,13,0)</f>
        <v>60-GRUPO DE TRABAJO DE GESTIÓN JUDICIAL ADSCRITO A LA OFICINA ASESORA JURÍDICA</v>
      </c>
    </row>
    <row r="322" spans="1:14" ht="38.25" x14ac:dyDescent="0.25">
      <c r="A322" s="13" t="str">
        <f>VLOOKUP(B322,'Plantilla publicacion'!$A$3:$B$490,2,0)</f>
        <v>Actividad propia</v>
      </c>
      <c r="B322" s="103" t="s">
        <v>671</v>
      </c>
      <c r="C322" s="211"/>
      <c r="D322" s="211">
        <f>VLOOKUP(B322,'Plantilla publicacion'!$A$3:$M$490,6,0)</f>
        <v>0</v>
      </c>
      <c r="E322" s="211"/>
      <c r="F322" s="211"/>
      <c r="G322" s="211" t="str">
        <f>VLOOKUP(B322,'Plantilla publicacion'!$A$3:$M$490,7,0)</f>
        <v>N/A</v>
      </c>
      <c r="H322" s="6" t="str">
        <f>VLOOKUP(B322,'Plantilla publicacion'!$A$3:$M$490,8,0)</f>
        <v>Realizar informe de análisis de causas de demanda y condena para la formulación de la Política de Prevención del Daño Antijurídico. (Informe de análisis de causas de demanda y condena/único entregable)</v>
      </c>
      <c r="I322" s="6">
        <f>VLOOKUP(B322,'Plantilla publicacion'!$A$3:$M$490,9,0)</f>
        <v>1</v>
      </c>
      <c r="J322" s="6" t="str">
        <f>VLOOKUP(B322,'Plantilla publicacion'!$A$3:$M$490,10,0)</f>
        <v>Númerica</v>
      </c>
      <c r="K322" s="7" t="str">
        <f>VLOOKUP(B322,'Plantilla publicacion'!$A$3:$M$490,11,0)</f>
        <v>2025-06-03</v>
      </c>
      <c r="L322" s="7" t="str">
        <f>VLOOKUP(B322,'Plantilla publicacion'!$A$3:$M$490,12,0)</f>
        <v>2025-09-30</v>
      </c>
      <c r="M322" s="58"/>
      <c r="N322" s="104" t="str">
        <f>VLOOKUP(B322,'Plantilla publicacion'!$A$3:$M$490,13,0)</f>
        <v>60-GRUPO DE TRABAJO DE GESTIÓN JUDICIAL ADSCRITO A LA OFICINA ASESORA JURÍDICA</v>
      </c>
    </row>
    <row r="323" spans="1:14" ht="25.5" x14ac:dyDescent="0.25">
      <c r="A323" s="13" t="str">
        <f>VLOOKUP(B323,'Plantilla publicacion'!$A$3:$B$490,2,0)</f>
        <v>Actividad propia</v>
      </c>
      <c r="B323" s="103" t="s">
        <v>673</v>
      </c>
      <c r="C323" s="211"/>
      <c r="D323" s="211">
        <f>VLOOKUP(B323,'Plantilla publicacion'!$A$3:$M$490,6,0)</f>
        <v>0</v>
      </c>
      <c r="E323" s="211"/>
      <c r="F323" s="211"/>
      <c r="G323" s="211" t="str">
        <f>VLOOKUP(B323,'Plantilla publicacion'!$A$3:$M$490,7,0)</f>
        <v>N/A</v>
      </c>
      <c r="H323" s="6" t="str">
        <f>VLOOKUP(B323,'Plantilla publicacion'!$A$3:$M$490,8,0)</f>
        <v>Presentar y socializar informe de análisis de causas de demanda y condena A las áreas misionales de la Entidad.	 (Acta de reunión y/o capturas de pantalla de la reunión)</v>
      </c>
      <c r="I323" s="6">
        <f>VLOOKUP(B323,'Plantilla publicacion'!$A$3:$M$490,9,0)</f>
        <v>1</v>
      </c>
      <c r="J323" s="6" t="str">
        <f>VLOOKUP(B323,'Plantilla publicacion'!$A$3:$M$490,10,0)</f>
        <v>Númerica</v>
      </c>
      <c r="K323" s="7" t="str">
        <f>VLOOKUP(B323,'Plantilla publicacion'!$A$3:$M$490,11,0)</f>
        <v>2025-10-01</v>
      </c>
      <c r="L323" s="7" t="str">
        <f>VLOOKUP(B323,'Plantilla publicacion'!$A$3:$M$490,12,0)</f>
        <v>2025-10-31</v>
      </c>
      <c r="M323" s="58"/>
      <c r="N323" s="104" t="str">
        <f>VLOOKUP(B323,'Plantilla publicacion'!$A$3:$M$490,13,0)</f>
        <v>60-GRUPO DE TRABAJO DE GESTIÓN JUDICIAL ADSCRITO A LA OFICINA ASESORA JURÍDICA</v>
      </c>
    </row>
    <row r="324" spans="1:14" ht="25.5" x14ac:dyDescent="0.25">
      <c r="A324" s="13" t="str">
        <f>VLOOKUP(B324,'Plantilla publicacion'!$A$3:$B$490,2,0)</f>
        <v>Actividad propia</v>
      </c>
      <c r="B324" s="103" t="s">
        <v>675</v>
      </c>
      <c r="C324" s="211"/>
      <c r="D324" s="211">
        <f>VLOOKUP(B324,'Plantilla publicacion'!$A$3:$M$490,6,0)</f>
        <v>0</v>
      </c>
      <c r="E324" s="211"/>
      <c r="F324" s="211"/>
      <c r="G324" s="211" t="str">
        <f>VLOOKUP(B324,'Plantilla publicacion'!$A$3:$M$490,7,0)</f>
        <v>N/A</v>
      </c>
      <c r="H324" s="6" t="str">
        <f>VLOOKUP(B324,'Plantilla publicacion'!$A$3:$M$490,8,0)</f>
        <v>Formular proyecto de la Política de Prevención del Daño Antijurídico de acuerdo con los lineamientos de la ANDJE (Documento de formulación/único entregable)</v>
      </c>
      <c r="I324" s="6">
        <f>VLOOKUP(B324,'Plantilla publicacion'!$A$3:$M$490,9,0)</f>
        <v>1</v>
      </c>
      <c r="J324" s="6" t="str">
        <f>VLOOKUP(B324,'Plantilla publicacion'!$A$3:$M$490,10,0)</f>
        <v>Númerica</v>
      </c>
      <c r="K324" s="7" t="str">
        <f>VLOOKUP(B324,'Plantilla publicacion'!$A$3:$M$490,11,0)</f>
        <v>2025-11-04</v>
      </c>
      <c r="L324" s="7" t="str">
        <f>VLOOKUP(B324,'Plantilla publicacion'!$A$3:$M$490,12,0)</f>
        <v>2025-11-28</v>
      </c>
      <c r="M324" s="58"/>
      <c r="N324" s="104" t="str">
        <f>VLOOKUP(B324,'Plantilla publicacion'!$A$3:$M$490,13,0)</f>
        <v>60-GRUPO DE TRABAJO DE GESTIÓN JUDICIAL ADSCRITO A LA OFICINA ASESORA JURÍDICA</v>
      </c>
    </row>
    <row r="325" spans="1:14" ht="25.5" x14ac:dyDescent="0.25">
      <c r="A325" s="13" t="str">
        <f>VLOOKUP(B325,'Plantilla publicacion'!$A$3:$B$490,2,0)</f>
        <v>Actividad propia</v>
      </c>
      <c r="B325" s="103" t="s">
        <v>677</v>
      </c>
      <c r="C325" s="211"/>
      <c r="D325" s="211">
        <f>VLOOKUP(B325,'Plantilla publicacion'!$A$3:$M$490,6,0)</f>
        <v>0</v>
      </c>
      <c r="E325" s="211"/>
      <c r="F325" s="211"/>
      <c r="G325" s="211" t="str">
        <f>VLOOKUP(B325,'Plantilla publicacion'!$A$3:$M$490,7,0)</f>
        <v>N/A</v>
      </c>
      <c r="H325" s="6" t="str">
        <f>VLOOKUP(B325,'Plantilla publicacion'!$A$3:$M$490,8,0)</f>
        <v>Presentar la formulación de la Política de Prevención del Daño Antijurídico al Comité de Conciliación. (Acta del comité de conciliación y/o documento de la presentación)</v>
      </c>
      <c r="I325" s="6">
        <f>VLOOKUP(B325,'Plantilla publicacion'!$A$3:$M$490,9,0)</f>
        <v>1</v>
      </c>
      <c r="J325" s="6" t="str">
        <f>VLOOKUP(B325,'Plantilla publicacion'!$A$3:$M$490,10,0)</f>
        <v>Númerica</v>
      </c>
      <c r="K325" s="7" t="str">
        <f>VLOOKUP(B325,'Plantilla publicacion'!$A$3:$M$490,11,0)</f>
        <v>2025-12-01</v>
      </c>
      <c r="L325" s="7" t="str">
        <f>VLOOKUP(B325,'Plantilla publicacion'!$A$3:$M$490,12,0)</f>
        <v>2025-12-15</v>
      </c>
      <c r="M325" s="58"/>
      <c r="N325" s="104" t="str">
        <f>VLOOKUP(B325,'Plantilla publicacion'!$A$3:$M$490,13,0)</f>
        <v>60-GRUPO DE TRABAJO DE GESTIÓN JUDICIAL ADSCRITO A LA OFICINA ASESORA JURÍDICA</v>
      </c>
    </row>
    <row r="326" spans="1:14" ht="26.25" thickBot="1" x14ac:dyDescent="0.3">
      <c r="A326" s="13" t="str">
        <f>VLOOKUP(B326,'Plantilla publicacion'!$A$3:$B$490,2,0)</f>
        <v>Actividad propia</v>
      </c>
      <c r="B326" s="105" t="s">
        <v>679</v>
      </c>
      <c r="C326" s="212"/>
      <c r="D326" s="212">
        <f>VLOOKUP(B326,'Plantilla publicacion'!$A$3:$M$490,6,0)</f>
        <v>0</v>
      </c>
      <c r="E326" s="212"/>
      <c r="F326" s="212"/>
      <c r="G326" s="212" t="str">
        <f>VLOOKUP(B326,'Plantilla publicacion'!$A$3:$M$490,7,0)</f>
        <v>N/A</v>
      </c>
      <c r="H326" s="107" t="str">
        <f>VLOOKUP(B326,'Plantilla publicacion'!$A$3:$M$490,8,0)</f>
        <v>Enviar a la ANDJE la formulación de la Política de Prevención del Daño Antijurídico para aprobación. (Soporte de envío del documento a la ANDJE/único entregable)</v>
      </c>
      <c r="I326" s="107">
        <f>VLOOKUP(B326,'Plantilla publicacion'!$A$3:$M$490,9,0)</f>
        <v>1</v>
      </c>
      <c r="J326" s="107" t="str">
        <f>VLOOKUP(B326,'Plantilla publicacion'!$A$3:$M$490,10,0)</f>
        <v>Númerica</v>
      </c>
      <c r="K326" s="108" t="str">
        <f>VLOOKUP(B326,'Plantilla publicacion'!$A$3:$M$490,11,0)</f>
        <v>2025-12-16</v>
      </c>
      <c r="L326" s="108" t="str">
        <f>VLOOKUP(B326,'Plantilla publicacion'!$A$3:$M$490,12,0)</f>
        <v>2025-12-31</v>
      </c>
      <c r="M326" s="109"/>
      <c r="N326" s="110" t="str">
        <f>VLOOKUP(B326,'Plantilla publicacion'!$A$3:$M$490,13,0)</f>
        <v>60-GRUPO DE TRABAJO DE GESTIÓN JUDICIAL ADSCRITO A LA OFICINA ASESORA JURÍDICA</v>
      </c>
    </row>
    <row r="327" spans="1:14" s="12" customFormat="1" ht="25.5" x14ac:dyDescent="0.25">
      <c r="A327" s="5" t="str">
        <f>VLOOKUP(B327,'Plantilla publicacion'!$A$3:$B$490,2,0)</f>
        <v>Producto</v>
      </c>
      <c r="B327" s="15" t="s">
        <v>681</v>
      </c>
      <c r="C327" s="211" t="str">
        <f>VLOOKUP(B327,'Plantilla publicacion'!$A$3:$R$490,17,0)</f>
        <v>PND - 5-31-5-b- Convergencia regional - Entidades públicas territoriales y nacionales fortalecidas / PES - Transformación Institucional</v>
      </c>
      <c r="D327" s="211" t="str">
        <f>VLOOKUP(B327,'Plantilla publicacion'!$A$3:$M$490,6,0)</f>
        <v>56-Fortalecer la gestión de la información, el conocimiento y la innovación para optimizar la capacidad institucional</v>
      </c>
      <c r="E327" s="211" t="str">
        <f>VLOOKUP(B327,'Plantilla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327" s="211" t="str">
        <f>VLOOKUP(B327,'Plantilla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27" s="211" t="str">
        <f>VLOOKUP(B327,'Plantilla publicacion'!$A$3:$M$490,7,0)</f>
        <v>N/A</v>
      </c>
      <c r="H327" s="15" t="str">
        <f>VLOOKUP(B327,'Plantilla publicacion'!$A$3:$M$490,8,0)</f>
        <v>Equipo jurídico del Grupo de Gestión Judicial , fortalecido (Listas de asistencia y/o capturas de pantalla/único entregable)</v>
      </c>
      <c r="I327" s="15">
        <f>VLOOKUP(B327,'Plantilla publicacion'!$A$3:$M$490,9,0)</f>
        <v>2</v>
      </c>
      <c r="J327" s="15" t="str">
        <f>VLOOKUP(B327,'Plantilla publicacion'!$A$3:$M$490,10,0)</f>
        <v>Númerica</v>
      </c>
      <c r="K327" s="174" t="str">
        <f>VLOOKUP(B327,'Plantilla publicacion'!$A$3:$M$490,11,0)</f>
        <v>2025-01-27</v>
      </c>
      <c r="L327" s="174" t="str">
        <f>VLOOKUP(B327,'Plantilla publicacion'!$A$3:$M$490,12,0)</f>
        <v>2025-11-28</v>
      </c>
      <c r="M327" s="15" t="str">
        <f>IF(ISERROR(VLOOKUP(B327,'Plantilla publicacion'!$A$3:$P$490,16,0)),"NA",VLOOKUP(B327,'Plantilla publicacion'!$A$3:$P$490,16,0))</f>
        <v>PES_20230248 / PEI_20</v>
      </c>
      <c r="N327" s="15" t="str">
        <f>VLOOKUP(B327,'Plantilla publicacion'!$A$3:$M$490,13,0)</f>
        <v>60-GRUPO DE TRABAJO DE GESTIÓN JUDICIAL ADSCRITO A LA OFICINA ASESORA JURÍDICA</v>
      </c>
    </row>
    <row r="328" spans="1:14" ht="25.5" x14ac:dyDescent="0.25">
      <c r="A328" s="13" t="str">
        <f>VLOOKUP(B328,'Plantilla publicacion'!$A$3:$B$490,2,0)</f>
        <v>Actividad propia</v>
      </c>
      <c r="B328" s="6" t="s">
        <v>683</v>
      </c>
      <c r="C328" s="211"/>
      <c r="D328" s="211">
        <f>VLOOKUP(B328,'Plantilla publicacion'!$A$3:$M$490,6,0)</f>
        <v>0</v>
      </c>
      <c r="E328" s="211"/>
      <c r="F328" s="211"/>
      <c r="G328" s="211" t="str">
        <f>VLOOKUP(B328,'Plantilla publicacion'!$A$3:$M$490,7,0)</f>
        <v>N/A</v>
      </c>
      <c r="H328" s="6" t="str">
        <f>VLOOKUP(B328,'Plantilla publicacion'!$A$3:$M$490,8,0)</f>
        <v>Solicitar mediante correo electrónico a la ANDJE que se realicen dos jornadas de capacitación. (Correo electrónico a la ANDJE/único entregable)</v>
      </c>
      <c r="I328" s="6">
        <f>VLOOKUP(B328,'Plantilla publicacion'!$A$3:$M$490,9,0)</f>
        <v>1</v>
      </c>
      <c r="J328" s="6" t="str">
        <f>VLOOKUP(B328,'Plantilla publicacion'!$A$3:$M$490,10,0)</f>
        <v>Númerica</v>
      </c>
      <c r="K328" s="7" t="str">
        <f>VLOOKUP(B328,'Plantilla publicacion'!$A$3:$M$490,11,0)</f>
        <v>2025-01-27</v>
      </c>
      <c r="L328" s="7" t="str">
        <f>VLOOKUP(B328,'Plantilla publicacion'!$A$3:$M$490,12,0)</f>
        <v>2025-02-28</v>
      </c>
      <c r="M328" s="58"/>
      <c r="N328" s="17" t="str">
        <f>VLOOKUP(B328,'Plantilla publicacion'!$A$3:$M$490,13,0)</f>
        <v>60-GRUPO DE TRABAJO DE GESTIÓN JUDICIAL ADSCRITO A LA OFICINA ASESORA JURÍDICA</v>
      </c>
    </row>
    <row r="329" spans="1:14" ht="25.5" x14ac:dyDescent="0.25">
      <c r="A329" s="13" t="str">
        <f>VLOOKUP(B329,'Plantilla publicacion'!$A$3:$B$490,2,0)</f>
        <v>Actividad propia</v>
      </c>
      <c r="B329" s="6" t="s">
        <v>685</v>
      </c>
      <c r="C329" s="211"/>
      <c r="D329" s="211">
        <f>VLOOKUP(B329,'Plantilla publicacion'!$A$3:$M$490,6,0)</f>
        <v>0</v>
      </c>
      <c r="E329" s="211"/>
      <c r="F329" s="211"/>
      <c r="G329" s="211" t="str">
        <f>VLOOKUP(B329,'Plantilla publicacion'!$A$3:$M$490,7,0)</f>
        <v>N/A</v>
      </c>
      <c r="H329" s="6" t="str">
        <f>VLOOKUP(B329,'Plantilla publicacion'!$A$3:$M$490,8,0)</f>
        <v>Participar en capacitaciones desarrolladas por la Agencia Nacional de Defensa Jurídica del Estado (Capturas de pantalla de las capacitaciones y/o listado de asistencia)</v>
      </c>
      <c r="I329" s="6">
        <f>VLOOKUP(B329,'Plantilla publicacion'!$A$3:$M$490,9,0)</f>
        <v>2</v>
      </c>
      <c r="J329" s="6" t="str">
        <f>VLOOKUP(B329,'Plantilla publicacion'!$A$3:$M$490,10,0)</f>
        <v>Númerica</v>
      </c>
      <c r="K329" s="7" t="str">
        <f>VLOOKUP(B329,'Plantilla publicacion'!$A$3:$M$490,11,0)</f>
        <v>2025-03-03</v>
      </c>
      <c r="L329" s="7" t="str">
        <f>VLOOKUP(B329,'Plantilla publicacion'!$A$3:$M$490,12,0)</f>
        <v>2025-09-30</v>
      </c>
      <c r="M329" s="58"/>
      <c r="N329" s="17" t="str">
        <f>VLOOKUP(B329,'Plantilla publicacion'!$A$3:$M$490,13,0)</f>
        <v>60-GRUPO DE TRABAJO DE GESTIÓN JUDICIAL ADSCRITO A LA OFICINA ASESORA JURÍDICA</v>
      </c>
    </row>
    <row r="330" spans="1:14" ht="51.75" thickBot="1" x14ac:dyDescent="0.3">
      <c r="A330" s="13" t="str">
        <f>VLOOKUP(B330,'Plantilla publicacion'!$A$3:$B$490,2,0)</f>
        <v>Actividad propia</v>
      </c>
      <c r="B330" s="19" t="s">
        <v>686</v>
      </c>
      <c r="C330" s="211"/>
      <c r="D330" s="211">
        <f>VLOOKUP(B330,'Plantilla publicacion'!$A$3:$M$490,6,0)</f>
        <v>0</v>
      </c>
      <c r="E330" s="211"/>
      <c r="F330" s="211"/>
      <c r="G330" s="211" t="str">
        <f>VLOOKUP(B330,'Plantilla publicacion'!$A$3:$M$490,7,0)</f>
        <v>N/A</v>
      </c>
      <c r="H330" s="6" t="str">
        <f>VLOOKUP(B330,'Plantilla publicacion'!$A$3:$M$490,8,0)</f>
        <v>Realizar conversatorios para fomentar el intercambio de ideas, experiencias y aprendizajes entre los integrantes del Grupo de Trabajo de Gestión Judicial, aplicando los conocimientos adquiridos en las capacitaciones impartidas por la ANDJE. (Listados de Asistencia/registros fotográficos/capturas de pantallas  y informes con las conclusiones de los conversatorios)</v>
      </c>
      <c r="I330" s="6">
        <f>VLOOKUP(B330,'Plantilla publicacion'!$A$3:$M$490,9,0)</f>
        <v>2</v>
      </c>
      <c r="J330" s="6" t="str">
        <f>VLOOKUP(B330,'Plantilla publicacion'!$A$3:$M$490,10,0)</f>
        <v>Númerica</v>
      </c>
      <c r="K330" s="7" t="str">
        <f>VLOOKUP(B330,'Plantilla publicacion'!$A$3:$M$490,11,0)</f>
        <v>2025-04-01</v>
      </c>
      <c r="L330" s="7" t="str">
        <f>VLOOKUP(B330,'Plantilla publicacion'!$A$3:$M$490,12,0)</f>
        <v>2025-11-28</v>
      </c>
      <c r="M330" s="58"/>
      <c r="N330" s="17" t="str">
        <f>VLOOKUP(B330,'Plantilla publicacion'!$A$3:$M$490,13,0)</f>
        <v>60-GRUPO DE TRABAJO DE GESTIÓN JUDICIAL ADSCRITO A LA OFICINA ASESORA JURÍDICA</v>
      </c>
    </row>
    <row r="331" spans="1:14" ht="32.25" customHeight="1" thickBot="1" x14ac:dyDescent="0.3">
      <c r="A331" s="13" t="e">
        <f>VLOOKUP(B331,'Plantilla publicacion'!$A$3:$B$490,2,0)</f>
        <v>#N/A</v>
      </c>
      <c r="B331" s="258" t="s">
        <v>55</v>
      </c>
      <c r="C331" s="259"/>
      <c r="D331" s="259"/>
      <c r="E331" s="259"/>
      <c r="F331" s="259"/>
      <c r="G331" s="259"/>
      <c r="H331" s="259"/>
      <c r="I331" s="259"/>
      <c r="J331" s="259"/>
      <c r="K331" s="259"/>
      <c r="L331" s="259"/>
      <c r="M331" s="259"/>
      <c r="N331" s="260"/>
    </row>
    <row r="332" spans="1:14" ht="48" customHeight="1" thickBot="1" x14ac:dyDescent="0.3">
      <c r="B332" s="22" t="s">
        <v>463</v>
      </c>
      <c r="C332" s="23" t="s">
        <v>1505</v>
      </c>
      <c r="D332" s="23" t="s">
        <v>0</v>
      </c>
      <c r="E332" s="23" t="s">
        <v>1453</v>
      </c>
      <c r="F332" s="23" t="s">
        <v>1508</v>
      </c>
      <c r="G332" s="23" t="s">
        <v>1</v>
      </c>
      <c r="H332" s="23" t="s">
        <v>2</v>
      </c>
      <c r="I332" s="23" t="s">
        <v>3</v>
      </c>
      <c r="J332" s="23" t="s">
        <v>4</v>
      </c>
      <c r="K332" s="24" t="s">
        <v>5</v>
      </c>
      <c r="L332" s="24" t="s">
        <v>6</v>
      </c>
      <c r="M332" s="57" t="s">
        <v>1506</v>
      </c>
      <c r="N332" s="25" t="s">
        <v>7</v>
      </c>
    </row>
    <row r="333" spans="1:14" s="12" customFormat="1" ht="38.25" x14ac:dyDescent="0.25">
      <c r="A333" s="5" t="str">
        <f>VLOOKUP(B333,'Plantilla publicacion'!$A$3:$B$490,2,0)</f>
        <v>Producto</v>
      </c>
      <c r="B333" s="15" t="s">
        <v>774</v>
      </c>
      <c r="C333" s="238" t="str">
        <f>VLOOKUP(B333,'Plantilla publicacion'!$A$3:$R$490,17,0)</f>
        <v>PND - 5-31-5-b- Convergencia regional - Entidades públicas territoriales y nacionales fortalecidas / PES - Transformación Institucional</v>
      </c>
      <c r="D333" s="238" t="str">
        <f>VLOOKUP(B333,'Plantilla publicacion'!$A$3:$M$490,6,0)</f>
        <v>56-Fortalecer la gestión de la información, el conocimiento y la innovación para optimizar la capacidad institucional</v>
      </c>
      <c r="E333" s="238" t="str">
        <f>VLOOKUP(B333,'Plantilla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333" s="238" t="str">
        <f>VLOOKUP(B333,'Plantilla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33" s="238" t="str">
        <f>VLOOKUP(B333,'Plantilla publicacion'!$A$3:$M$490,7,0)</f>
        <v>N/A</v>
      </c>
      <c r="H333" s="15" t="str">
        <f>VLOOKUP(B333,'Plantilla publicacion'!$A$3:$M$490,8,0)</f>
        <v>Estrategia de divulgación de la herramienta “Buscador de Conceptos”, para promover la consulta por parte de los Grupos de Interés, ejecutada. (capturas de pantalla de la publicación de la campaña/único entregable)</v>
      </c>
      <c r="I333" s="15">
        <f>VLOOKUP(B333,'Plantilla publicacion'!$A$3:$M$490,9,0)</f>
        <v>1</v>
      </c>
      <c r="J333" s="15" t="str">
        <f>VLOOKUP(B333,'Plantilla publicacion'!$A$3:$M$490,10,0)</f>
        <v>Númerica</v>
      </c>
      <c r="K333" s="174" t="str">
        <f>VLOOKUP(B333,'Plantilla publicacion'!$A$3:$M$490,11,0)</f>
        <v>2025-01-27</v>
      </c>
      <c r="L333" s="174" t="str">
        <f>VLOOKUP(B333,'Plantilla publicacion'!$A$3:$M$490,12,0)</f>
        <v>2025-12-10</v>
      </c>
      <c r="M333" s="15">
        <f>IF(ISERROR(VLOOKUP(B333,'Plantilla publicacion'!$A$3:$P$490,16,0)),"NA",VLOOKUP(B333,'Plantilla publicacion'!$A$3:$P$490,16,0))</f>
        <v>0</v>
      </c>
      <c r="N333" s="15" t="str">
        <f>VLOOKUP(B333,'Plantilla publicacion'!$A$3:$M$490,13,0)</f>
        <v>73-GRUPO DE TRABAJO DE COMUNICACION;
13-GRUPO DE TRABAJO DE CONCEPTOS Y APOYO LEGAL</v>
      </c>
    </row>
    <row r="334" spans="1:14" ht="39.75" customHeight="1" x14ac:dyDescent="0.25">
      <c r="A334" s="13" t="str">
        <f>VLOOKUP(B334,'Plantilla publicacion'!$A$3:$B$490,2,0)</f>
        <v>Actividad propia</v>
      </c>
      <c r="B334" s="6" t="s">
        <v>777</v>
      </c>
      <c r="C334" s="211"/>
      <c r="D334" s="211">
        <f>VLOOKUP(B334,'Plantilla publicacion'!$A$3:$M$490,6,0)</f>
        <v>0</v>
      </c>
      <c r="E334" s="211"/>
      <c r="F334" s="211"/>
      <c r="G334" s="211" t="str">
        <f>VLOOKUP(B334,'Plantilla publicacion'!$A$3:$M$490,7,0)</f>
        <v>N/A</v>
      </c>
      <c r="H334" s="6" t="str">
        <f>VLOOKUP(B334,'Plantilla publicacion'!$A$3:$M$490,8,0)</f>
        <v>Elaborar y remitir al Grupo de Comunicaciones el Brief con la propuesta de la estrategia de divulgación del "Buscador de Conceptos" (Correo electrónico con Brief diligenciado / único entregable)</v>
      </c>
      <c r="I334" s="6">
        <f>VLOOKUP(B334,'Plantilla publicacion'!$A$3:$M$490,9,0)</f>
        <v>1</v>
      </c>
      <c r="J334" s="6" t="str">
        <f>VLOOKUP(B334,'Plantilla publicacion'!$A$3:$M$490,10,0)</f>
        <v>Númerica</v>
      </c>
      <c r="K334" s="7" t="str">
        <f>VLOOKUP(B334,'Plantilla publicacion'!$A$3:$M$490,11,0)</f>
        <v>2025-01-27</v>
      </c>
      <c r="L334" s="7" t="str">
        <f>VLOOKUP(B334,'Plantilla publicacion'!$A$3:$M$490,12,0)</f>
        <v>2025-02-28</v>
      </c>
      <c r="M334" s="58"/>
      <c r="N334" s="17" t="str">
        <f>VLOOKUP(B334,'Plantilla publicacion'!$A$3:$M$490,13,0)</f>
        <v>13-GRUPO DE TRABAJO DE CONCEPTOS Y APOYO LEGAL</v>
      </c>
    </row>
    <row r="335" spans="1:14" ht="39.75" customHeight="1" x14ac:dyDescent="0.25">
      <c r="A335" s="13" t="str">
        <f>VLOOKUP(B335,'Plantilla publicacion'!$A$3:$B$490,2,0)</f>
        <v>Actividad sin participación</v>
      </c>
      <c r="B335" s="6" t="s">
        <v>779</v>
      </c>
      <c r="C335" s="211"/>
      <c r="D335" s="211">
        <f>VLOOKUP(B335,'Plantilla publicacion'!$A$3:$M$490,6,0)</f>
        <v>0</v>
      </c>
      <c r="E335" s="211"/>
      <c r="F335" s="211"/>
      <c r="G335" s="211" t="str">
        <f>VLOOKUP(B335,'Plantilla publicacion'!$A$3:$M$490,7,0)</f>
        <v>N/A</v>
      </c>
      <c r="H335" s="6" t="str">
        <f>VLOOKUP(B335,'Plantilla publicacion'!$A$3:$M$490,8,0)</f>
        <v>Elaborar y presentar el concepto gráfico y racional de la estrategia de divulgación y sus diferentes ejes temáticos. (Un correo electrónico con Documento en el que se observe el concepto gráfico y racional de laestrategia de divulgación  y sus diferentes ejes temáticos / único entregable)</v>
      </c>
      <c r="I335" s="6">
        <f>VLOOKUP(B335,'Plantilla publicacion'!$A$3:$M$490,9,0)</f>
        <v>1</v>
      </c>
      <c r="J335" s="6" t="str">
        <f>VLOOKUP(B335,'Plantilla publicacion'!$A$3:$M$490,10,0)</f>
        <v>Númerica</v>
      </c>
      <c r="K335" s="7" t="str">
        <f>VLOOKUP(B335,'Plantilla publicacion'!$A$3:$M$490,11,0)</f>
        <v>2025-03-03</v>
      </c>
      <c r="L335" s="7" t="str">
        <f>VLOOKUP(B335,'Plantilla publicacion'!$A$3:$M$490,12,0)</f>
        <v>2025-04-30</v>
      </c>
      <c r="M335" s="58"/>
      <c r="N335" s="17" t="str">
        <f>VLOOKUP(B335,'Plantilla publicacion'!$A$3:$M$490,13,0)</f>
        <v>73-GRUPO DE TRABAJO DE COMUNICACION</v>
      </c>
    </row>
    <row r="336" spans="1:14" ht="39.75" customHeight="1" thickBot="1" x14ac:dyDescent="0.3">
      <c r="A336" s="13" t="str">
        <f>VLOOKUP(B336,'Plantilla publicacion'!$A$3:$B$490,2,0)</f>
        <v>Actividad sin participación</v>
      </c>
      <c r="B336" s="11" t="s">
        <v>781</v>
      </c>
      <c r="C336" s="211"/>
      <c r="D336" s="211">
        <f>VLOOKUP(B336,'Plantilla publicacion'!$A$3:$M$490,6,0)</f>
        <v>0</v>
      </c>
      <c r="E336" s="211"/>
      <c r="F336" s="211"/>
      <c r="G336" s="211" t="str">
        <f>VLOOKUP(B336,'Plantilla publicacion'!$A$3:$M$490,7,0)</f>
        <v>N/A</v>
      </c>
      <c r="H336" s="11" t="str">
        <f>VLOOKUP(B336,'Plantilla publicacion'!$A$3:$M$490,8,0)</f>
        <v>Ejecutar la estrategia de divulgación a través de los canales de comunicación d ela Entidad.  (capturas de pantalla de la publicación de estrategia de divulgación/único entregable)</v>
      </c>
      <c r="I336" s="11">
        <f>VLOOKUP(B336,'Plantilla publicacion'!$A$3:$M$490,9,0)</f>
        <v>1</v>
      </c>
      <c r="J336" s="11" t="str">
        <f>VLOOKUP(B336,'Plantilla publicacion'!$A$3:$M$490,10,0)</f>
        <v>Porcentual</v>
      </c>
      <c r="K336" s="111" t="str">
        <f>VLOOKUP(B336,'Plantilla publicacion'!$A$3:$M$490,11,0)</f>
        <v>2025-04-01</v>
      </c>
      <c r="L336" s="111" t="str">
        <f>VLOOKUP(B336,'Plantilla publicacion'!$A$3:$M$490,12,0)</f>
        <v>2025-12-10</v>
      </c>
      <c r="M336" s="112"/>
      <c r="N336" s="113" t="str">
        <f>VLOOKUP(B336,'Plantilla publicacion'!$A$3:$M$490,13,0)</f>
        <v>73-GRUPO DE TRABAJO DE COMUNICACION</v>
      </c>
    </row>
    <row r="337" spans="1:14" s="12" customFormat="1" ht="38.25" x14ac:dyDescent="0.25">
      <c r="A337" s="5" t="str">
        <f>VLOOKUP(B337,'Plantilla publicacion'!$A$3:$B$490,2,0)</f>
        <v>Producto</v>
      </c>
      <c r="B337" s="99" t="s">
        <v>784</v>
      </c>
      <c r="C337" s="210" t="str">
        <f>VLOOKUP(B337,'Plantilla publicacion'!$A$3:$R$490,17,0)</f>
        <v>PND - 5-31-5-b- Convergencia regional - Entidades públicas territoriales y nacionales fortalecidas / PES - Transformación Institucional</v>
      </c>
      <c r="D337" s="210" t="str">
        <f>VLOOKUP(B337,'Plantilla publicacion'!$A$3:$M$490,6,0)</f>
        <v>60-Fortalecer el Sistema Integral de Gestión Institucional en el marco del Modelo Integrado de Planeación y gestión para mejorar la prestación del servicio.</v>
      </c>
      <c r="E337" s="210" t="str">
        <f>VLOOKUP(B337,'Plantilla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337" s="210" t="str">
        <f>VLOOKUP(B337,'Plantilla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37" s="210" t="str">
        <f>VLOOKUP(B337,'Plantilla publicacion'!$A$3:$M$490,7,0)</f>
        <v>N/A</v>
      </c>
      <c r="H337" s="101" t="str">
        <f>VLOOKUP(B337,'Plantilla publicacion'!$A$3:$M$490,8,0)</f>
        <v>Proyecto(s) de acto(s) administrativo(s) a través del cual se ordenará la depuración normativa de la SIC, elaborado(s) y presentados (s) (Proyecto(s) de acto(s) de depuración elaborado(s)/único entregable)</v>
      </c>
      <c r="I337" s="101">
        <f>VLOOKUP(B337,'Plantilla publicacion'!$A$3:$M$490,9,0)</f>
        <v>100</v>
      </c>
      <c r="J337" s="101" t="str">
        <f>VLOOKUP(B337,'Plantilla publicacion'!$A$3:$M$490,10,0)</f>
        <v>Porcentual</v>
      </c>
      <c r="K337" s="175" t="str">
        <f>VLOOKUP(B337,'Plantilla publicacion'!$A$3:$M$490,11,0)</f>
        <v>2025-01-30</v>
      </c>
      <c r="L337" s="175" t="str">
        <f>VLOOKUP(B337,'Plantilla publicacion'!$A$3:$M$490,12,0)</f>
        <v>2025-07-11</v>
      </c>
      <c r="M337" s="101">
        <f>IF(ISERROR(VLOOKUP(B337,'Plantilla publicacion'!$A$3:$P$490,16,0)),"NA",VLOOKUP(B337,'Plantilla publicacion'!$A$3:$P$490,16,0))</f>
        <v>0</v>
      </c>
      <c r="N337" s="102" t="str">
        <f>VLOOKUP(B337,'Plantilla publicacion'!$A$3:$M$490,13,0)</f>
        <v>12-GRUPO DE TRABAJO DE REGULACIÓN</v>
      </c>
    </row>
    <row r="338" spans="1:14" ht="39.75" customHeight="1" x14ac:dyDescent="0.25">
      <c r="A338" s="13" t="str">
        <f>VLOOKUP(B338,'Plantilla publicacion'!$A$3:$B$490,2,0)</f>
        <v>Actividad propia</v>
      </c>
      <c r="B338" s="103" t="s">
        <v>786</v>
      </c>
      <c r="C338" s="211"/>
      <c r="D338" s="211">
        <f>VLOOKUP(B338,'Plantilla publicacion'!$A$3:$M$490,6,0)</f>
        <v>0</v>
      </c>
      <c r="E338" s="211"/>
      <c r="F338" s="211"/>
      <c r="G338" s="211" t="str">
        <f>VLOOKUP(B338,'Plantilla publicacion'!$A$3:$M$490,7,0)</f>
        <v>N/A</v>
      </c>
      <c r="H338" s="6" t="str">
        <f>VLOOKUP(B338,'Plantilla publicacion'!$A$3:$M$490,8,0)</f>
        <v>Realizar consulta interna a las distintas delegaturas para identificar instrucciones o regulaciones de la Superintendencia o del  Ministerio de Comercio, Industria y Turismo, susceptibles de depuración  en el marco de la Ley 2085 de 2021. (Correo electrónico o memorando con la consulta/único entregable)</v>
      </c>
      <c r="I338" s="6">
        <f>VLOOKUP(B338,'Plantilla publicacion'!$A$3:$M$490,9,0)</f>
        <v>1</v>
      </c>
      <c r="J338" s="6" t="str">
        <f>VLOOKUP(B338,'Plantilla publicacion'!$A$3:$M$490,10,0)</f>
        <v>Númerica</v>
      </c>
      <c r="K338" s="7" t="str">
        <f>VLOOKUP(B338,'Plantilla publicacion'!$A$3:$M$490,11,0)</f>
        <v>2025-01-30</v>
      </c>
      <c r="L338" s="7" t="str">
        <f>VLOOKUP(B338,'Plantilla publicacion'!$A$3:$M$490,12,0)</f>
        <v>2025-02-28</v>
      </c>
      <c r="M338" s="58"/>
      <c r="N338" s="104" t="str">
        <f>VLOOKUP(B338,'Plantilla publicacion'!$A$3:$M$490,13,0)</f>
        <v>12-GRUPO DE TRABAJO DE REGULACIÓN</v>
      </c>
    </row>
    <row r="339" spans="1:14" ht="39.75" customHeight="1" x14ac:dyDescent="0.25">
      <c r="A339" s="13" t="str">
        <f>VLOOKUP(B339,'Plantilla publicacion'!$A$3:$B$490,2,0)</f>
        <v>Actividad propia</v>
      </c>
      <c r="B339" s="103" t="s">
        <v>788</v>
      </c>
      <c r="C339" s="211"/>
      <c r="D339" s="211">
        <f>VLOOKUP(B339,'Plantilla publicacion'!$A$3:$M$490,6,0)</f>
        <v>0</v>
      </c>
      <c r="E339" s="211"/>
      <c r="F339" s="211"/>
      <c r="G339" s="211" t="str">
        <f>VLOOKUP(B339,'Plantilla publicacion'!$A$3:$M$490,7,0)</f>
        <v>N/A</v>
      </c>
      <c r="H339" s="6" t="str">
        <f>VLOOKUP(B339,'Plantilla publicacion'!$A$3:$M$490,8,0)</f>
        <v>Realizar consulta pública para identificar instrucciones o regulaciones de la Superintendencia, susceptibles de depuración  en el marco de la Ley 2085 de 2021. (Soporte de publicación en la página web de la Entidad / único entregable)</v>
      </c>
      <c r="I339" s="6">
        <f>VLOOKUP(B339,'Plantilla publicacion'!$A$3:$M$490,9,0)</f>
        <v>1</v>
      </c>
      <c r="J339" s="6" t="str">
        <f>VLOOKUP(B339,'Plantilla publicacion'!$A$3:$M$490,10,0)</f>
        <v>Númerica</v>
      </c>
      <c r="K339" s="7" t="str">
        <f>VLOOKUP(B339,'Plantilla publicacion'!$A$3:$M$490,11,0)</f>
        <v>2025-02-25</v>
      </c>
      <c r="L339" s="7" t="str">
        <f>VLOOKUP(B339,'Plantilla publicacion'!$A$3:$M$490,12,0)</f>
        <v>2025-03-25</v>
      </c>
      <c r="M339" s="58"/>
      <c r="N339" s="104" t="str">
        <f>VLOOKUP(B339,'Plantilla publicacion'!$A$3:$M$490,13,0)</f>
        <v>12-GRUPO DE TRABAJO DE REGULACIÓN</v>
      </c>
    </row>
    <row r="340" spans="1:14" ht="39.75" customHeight="1" x14ac:dyDescent="0.25">
      <c r="A340" s="13" t="str">
        <f>VLOOKUP(B340,'Plantilla publicacion'!$A$3:$B$490,2,0)</f>
        <v>Actividad propia</v>
      </c>
      <c r="B340" s="103" t="s">
        <v>790</v>
      </c>
      <c r="C340" s="211"/>
      <c r="D340" s="211">
        <f>VLOOKUP(B340,'Plantilla publicacion'!$A$3:$M$490,6,0)</f>
        <v>0</v>
      </c>
      <c r="E340" s="211"/>
      <c r="F340" s="211"/>
      <c r="G340" s="211" t="str">
        <f>VLOOKUP(B340,'Plantilla publicacion'!$A$3:$M$490,7,0)</f>
        <v>N/A</v>
      </c>
      <c r="H340" s="6" t="str">
        <f>VLOOKUP(B340,'Plantilla publicacion'!$A$3:$M$490,8,0)</f>
        <v>Realizar mesa de trabajo con la Oficina Asesora Jurídica del Ministerio de Comercio, Industria y Turismo para informar los temas identificados por la Superintendencia que pueden ser objeto de intervención normativa.  (Correo electrónico o memorando con la solicitud de mesa de trabajo al Ministerio/único entregable)</v>
      </c>
      <c r="I340" s="6">
        <f>VLOOKUP(B340,'Plantilla publicacion'!$A$3:$M$490,9,0)</f>
        <v>1</v>
      </c>
      <c r="J340" s="6" t="str">
        <f>VLOOKUP(B340,'Plantilla publicacion'!$A$3:$M$490,10,0)</f>
        <v>Númerica</v>
      </c>
      <c r="K340" s="7" t="str">
        <f>VLOOKUP(B340,'Plantilla publicacion'!$A$3:$M$490,11,0)</f>
        <v>2025-02-25</v>
      </c>
      <c r="L340" s="7" t="str">
        <f>VLOOKUP(B340,'Plantilla publicacion'!$A$3:$M$490,12,0)</f>
        <v>2025-03-25</v>
      </c>
      <c r="M340" s="58"/>
      <c r="N340" s="104" t="str">
        <f>VLOOKUP(B340,'Plantilla publicacion'!$A$3:$M$490,13,0)</f>
        <v>12-GRUPO DE TRABAJO DE REGULACIÓN</v>
      </c>
    </row>
    <row r="341" spans="1:14" ht="39.75" customHeight="1" x14ac:dyDescent="0.25">
      <c r="A341" s="13" t="str">
        <f>VLOOKUP(B341,'Plantilla publicacion'!$A$3:$B$490,2,0)</f>
        <v>Actividad propia</v>
      </c>
      <c r="B341" s="103" t="s">
        <v>792</v>
      </c>
      <c r="C341" s="211"/>
      <c r="D341" s="211">
        <f>VLOOKUP(B341,'Plantilla publicacion'!$A$3:$M$490,6,0)</f>
        <v>0</v>
      </c>
      <c r="E341" s="211"/>
      <c r="F341" s="211"/>
      <c r="G341" s="211" t="str">
        <f>VLOOKUP(B341,'Plantilla publicacion'!$A$3:$M$490,7,0)</f>
        <v>N/A</v>
      </c>
      <c r="H341" s="6" t="str">
        <f>VLOOKUP(B341,'Plantilla publicacion'!$A$3:$M$490,8,0)</f>
        <v>Socializar con las Delegaturas los resultados de la consulta pública y priorizar los asuntos que puedan coadyuvar a la mejora  normativa  (Correo electrónico a las Delegaturas informando los resultados / único entregable)</v>
      </c>
      <c r="I341" s="6">
        <f>VLOOKUP(B341,'Plantilla publicacion'!$A$3:$M$490,9,0)</f>
        <v>1</v>
      </c>
      <c r="J341" s="6" t="str">
        <f>VLOOKUP(B341,'Plantilla publicacion'!$A$3:$M$490,10,0)</f>
        <v>Númerica</v>
      </c>
      <c r="K341" s="7" t="str">
        <f>VLOOKUP(B341,'Plantilla publicacion'!$A$3:$M$490,11,0)</f>
        <v>2025-03-26</v>
      </c>
      <c r="L341" s="7" t="str">
        <f>VLOOKUP(B341,'Plantilla publicacion'!$A$3:$M$490,12,0)</f>
        <v>2025-04-25</v>
      </c>
      <c r="M341" s="58"/>
      <c r="N341" s="104" t="str">
        <f>VLOOKUP(B341,'Plantilla publicacion'!$A$3:$M$490,13,0)</f>
        <v>12-GRUPO DE TRABAJO DE REGULACIÓN</v>
      </c>
    </row>
    <row r="342" spans="1:14" ht="39.75" customHeight="1" x14ac:dyDescent="0.25">
      <c r="A342" s="13" t="str">
        <f>VLOOKUP(B342,'Plantilla publicacion'!$A$3:$B$490,2,0)</f>
        <v>Actividad propia</v>
      </c>
      <c r="B342" s="103" t="s">
        <v>794</v>
      </c>
      <c r="C342" s="211"/>
      <c r="D342" s="211">
        <f>VLOOKUP(B342,'Plantilla publicacion'!$A$3:$M$490,6,0)</f>
        <v>0</v>
      </c>
      <c r="E342" s="211"/>
      <c r="F342" s="211"/>
      <c r="G342" s="211" t="str">
        <f>VLOOKUP(B342,'Plantilla publicacion'!$A$3:$M$490,7,0)</f>
        <v>N/A</v>
      </c>
      <c r="H342" s="6" t="str">
        <f>VLOOKUP(B342,'Plantilla publicacion'!$A$3:$M$490,8,0)</f>
        <v>Preparar proyecto(s) de acto(s) administrativo(s) a través del cual se ordenará la depuración normativa (Proyecto de acto/ único entregable)</v>
      </c>
      <c r="I342" s="6">
        <f>VLOOKUP(B342,'Plantilla publicacion'!$A$3:$M$490,9,0)</f>
        <v>1</v>
      </c>
      <c r="J342" s="6" t="str">
        <f>VLOOKUP(B342,'Plantilla publicacion'!$A$3:$M$490,10,0)</f>
        <v>Númerica</v>
      </c>
      <c r="K342" s="7" t="str">
        <f>VLOOKUP(B342,'Plantilla publicacion'!$A$3:$M$490,11,0)</f>
        <v>2025-04-28</v>
      </c>
      <c r="L342" s="7" t="str">
        <f>VLOOKUP(B342,'Plantilla publicacion'!$A$3:$M$490,12,0)</f>
        <v>2025-05-30</v>
      </c>
      <c r="M342" s="58"/>
      <c r="N342" s="104" t="str">
        <f>VLOOKUP(B342,'Plantilla publicacion'!$A$3:$M$490,13,0)</f>
        <v>12-GRUPO DE TRABAJO DE REGULACIÓN</v>
      </c>
    </row>
    <row r="343" spans="1:14" ht="39.75" customHeight="1" x14ac:dyDescent="0.25">
      <c r="A343" s="13" t="str">
        <f>VLOOKUP(B343,'Plantilla publicacion'!$A$3:$B$490,2,0)</f>
        <v>Actividad propia</v>
      </c>
      <c r="B343" s="103" t="s">
        <v>796</v>
      </c>
      <c r="C343" s="211"/>
      <c r="D343" s="211">
        <f>VLOOKUP(B343,'Plantilla publicacion'!$A$3:$M$490,6,0)</f>
        <v>0</v>
      </c>
      <c r="E343" s="211"/>
      <c r="F343" s="211"/>
      <c r="G343" s="211" t="str">
        <f>VLOOKUP(B343,'Plantilla publicacion'!$A$3:$M$490,7,0)</f>
        <v>N/A</v>
      </c>
      <c r="H343" s="6" t="str">
        <f>VLOOKUP(B343,'Plantilla publicacion'!$A$3:$M$490,8,0)</f>
        <v>Adelantar consulta pública  de proyecto(s) de acto(s) administrativo(s) a través del cual se ordenará la depuración normativa (Soporte de publicación en la página web de la Entidad / único entregable)</v>
      </c>
      <c r="I343" s="6">
        <f>VLOOKUP(B343,'Plantilla publicacion'!$A$3:$M$490,9,0)</f>
        <v>1</v>
      </c>
      <c r="J343" s="6" t="str">
        <f>VLOOKUP(B343,'Plantilla publicacion'!$A$3:$M$490,10,0)</f>
        <v>Númerica</v>
      </c>
      <c r="K343" s="7" t="str">
        <f>VLOOKUP(B343,'Plantilla publicacion'!$A$3:$M$490,11,0)</f>
        <v>2025-06-03</v>
      </c>
      <c r="L343" s="7" t="str">
        <f>VLOOKUP(B343,'Plantilla publicacion'!$A$3:$M$490,12,0)</f>
        <v>2025-06-20</v>
      </c>
      <c r="M343" s="58"/>
      <c r="N343" s="104" t="str">
        <f>VLOOKUP(B343,'Plantilla publicacion'!$A$3:$M$490,13,0)</f>
        <v>12-GRUPO DE TRABAJO DE REGULACIÓN</v>
      </c>
    </row>
    <row r="344" spans="1:14" ht="39.75" customHeight="1" thickBot="1" x14ac:dyDescent="0.3">
      <c r="A344" s="13" t="str">
        <f>VLOOKUP(B344,'Plantilla publicacion'!$A$3:$B$490,2,0)</f>
        <v>Actividad propia</v>
      </c>
      <c r="B344" s="105" t="s">
        <v>797</v>
      </c>
      <c r="C344" s="212"/>
      <c r="D344" s="212">
        <f>VLOOKUP(B344,'Plantilla publicacion'!$A$3:$M$490,6,0)</f>
        <v>0</v>
      </c>
      <c r="E344" s="212"/>
      <c r="F344" s="212"/>
      <c r="G344" s="212" t="str">
        <f>VLOOKUP(B344,'Plantilla publicacion'!$A$3:$M$490,7,0)</f>
        <v>N/A</v>
      </c>
      <c r="H344" s="107" t="str">
        <f>VLOOKUP(B344,'Plantilla publicacion'!$A$3:$M$490,8,0)</f>
        <v>Elaborar y presentar a la Superintendente,  la versión final del proyecto(s) de acto(s) administrativo(s) a través del cual se ordenará la depuración normativa (Proyecto de acto de depuración elaborado/único entregable)</v>
      </c>
      <c r="I344" s="107">
        <f>VLOOKUP(B344,'Plantilla publicacion'!$A$3:$M$490,9,0)</f>
        <v>1</v>
      </c>
      <c r="J344" s="107" t="str">
        <f>VLOOKUP(B344,'Plantilla publicacion'!$A$3:$M$490,10,0)</f>
        <v>Númerica</v>
      </c>
      <c r="K344" s="108" t="str">
        <f>VLOOKUP(B344,'Plantilla publicacion'!$A$3:$M$490,11,0)</f>
        <v>2025-06-24</v>
      </c>
      <c r="L344" s="108" t="str">
        <f>VLOOKUP(B344,'Plantilla publicacion'!$A$3:$M$490,12,0)</f>
        <v>2025-07-11</v>
      </c>
      <c r="M344" s="109"/>
      <c r="N344" s="110" t="str">
        <f>VLOOKUP(B344,'Plantilla publicacion'!$A$3:$M$490,13,0)</f>
        <v>12-GRUPO DE TRABAJO DE REGULACIÓN</v>
      </c>
    </row>
    <row r="345" spans="1:14" s="12" customFormat="1" ht="51" x14ac:dyDescent="0.25">
      <c r="A345" s="5" t="str">
        <f>VLOOKUP(B345,'Plantilla publicacion'!$A$3:$B$490,2,0)</f>
        <v>Producto</v>
      </c>
      <c r="B345" s="15" t="s">
        <v>846</v>
      </c>
      <c r="C345" s="211" t="str">
        <f>VLOOKUP(B345,'Plantilla publicacion'!$A$3:$R$490,17,0)</f>
        <v>PND - 5-31-5-b- Convergencia regional - Entidades públicas territoriales y nacionales fortalecidas / PES - Transformación Institucional</v>
      </c>
      <c r="D345" s="211" t="str">
        <f>VLOOKUP(B345,'Plantilla publicacion'!$A$3:$M$490,6,0)</f>
        <v>56-Fortalecer la gestión de la información, el conocimiento y la innovación para optimizar la capacidad institucional</v>
      </c>
      <c r="E345" s="211" t="str">
        <f>VLOOKUP(B345,'Plantilla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345" s="211" t="str">
        <f>VLOOKUP(B345,'Plantilla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45" s="211" t="str">
        <f>VLOOKUP(B345,'Plantilla publicacion'!$A$3:$M$490,7,0)</f>
        <v>FUNCIONAMIENTO</v>
      </c>
      <c r="H345" s="15" t="str">
        <f>VLOOKUP(B345,'Plantilla publicacion'!$A$3:$M$490,8,0)</f>
        <v>Documento diagnóstico y de recomendaciones para la adopción o adaptación de medidas en el marco regulatorio colombiano que permitan  la protección de datos personales de cara a los avances, usos e impactos no deseados de los sistemas de Inteligencia Artifical, elaborado y publicado (Documento diagnóstico y de recomendaciones)</v>
      </c>
      <c r="I345" s="15">
        <f>VLOOKUP(B345,'Plantilla publicacion'!$A$3:$M$490,9,0)</f>
        <v>1</v>
      </c>
      <c r="J345" s="15" t="str">
        <f>VLOOKUP(B345,'Plantilla publicacion'!$A$3:$M$490,10,0)</f>
        <v>Númerica</v>
      </c>
      <c r="K345" s="174" t="str">
        <f>VLOOKUP(B345,'Plantilla publicacion'!$A$3:$M$490,11,0)</f>
        <v>2025-02-03</v>
      </c>
      <c r="L345" s="174" t="str">
        <f>VLOOKUP(B345,'Plantilla publicacion'!$A$3:$M$490,12,0)</f>
        <v>2025-11-26</v>
      </c>
      <c r="M345" s="101">
        <f>IF(ISERROR(VLOOKUP(B345,'Plantilla publicacion'!$A$3:$P$490,16,0)),"NA",VLOOKUP(B345,'Plantilla publicacion'!$A$3:$P$490,16,0))</f>
        <v>0</v>
      </c>
      <c r="N345" s="15" t="str">
        <f>VLOOKUP(B345,'Plantilla publicacion'!$A$3:$M$490,13,0)</f>
        <v>7000-DESPACHO DEL SUPERINTENDENTE DELEGADO PARA LA PROTECCIÓN DE DATOS PERSONALES</v>
      </c>
    </row>
    <row r="346" spans="1:14" ht="39.75" customHeight="1" x14ac:dyDescent="0.25">
      <c r="A346" s="13" t="str">
        <f>VLOOKUP(B346,'Plantilla publicacion'!$A$3:$B$490,2,0)</f>
        <v>Actividad propia</v>
      </c>
      <c r="B346" s="6" t="s">
        <v>848</v>
      </c>
      <c r="C346" s="211"/>
      <c r="D346" s="211">
        <f>VLOOKUP(B346,'Plantilla publicacion'!$A$3:$M$490,6,0)</f>
        <v>0</v>
      </c>
      <c r="E346" s="211"/>
      <c r="F346" s="211"/>
      <c r="G346" s="211" t="str">
        <f>VLOOKUP(B346,'Plantilla publicacion'!$A$3:$M$490,7,0)</f>
        <v>N/A</v>
      </c>
      <c r="H346" s="6" t="str">
        <f>VLOOKUP(B346,'Plantilla publicacion'!$A$3:$M$490,8,0)</f>
        <v>Recopilar insumos para la identificación de buenas prácticas internacionales, mecanismos institucionales y normativos y eventuales vacíos jurídicos en la legislación colombiana que limiten o impidan mantener actualizado el marco jurídico colombiano de protección de datos personales de cara a los avances, usos e impactos no deseados de los sistemas de IA. (Informe)</v>
      </c>
      <c r="I346" s="6">
        <f>VLOOKUP(B346,'Plantilla publicacion'!$A$3:$M$490,9,0)</f>
        <v>1</v>
      </c>
      <c r="J346" s="6" t="str">
        <f>VLOOKUP(B346,'Plantilla publicacion'!$A$3:$M$490,10,0)</f>
        <v>Númerica</v>
      </c>
      <c r="K346" s="7" t="str">
        <f>VLOOKUP(B346,'Plantilla publicacion'!$A$3:$M$490,11,0)</f>
        <v>2025-02-03</v>
      </c>
      <c r="L346" s="7" t="str">
        <f>VLOOKUP(B346,'Plantilla publicacion'!$A$3:$M$490,12,0)</f>
        <v>2025-05-12</v>
      </c>
      <c r="M346" s="58"/>
      <c r="N346" s="17" t="str">
        <f>VLOOKUP(B346,'Plantilla publicacion'!$A$3:$M$490,13,0)</f>
        <v>7000-DESPACHO DEL SUPERINTENDENTE DELEGADO PARA LA PROTECCIÓN DE DATOS PERSONALES</v>
      </c>
    </row>
    <row r="347" spans="1:14" ht="39.75" customHeight="1" x14ac:dyDescent="0.25">
      <c r="A347" s="13" t="str">
        <f>VLOOKUP(B347,'Plantilla publicacion'!$A$3:$B$490,2,0)</f>
        <v>Actividad propia</v>
      </c>
      <c r="B347" s="6" t="s">
        <v>850</v>
      </c>
      <c r="C347" s="211"/>
      <c r="D347" s="211">
        <f>VLOOKUP(B347,'Plantilla publicacion'!$A$3:$M$490,6,0)</f>
        <v>0</v>
      </c>
      <c r="E347" s="211"/>
      <c r="F347" s="211"/>
      <c r="G347" s="211" t="str">
        <f>VLOOKUP(B347,'Plantilla publicacion'!$A$3:$M$490,7,0)</f>
        <v>N/A</v>
      </c>
      <c r="H347" s="6" t="str">
        <f>VLOOKUP(B347,'Plantilla publicacion'!$A$3:$M$490,8,0)</f>
        <v>Elaborar documento con el desarrollo del estudio comparativo y un apartado de recomendaciones para la adopción o adaptación de dichas medidas en el marco regulatorio colombiano (Documento)</v>
      </c>
      <c r="I347" s="6">
        <f>VLOOKUP(B347,'Plantilla publicacion'!$A$3:$M$490,9,0)</f>
        <v>1</v>
      </c>
      <c r="J347" s="6" t="str">
        <f>VLOOKUP(B347,'Plantilla publicacion'!$A$3:$M$490,10,0)</f>
        <v>Númerica</v>
      </c>
      <c r="K347" s="7" t="str">
        <f>VLOOKUP(B347,'Plantilla publicacion'!$A$3:$M$490,11,0)</f>
        <v>2025-05-13</v>
      </c>
      <c r="L347" s="7" t="str">
        <f>VLOOKUP(B347,'Plantilla publicacion'!$A$3:$M$490,12,0)</f>
        <v>2025-10-17</v>
      </c>
      <c r="M347" s="58"/>
      <c r="N347" s="17" t="str">
        <f>VLOOKUP(B347,'Plantilla publicacion'!$A$3:$M$490,13,0)</f>
        <v>7000-DESPACHO DEL SUPERINTENDENTE DELEGADO PARA LA PROTECCIÓN DE DATOS PERSONALES</v>
      </c>
    </row>
    <row r="348" spans="1:14" ht="39.75" customHeight="1" thickBot="1" x14ac:dyDescent="0.3">
      <c r="A348" s="13" t="str">
        <f>VLOOKUP(B348,'Plantilla publicacion'!$A$3:$B$490,2,0)</f>
        <v>Actividad propia</v>
      </c>
      <c r="B348" s="11" t="s">
        <v>852</v>
      </c>
      <c r="C348" s="211"/>
      <c r="D348" s="211">
        <f>VLOOKUP(B348,'Plantilla publicacion'!$A$3:$M$490,6,0)</f>
        <v>0</v>
      </c>
      <c r="E348" s="211"/>
      <c r="F348" s="211"/>
      <c r="G348" s="211" t="str">
        <f>VLOOKUP(B348,'Plantilla publicacion'!$A$3:$M$490,7,0)</f>
        <v>N/A</v>
      </c>
      <c r="H348" s="11" t="str">
        <f>VLOOKUP(B348,'Plantilla publicacion'!$A$3:$M$490,8,0)</f>
        <v>Solicitar la publicación del documento con el propósito que entidades públicas y privadas conozcan los efectos de la Inteligencia Artificial (IA) al derecho en cuestión (Link de publicación)</v>
      </c>
      <c r="I348" s="11">
        <f>VLOOKUP(B348,'Plantilla publicacion'!$A$3:$M$490,9,0)</f>
        <v>1</v>
      </c>
      <c r="J348" s="11" t="str">
        <f>VLOOKUP(B348,'Plantilla publicacion'!$A$3:$M$490,10,0)</f>
        <v>Númerica</v>
      </c>
      <c r="K348" s="111" t="str">
        <f>VLOOKUP(B348,'Plantilla publicacion'!$A$3:$M$490,11,0)</f>
        <v>2025-10-17</v>
      </c>
      <c r="L348" s="111" t="str">
        <f>VLOOKUP(B348,'Plantilla publicacion'!$A$3:$M$490,12,0)</f>
        <v>2025-11-26</v>
      </c>
      <c r="M348" s="112"/>
      <c r="N348" s="113" t="str">
        <f>VLOOKUP(B348,'Plantilla publicacion'!$A$3:$M$490,13,0)</f>
        <v>7000-DESPACHO DEL SUPERINTENDENTE DELEGADO PARA LA PROTECCIÓN DE DATOS PERSONALES</v>
      </c>
    </row>
    <row r="349" spans="1:14" s="12" customFormat="1" ht="51" x14ac:dyDescent="0.25">
      <c r="A349" s="5" t="str">
        <f>VLOOKUP(B349,'Plantilla publicacion'!$A$3:$B$490,2,0)</f>
        <v>Producto</v>
      </c>
      <c r="B349" s="99" t="s">
        <v>1020</v>
      </c>
      <c r="C349" s="210" t="str">
        <f>VLOOKUP(B349,'Plantilla publicacion'!$A$3:$R$490,17,0)</f>
        <v>PND - 5-31-5-b- Convergencia regional - Entidades públicas territoriales y nacionales fortalecidas / PES - Transformación Institucional</v>
      </c>
      <c r="D349" s="210" t="str">
        <f>VLOOKUP(B349,'Plantilla publicacion'!$A$3:$M$490,6,0)</f>
        <v>60-Fortalecer el Sistema Integral de Gestión Institucional en el marco del Modelo Integrado de Planeación y gestión para mejorar la prestación del servicio.</v>
      </c>
      <c r="E349" s="210" t="str">
        <f>VLOOKUP(B349,'Plantilla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349" s="210" t="str">
        <f>VLOOKUP(B349,'Plantilla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49" s="210" t="str">
        <f>VLOOKUP(B349,'Plantilla publicacion'!$A$3:$M$490,7,0)</f>
        <v>N/A</v>
      </c>
      <c r="H349" s="101" t="str">
        <f>VLOOKUP(B349,'Plantilla publicacion'!$A$3:$M$490,8,0)</f>
        <v>Propuestas de modificación y actualización del Título X de la Circular Única de la Superintendencia de Industria y Comercio en materia de Propiedad Industrial, remitida al grupo de regulación (Propuestas de modificación enviadas por memorando)</v>
      </c>
      <c r="I349" s="101">
        <f>VLOOKUP(B349,'Plantilla publicacion'!$A$3:$M$490,9,0)</f>
        <v>2</v>
      </c>
      <c r="J349" s="101" t="str">
        <f>VLOOKUP(B349,'Plantilla publicacion'!$A$3:$M$490,10,0)</f>
        <v>Númerica</v>
      </c>
      <c r="K349" s="175" t="str">
        <f>VLOOKUP(B349,'Plantilla publicacion'!$A$3:$M$490,11,0)</f>
        <v>2025-01-20</v>
      </c>
      <c r="L349" s="175" t="str">
        <f>VLOOKUP(B349,'Plantilla publicacion'!$A$3:$M$490,12,0)</f>
        <v>2025-07-18</v>
      </c>
      <c r="M349" s="101">
        <f>IF(ISERROR(VLOOKUP(B349,'Plantilla publicacion'!$A$3:$P$490,16,0)),"NA",VLOOKUP(B349,'Plantilla publicacion'!$A$3:$P$490,16,0))</f>
        <v>0</v>
      </c>
      <c r="N349" s="102" t="str">
        <f>VLOOKUP(B349,'Plantilla publicacion'!$A$3:$M$490,13,0)</f>
        <v>2000-DESPACHO DEL SUPERINTENDENTE DELEGADO PARA LA PROPIEDAD INDUSTRIAL;
2010-DIRECCION DE SIGNOS DISTINTIVOS;
2020-DIRECCIÓN DE NUEVAS CREACIONES</v>
      </c>
    </row>
    <row r="350" spans="1:14" ht="25.5" x14ac:dyDescent="0.25">
      <c r="A350" s="13" t="str">
        <f>VLOOKUP(B350,'Plantilla publicacion'!$A$3:$B$490,2,0)</f>
        <v>Actividad sin participación</v>
      </c>
      <c r="B350" s="103" t="s">
        <v>1022</v>
      </c>
      <c r="C350" s="211"/>
      <c r="D350" s="211">
        <f>VLOOKUP(B350,'Plantilla publicacion'!$A$3:$M$490,6,0)</f>
        <v>0</v>
      </c>
      <c r="E350" s="211"/>
      <c r="F350" s="211"/>
      <c r="G350" s="211" t="str">
        <f>VLOOKUP(B350,'Plantilla publicacion'!$A$3:$M$490,7,0)</f>
        <v>N/A</v>
      </c>
      <c r="H350" s="6" t="str">
        <f>VLOOKUP(B350,'Plantilla publicacion'!$A$3:$M$490,8,0)</f>
        <v>Identificar necesidades de regulación en materia de Propiedad Industrial para mejora de los trámites (Documento de identificación de necesidades elaborado)</v>
      </c>
      <c r="I350" s="6">
        <f>VLOOKUP(B350,'Plantilla publicacion'!$A$3:$M$490,9,0)</f>
        <v>2</v>
      </c>
      <c r="J350" s="6" t="str">
        <f>VLOOKUP(B350,'Plantilla publicacion'!$A$3:$M$490,10,0)</f>
        <v>Númerica</v>
      </c>
      <c r="K350" s="7" t="str">
        <f>VLOOKUP(B350,'Plantilla publicacion'!$A$3:$M$490,11,0)</f>
        <v>2025-01-20</v>
      </c>
      <c r="L350" s="7" t="str">
        <f>VLOOKUP(B350,'Plantilla publicacion'!$A$3:$M$490,12,0)</f>
        <v>2025-05-30</v>
      </c>
      <c r="M350" s="58"/>
      <c r="N350" s="104" t="str">
        <f>VLOOKUP(B350,'Plantilla publicacion'!$A$3:$M$490,13,0)</f>
        <v>2010-DIRECCION DE SIGNOS DISTINTIVOS;
2020-DIRECCIÓN DE NUEVAS CREACIONES</v>
      </c>
    </row>
    <row r="351" spans="1:14" ht="38.25" x14ac:dyDescent="0.25">
      <c r="A351" s="13" t="str">
        <f>VLOOKUP(B351,'Plantilla publicacion'!$A$3:$B$490,2,0)</f>
        <v>Actividad sin participación</v>
      </c>
      <c r="B351" s="103" t="s">
        <v>1025</v>
      </c>
      <c r="C351" s="211"/>
      <c r="D351" s="211">
        <f>VLOOKUP(B351,'Plantilla publicacion'!$A$3:$M$490,6,0)</f>
        <v>0</v>
      </c>
      <c r="E351" s="211"/>
      <c r="F351" s="211"/>
      <c r="G351" s="211" t="str">
        <f>VLOOKUP(B351,'Plantilla publicacion'!$A$3:$M$490,7,0)</f>
        <v>N/A</v>
      </c>
      <c r="H351" s="6" t="str">
        <f>VLOOKUP(B351,'Plantilla publicacion'!$A$3:$M$490,8,0)</f>
        <v>Elaborar propuesta de modificación y actualización del Título X de la Circular Única de la Superintendencia de Industria y Comercio en materia de Nuevas Creaciones y  Signos Distintivos (Propuestas de modificación entregadas al Despacho de PI)</v>
      </c>
      <c r="I351" s="6">
        <f>VLOOKUP(B351,'Plantilla publicacion'!$A$3:$M$490,9,0)</f>
        <v>2</v>
      </c>
      <c r="J351" s="6" t="str">
        <f>VLOOKUP(B351,'Plantilla publicacion'!$A$3:$M$490,10,0)</f>
        <v>Númerica</v>
      </c>
      <c r="K351" s="7" t="str">
        <f>VLOOKUP(B351,'Plantilla publicacion'!$A$3:$M$490,11,0)</f>
        <v>2025-01-20</v>
      </c>
      <c r="L351" s="7" t="str">
        <f>VLOOKUP(B351,'Plantilla publicacion'!$A$3:$M$490,12,0)</f>
        <v>2025-05-30</v>
      </c>
      <c r="M351" s="58"/>
      <c r="N351" s="104" t="str">
        <f>VLOOKUP(B351,'Plantilla publicacion'!$A$3:$M$490,13,0)</f>
        <v>2010-DIRECCION DE SIGNOS DISTINTIVOS;
2020-DIRECCIÓN DE NUEVAS CREACIONES</v>
      </c>
    </row>
    <row r="352" spans="1:14" ht="51" x14ac:dyDescent="0.25">
      <c r="A352" s="13" t="str">
        <f>VLOOKUP(B352,'Plantilla publicacion'!$A$3:$B$490,2,0)</f>
        <v>Actividad propia</v>
      </c>
      <c r="B352" s="103" t="s">
        <v>1027</v>
      </c>
      <c r="C352" s="211"/>
      <c r="D352" s="211">
        <f>VLOOKUP(B352,'Plantilla publicacion'!$A$3:$M$490,6,0)</f>
        <v>0</v>
      </c>
      <c r="E352" s="211"/>
      <c r="F352" s="211"/>
      <c r="G352" s="211" t="str">
        <f>VLOOKUP(B352,'Plantilla publicacion'!$A$3:$M$490,7,0)</f>
        <v>N/A</v>
      </c>
      <c r="H352" s="6" t="str">
        <f>VLOOKUP(B352,'Plantilla publicacion'!$A$3:$M$490,8,0)</f>
        <v>Remitir las propuestas de modificación y actualización del Título X de la Circular Única de la Superintendencia de Industria y Comercio en materia de propiedad industrial al Grupo de Regulación de la Oficina Asesora Jurídica a efectos de que realicen las observaciones y sugerencias pertinentes (Propuestas de modificación enviadas por memorando)</v>
      </c>
      <c r="I352" s="6">
        <f>VLOOKUP(B352,'Plantilla publicacion'!$A$3:$M$490,9,0)</f>
        <v>2</v>
      </c>
      <c r="J352" s="6" t="str">
        <f>VLOOKUP(B352,'Plantilla publicacion'!$A$3:$M$490,10,0)</f>
        <v>Númerica</v>
      </c>
      <c r="K352" s="7" t="str">
        <f>VLOOKUP(B352,'Plantilla publicacion'!$A$3:$M$490,11,0)</f>
        <v>2025-06-03</v>
      </c>
      <c r="L352" s="7" t="str">
        <f>VLOOKUP(B352,'Plantilla publicacion'!$A$3:$M$490,12,0)</f>
        <v>2025-06-27</v>
      </c>
      <c r="M352" s="58"/>
      <c r="N352" s="104" t="str">
        <f>VLOOKUP(B352,'Plantilla publicacion'!$A$3:$M$490,13,0)</f>
        <v>2000-DESPACHO DEL SUPERINTENDENTE DELEGADO PARA LA PROPIEDAD INDUSTRIAL</v>
      </c>
    </row>
    <row r="353" spans="1:14" ht="51.75" thickBot="1" x14ac:dyDescent="0.3">
      <c r="A353" s="13" t="str">
        <f>VLOOKUP(B353,'Plantilla publicacion'!$A$3:$B$490,2,0)</f>
        <v>Actividad propia</v>
      </c>
      <c r="B353" s="105" t="s">
        <v>1028</v>
      </c>
      <c r="C353" s="212"/>
      <c r="D353" s="212">
        <f>VLOOKUP(B353,'Plantilla publicacion'!$A$3:$M$490,6,0)</f>
        <v>0</v>
      </c>
      <c r="E353" s="212"/>
      <c r="F353" s="212"/>
      <c r="G353" s="212" t="str">
        <f>VLOOKUP(B353,'Plantilla publicacion'!$A$3:$M$490,7,0)</f>
        <v>N/A</v>
      </c>
      <c r="H353" s="107" t="str">
        <f>VLOOKUP(B353,'Plantilla publicacion'!$A$3:$M$490,8,0)</f>
        <v>Remitir el documento final de las propuestas de modificación y actualización del Título X de la Circular Única de la Superintendencia de Industria y Comercio en materia de Propiedad Industrial, al Grupo de Regulación de la Oficina Asesora Jurídica. (Propuestas de modificación enviadas por memorando)</v>
      </c>
      <c r="I353" s="107">
        <f>VLOOKUP(B353,'Plantilla publicacion'!$A$3:$M$490,9,0)</f>
        <v>2</v>
      </c>
      <c r="J353" s="107" t="str">
        <f>VLOOKUP(B353,'Plantilla publicacion'!$A$3:$M$490,10,0)</f>
        <v>Númerica</v>
      </c>
      <c r="K353" s="108" t="str">
        <f>VLOOKUP(B353,'Plantilla publicacion'!$A$3:$M$490,11,0)</f>
        <v>2025-07-01</v>
      </c>
      <c r="L353" s="108" t="str">
        <f>VLOOKUP(B353,'Plantilla publicacion'!$A$3:$M$490,12,0)</f>
        <v>2025-07-18</v>
      </c>
      <c r="M353" s="109"/>
      <c r="N353" s="110" t="str">
        <f>VLOOKUP(B353,'Plantilla publicacion'!$A$3:$M$490,13,0)</f>
        <v>2000-DESPACHO DEL SUPERINTENDENTE DELEGADO PARA LA PROPIEDAD INDUSTRIAL</v>
      </c>
    </row>
    <row r="354" spans="1:14" s="12" customFormat="1" ht="38.25" x14ac:dyDescent="0.25">
      <c r="A354" s="5" t="str">
        <f>VLOOKUP(B354,'Plantilla publicacion'!$A$3:$B$490,2,0)</f>
        <v>Producto</v>
      </c>
      <c r="B354" s="15" t="s">
        <v>1145</v>
      </c>
      <c r="C354" s="211" t="str">
        <f>VLOOKUP(B354,'Plantilla publicacion'!$A$3:$R$490,17,0)</f>
        <v>PND - 4-04-1-c- Transformación productiva, internacionalización y acción climática - Políticas de competencia, consumidor e infraestructura de la calidad modernas / PES - Internacionalización</v>
      </c>
      <c r="D354" s="211" t="str">
        <f>VLOOKUP(B354,'Plantilla publicacion'!$A$3:$M$490,6,0)</f>
        <v>59-Generar sinergias con agentes nacionales e internacionales que permitan potenciar las capacidades de la SIC.</v>
      </c>
      <c r="E354" s="211" t="str">
        <f>VLOOKUP(B354,'Plantilla publicacion'!$A$3:$P$490,15,0)</f>
        <v>63 - 1-Generación de oportunidades de cooperación y fortalecimiento de existentes con grupos de interés y de valor.-5-Direccionamiento de la oferta institucional con productos y/o servicios con enfoque preventivo, diferencial y territorial.</v>
      </c>
      <c r="F354" s="211" t="str">
        <f>VLOOKUP(B354,'Plantilla publicacion'!$A$3:$P$490,15,0)</f>
        <v>63 - 1-Generación de oportunidades de cooperación y fortalecimiento de existentes con grupos de interés y de valor.-5-Direccionamiento de la oferta institucional con productos y/o servicios con enfoque preventivo, diferencial y territorial.</v>
      </c>
      <c r="G354" s="211" t="str">
        <f>VLOOKUP(B354,'Plantilla publicacion'!$A$3:$M$490,7,0)</f>
        <v>N/A</v>
      </c>
      <c r="H354" s="15" t="str">
        <f>VLOOKUP(B354,'Plantilla publicacion'!$A$3:$M$490,8,0)</f>
        <v>Reforma de la norma andina Decisión 608 de la CAN, con el objetivo de contribuir al desarrollo de un sistema normativo de protección de la libre competencia a nivel andino (Documento de revisión)</v>
      </c>
      <c r="I354" s="15">
        <f>VLOOKUP(B354,'Plantilla publicacion'!$A$3:$M$490,9,0)</f>
        <v>1</v>
      </c>
      <c r="J354" s="15" t="str">
        <f>VLOOKUP(B354,'Plantilla publicacion'!$A$3:$M$490,10,0)</f>
        <v>Númerica</v>
      </c>
      <c r="K354" s="174" t="str">
        <f>VLOOKUP(B354,'Plantilla publicacion'!$A$3:$M$490,11,0)</f>
        <v>2025-02-03</v>
      </c>
      <c r="L354" s="174" t="str">
        <f>VLOOKUP(B354,'Plantilla publicacion'!$A$3:$M$490,12,0)</f>
        <v>2025-12-19</v>
      </c>
      <c r="M354" s="15" t="str">
        <f>IF(ISERROR(VLOOKUP(B354,'Plantilla publicacion'!$A$3:$P$490,16,0)),"NA",VLOOKUP(B354,'Plantilla publicacion'!$A$3:$P$490,16,0))</f>
        <v>PND_6_Fortalecer institucionalmente la autoridad de competencia</v>
      </c>
      <c r="N354" s="15" t="str">
        <f>VLOOKUP(B354,'Plantilla publicacion'!$A$3:$M$490,13,0)</f>
        <v>1000-DESPACHO DEL SUPERINTENDENTE DELEGADO PARA LA PROTECCIÓN DE LA COMPETENCIA</v>
      </c>
    </row>
    <row r="355" spans="1:14" ht="38.25" x14ac:dyDescent="0.25">
      <c r="A355" s="13" t="str">
        <f>VLOOKUP(B355,'Plantilla publicacion'!$A$3:$B$490,2,0)</f>
        <v>Actividad propia</v>
      </c>
      <c r="B355" s="6" t="s">
        <v>1147</v>
      </c>
      <c r="C355" s="211"/>
      <c r="D355" s="211">
        <f>VLOOKUP(B355,'Plantilla publicacion'!$A$3:$M$490,6,0)</f>
        <v>0</v>
      </c>
      <c r="E355" s="211"/>
      <c r="F355" s="211"/>
      <c r="G355" s="211" t="str">
        <f>VLOOKUP(B355,'Plantilla publicacion'!$A$3:$M$490,7,0)</f>
        <v>N/A</v>
      </c>
      <c r="H355" s="6" t="str">
        <f>VLOOKUP(B355,'Plantilla publicacion'!$A$3:$M$490,8,0)</f>
        <v>Participar en las reuniones para discusión, aprobación y divulgación del articulado de la modificación a la Decisión 608 de la CAN.  (Listado de asistencia, captura de pantalla de la reunión o acta de discusión)</v>
      </c>
      <c r="I355" s="6">
        <f>VLOOKUP(B355,'Plantilla publicacion'!$A$3:$M$490,9,0)</f>
        <v>6</v>
      </c>
      <c r="J355" s="6" t="str">
        <f>VLOOKUP(B355,'Plantilla publicacion'!$A$3:$M$490,10,0)</f>
        <v>Númerica</v>
      </c>
      <c r="K355" s="7" t="str">
        <f>VLOOKUP(B355,'Plantilla publicacion'!$A$3:$M$490,11,0)</f>
        <v>2025-02-03</v>
      </c>
      <c r="L355" s="7" t="str">
        <f>VLOOKUP(B355,'Plantilla publicacion'!$A$3:$M$490,12,0)</f>
        <v>2025-11-28</v>
      </c>
      <c r="M355" s="58"/>
      <c r="N355" s="17" t="str">
        <f>VLOOKUP(B355,'Plantilla publicacion'!$A$3:$M$490,13,0)</f>
        <v>1000-DESPACHO DEL SUPERINTENDENTE DELEGADO PARA LA PROTECCIÓN DE LA COMPETENCIA</v>
      </c>
    </row>
    <row r="356" spans="1:14" ht="39" thickBot="1" x14ac:dyDescent="0.3">
      <c r="A356" s="13" t="str">
        <f>VLOOKUP(B356,'Plantilla publicacion'!$A$3:$B$490,2,0)</f>
        <v>Actividad propia</v>
      </c>
      <c r="B356" s="6" t="s">
        <v>1149</v>
      </c>
      <c r="C356" s="239"/>
      <c r="D356" s="239">
        <f>VLOOKUP(B356,'Plantilla publicacion'!$A$3:$M$490,6,0)</f>
        <v>0</v>
      </c>
      <c r="E356" s="239"/>
      <c r="F356" s="239"/>
      <c r="G356" s="239" t="str">
        <f>VLOOKUP(B356,'Plantilla publicacion'!$A$3:$M$490,7,0)</f>
        <v>N/A</v>
      </c>
      <c r="H356" s="6" t="str">
        <f>VLOOKUP(B356,'Plantilla publicacion'!$A$3:$M$490,8,0)</f>
        <v>Realizar la revisión de las modificaciones a la Decisión 608  (Documento de revisión)</v>
      </c>
      <c r="I356" s="6">
        <f>VLOOKUP(B356,'Plantilla publicacion'!$A$3:$M$490,9,0)</f>
        <v>1</v>
      </c>
      <c r="J356" s="6" t="str">
        <f>VLOOKUP(B356,'Plantilla publicacion'!$A$3:$M$490,10,0)</f>
        <v>Númerica</v>
      </c>
      <c r="K356" s="7" t="str">
        <f>VLOOKUP(B356,'Plantilla publicacion'!$A$3:$M$490,11,0)</f>
        <v>2025-08-01</v>
      </c>
      <c r="L356" s="7" t="str">
        <f>VLOOKUP(B356,'Plantilla publicacion'!$A$3:$M$490,12,0)</f>
        <v>2025-12-19</v>
      </c>
      <c r="M356" s="58"/>
      <c r="N356" s="17" t="str">
        <f>VLOOKUP(B356,'Plantilla publicacion'!$A$3:$M$490,13,0)</f>
        <v>1000-DESPACHO DEL SUPERINTENDENTE DELEGADO PARA LA PROTECCIÓN DE LA COMPETENCIA</v>
      </c>
    </row>
    <row r="357" spans="1:14" s="12" customFormat="1" ht="38.25" x14ac:dyDescent="0.25">
      <c r="A357" s="5" t="str">
        <f>VLOOKUP(B357,'Plantilla publicacion'!$A$3:$B$490,2,0)</f>
        <v>Producto</v>
      </c>
      <c r="B357" s="15" t="s">
        <v>1218</v>
      </c>
      <c r="C357" s="254" t="str">
        <f>VLOOKUP(B357,'Plantilla publicacion'!$A$3:$R$490,17,0)</f>
        <v>PND - 4-04-1-c- Transformación productiva, internacionalización y acción climática - Políticas de competencia, consumidor e infraestructura de la calidad modernas / PES - Reindustrialización</v>
      </c>
      <c r="D357" s="254" t="str">
        <f>VLOOKUP(B357,'Plantilla publicacion'!$A$3:$M$490,6,0)</f>
        <v>58-Promover el enfoque preventivo, diferencial y territorial en el que hacer misional de la entidad</v>
      </c>
      <c r="E357" s="254" t="str">
        <f>VLOOKUP(B357,'Plantilla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357" s="254" t="str">
        <f>VLOOKUP(B357,'Plantilla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357" s="254" t="str">
        <f>VLOOKUP(B357,'Plantilla publicacion'!$A$3:$M$490,7,0)</f>
        <v>C-3503-0200-0016-40401c</v>
      </c>
      <c r="H357" s="15" t="str">
        <f>VLOOKUP(B357,'Plantilla publicacion'!$A$3:$M$490,8,0)</f>
        <v>Proyecto de Reglamento Técnico Metrológico de Medidores de Agua de uso residencial, elaborado y enviado (Documento proyecto y correo de envío o memorando)</v>
      </c>
      <c r="I357" s="15">
        <f>VLOOKUP(B357,'Plantilla publicacion'!$A$3:$M$490,9,0)</f>
        <v>1</v>
      </c>
      <c r="J357" s="15" t="str">
        <f>VLOOKUP(B357,'Plantilla publicacion'!$A$3:$M$490,10,0)</f>
        <v>Númerica</v>
      </c>
      <c r="K357" s="174" t="str">
        <f>VLOOKUP(B357,'Plantilla publicacion'!$A$3:$M$490,11,0)</f>
        <v>2025-02-03</v>
      </c>
      <c r="L357" s="174" t="str">
        <f>VLOOKUP(B357,'Plantilla publicacion'!$A$3:$M$490,12,0)</f>
        <v>2025-10-17</v>
      </c>
      <c r="M357" s="101" t="str">
        <f>IF(ISERROR(VLOOKUP(B357,'Plantilla publicacion'!$A$3:$P$490,16,0)),"NA",VLOOKUP(B357,'Plantilla publicacion'!$A$3:$P$490,16,0))</f>
        <v xml:space="preserve">PND_9_Ampliar los instrumentos de prevención / PND_18_Fortalecer institucionalmente el Subsistema Nacional de la Calidad </v>
      </c>
      <c r="N357" s="15" t="str">
        <f>VLOOKUP(B357,'Plantilla publicacion'!$A$3:$M$490,13,0)</f>
        <v>6000-DESPACHO DEL SUPERINTENDENTE DELEGADO PARA EL CONTROL Y VERIFICACIÓN DE REGLAMENTOS TÉCNICOS Y METROLOGÍA LEGAL</v>
      </c>
    </row>
    <row r="358" spans="1:14" ht="51" x14ac:dyDescent="0.25">
      <c r="A358" s="13" t="str">
        <f>VLOOKUP(B358,'Plantilla publicacion'!$A$3:$B$490,2,0)</f>
        <v>Actividad propia</v>
      </c>
      <c r="B358" s="6" t="s">
        <v>1219</v>
      </c>
      <c r="C358" s="211"/>
      <c r="D358" s="211">
        <f>VLOOKUP(B358,'Plantilla publicacion'!$A$3:$M$490,6,0)</f>
        <v>0</v>
      </c>
      <c r="E358" s="211"/>
      <c r="F358" s="211"/>
      <c r="G358" s="211" t="str">
        <f>VLOOKUP(B358,'Plantilla publicacion'!$A$3:$M$490,7,0)</f>
        <v>N/A</v>
      </c>
      <c r="H358" s="6" t="str">
        <f>VLOOKUP(B358,'Plantilla publicacion'!$A$3:$M$490,8,0)</f>
        <v>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v>
      </c>
      <c r="I358" s="6">
        <f>VLOOKUP(B358,'Plantilla publicacion'!$A$3:$M$490,9,0)</f>
        <v>1</v>
      </c>
      <c r="J358" s="6" t="str">
        <f>VLOOKUP(B358,'Plantilla publicacion'!$A$3:$M$490,10,0)</f>
        <v>Númerica</v>
      </c>
      <c r="K358" s="7" t="str">
        <f>VLOOKUP(B358,'Plantilla publicacion'!$A$3:$M$490,11,0)</f>
        <v>2025-02-03</v>
      </c>
      <c r="L358" s="7" t="str">
        <f>VLOOKUP(B358,'Plantilla publicacion'!$A$3:$M$490,12,0)</f>
        <v>2025-03-14</v>
      </c>
      <c r="M358" s="58"/>
      <c r="N358" s="17" t="str">
        <f>VLOOKUP(B358,'Plantilla publicacion'!$A$3:$M$490,13,0)</f>
        <v>6000-DESPACHO DEL SUPERINTENDENTE DELEGADO PARA EL CONTROL Y VERIFICACIÓN DE REGLAMENTOS TÉCNICOS Y METROLOGÍA LEGAL</v>
      </c>
    </row>
    <row r="359" spans="1:14" ht="38.25" x14ac:dyDescent="0.25">
      <c r="A359" s="13" t="str">
        <f>VLOOKUP(B359,'Plantilla publicacion'!$A$3:$B$490,2,0)</f>
        <v>Actividad propia</v>
      </c>
      <c r="B359" s="6" t="s">
        <v>1221</v>
      </c>
      <c r="C359" s="211"/>
      <c r="D359" s="211">
        <f>VLOOKUP(B359,'Plantilla publicacion'!$A$3:$M$490,6,0)</f>
        <v>0</v>
      </c>
      <c r="E359" s="211"/>
      <c r="F359" s="211"/>
      <c r="G359" s="211" t="str">
        <f>VLOOKUP(B359,'Plantilla publicacion'!$A$3:$M$490,7,0)</f>
        <v>N/A</v>
      </c>
      <c r="H359" s="6" t="str">
        <f>VLOOKUP(B359,'Plantilla publicacion'!$A$3:$M$490,8,0)</f>
        <v>Remitir el proyecto de acto administrativo a la Dirección de Regulación del Ministerio de Comercio, Industria y Turismo para obtener concepto previo. (correo electrónico de remisión (o memo de traslado) y proyecto de acto administrativo  / Único entregable)</v>
      </c>
      <c r="I359" s="6">
        <f>VLOOKUP(B359,'Plantilla publicacion'!$A$3:$M$490,9,0)</f>
        <v>1</v>
      </c>
      <c r="J359" s="6" t="str">
        <f>VLOOKUP(B359,'Plantilla publicacion'!$A$3:$M$490,10,0)</f>
        <v>Númerica</v>
      </c>
      <c r="K359" s="7" t="str">
        <f>VLOOKUP(B359,'Plantilla publicacion'!$A$3:$M$490,11,0)</f>
        <v>2025-03-17</v>
      </c>
      <c r="L359" s="7" t="str">
        <f>VLOOKUP(B359,'Plantilla publicacion'!$A$3:$M$490,12,0)</f>
        <v>2025-04-04</v>
      </c>
      <c r="M359" s="58"/>
      <c r="N359" s="17" t="str">
        <f>VLOOKUP(B359,'Plantilla publicacion'!$A$3:$M$490,13,0)</f>
        <v>6000-DESPACHO DEL SUPERINTENDENTE DELEGADO PARA EL CONTROL Y VERIFICACIÓN DE REGLAMENTOS TÉCNICOS Y METROLOGÍA LEGAL</v>
      </c>
    </row>
    <row r="360" spans="1:14" ht="63.75" x14ac:dyDescent="0.25">
      <c r="A360" s="13" t="str">
        <f>VLOOKUP(B360,'Plantilla publicacion'!$A$3:$B$490,2,0)</f>
        <v>Actividad propia</v>
      </c>
      <c r="B360" s="6" t="s">
        <v>1223</v>
      </c>
      <c r="C360" s="211"/>
      <c r="D360" s="211">
        <f>VLOOKUP(B360,'Plantilla publicacion'!$A$3:$M$490,6,0)</f>
        <v>0</v>
      </c>
      <c r="E360" s="211"/>
      <c r="F360" s="211"/>
      <c r="G360" s="211" t="str">
        <f>VLOOKUP(B360,'Plantilla publicacion'!$A$3:$M$490,7,0)</f>
        <v>N/A</v>
      </c>
      <c r="H360" s="6" t="str">
        <f>VLOOKUP(B360,'Plantilla publicacion'!$A$3:$M$490,8,0)</f>
        <v>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v>
      </c>
      <c r="I360" s="6">
        <f>VLOOKUP(B360,'Plantilla publicacion'!$A$3:$M$490,9,0)</f>
        <v>1</v>
      </c>
      <c r="J360" s="6" t="str">
        <f>VLOOKUP(B360,'Plantilla publicacion'!$A$3:$M$490,10,0)</f>
        <v>Númerica</v>
      </c>
      <c r="K360" s="7" t="str">
        <f>VLOOKUP(B360,'Plantilla publicacion'!$A$3:$M$490,11,0)</f>
        <v>2025-04-07</v>
      </c>
      <c r="L360" s="7" t="str">
        <f>VLOOKUP(B360,'Plantilla publicacion'!$A$3:$M$490,12,0)</f>
        <v>2025-05-02</v>
      </c>
      <c r="M360" s="58"/>
      <c r="N360" s="17" t="str">
        <f>VLOOKUP(B360,'Plantilla publicacion'!$A$3:$M$490,13,0)</f>
        <v>6000-DESPACHO DEL SUPERINTENDENTE DELEGADO PARA EL CONTROL Y VERIFICACIÓN DE REGLAMENTOS TÉCNICOS Y METROLOGÍA LEGAL</v>
      </c>
    </row>
    <row r="361" spans="1:14" ht="38.25" x14ac:dyDescent="0.25">
      <c r="A361" s="13" t="str">
        <f>VLOOKUP(B361,'Plantilla publicacion'!$A$3:$B$490,2,0)</f>
        <v>Actividad propia</v>
      </c>
      <c r="B361" s="6" t="s">
        <v>1225</v>
      </c>
      <c r="C361" s="211"/>
      <c r="D361" s="211">
        <f>VLOOKUP(B361,'Plantilla publicacion'!$A$3:$M$490,6,0)</f>
        <v>0</v>
      </c>
      <c r="E361" s="211"/>
      <c r="F361" s="211"/>
      <c r="G361" s="211" t="str">
        <f>VLOOKUP(B361,'Plantilla publicacion'!$A$3:$M$490,7,0)</f>
        <v>N/A</v>
      </c>
      <c r="H361" s="6" t="str">
        <f>VLOOKUP(B361,'Plantilla publicacion'!$A$3:$M$490,8,0)</f>
        <v>Remitir el proyecto de acto administrativo a abogacía de la competencia. (correo electrónico de remisión (o memo de traslado) y proyecto de acto administrativo  / Único entregable)</v>
      </c>
      <c r="I361" s="6">
        <f>VLOOKUP(B361,'Plantilla publicacion'!$A$3:$M$490,9,0)</f>
        <v>1</v>
      </c>
      <c r="J361" s="6" t="str">
        <f>VLOOKUP(B361,'Plantilla publicacion'!$A$3:$M$490,10,0)</f>
        <v>Númerica</v>
      </c>
      <c r="K361" s="7" t="str">
        <f>VLOOKUP(B361,'Plantilla publicacion'!$A$3:$M$490,11,0)</f>
        <v>2025-05-05</v>
      </c>
      <c r="L361" s="7" t="str">
        <f>VLOOKUP(B361,'Plantilla publicacion'!$A$3:$M$490,12,0)</f>
        <v>2025-05-23</v>
      </c>
      <c r="M361" s="58"/>
      <c r="N361" s="17" t="str">
        <f>VLOOKUP(B361,'Plantilla publicacion'!$A$3:$M$490,13,0)</f>
        <v>6000-DESPACHO DEL SUPERINTENDENTE DELEGADO PARA EL CONTROL Y VERIFICACIÓN DE REGLAMENTOS TÉCNICOS Y METROLOGÍA LEGAL</v>
      </c>
    </row>
    <row r="362" spans="1:14" ht="39" thickBot="1" x14ac:dyDescent="0.3">
      <c r="A362" s="13" t="str">
        <f>VLOOKUP(B362,'Plantilla publicacion'!$A$3:$B$490,2,0)</f>
        <v>Actividad propia</v>
      </c>
      <c r="B362" s="11" t="s">
        <v>1227</v>
      </c>
      <c r="C362" s="211"/>
      <c r="D362" s="211">
        <f>VLOOKUP(B362,'Plantilla publicacion'!$A$3:$M$490,6,0)</f>
        <v>0</v>
      </c>
      <c r="E362" s="211"/>
      <c r="F362" s="211"/>
      <c r="G362" s="211" t="str">
        <f>VLOOKUP(B362,'Plantilla publicacion'!$A$3:$M$490,7,0)</f>
        <v>N/A</v>
      </c>
      <c r="H362" s="11" t="str">
        <f>VLOOKUP(B362,'Plantilla publicacion'!$A$3:$M$490,8,0)</f>
        <v>Ajustar el proyecto de acto administrativo acorde con comentarios, si hubiere lugar y enviar al Grupo de regulación para su expedición. (Correo electrónico de remisión y proyecto de acto administrativo ajustado / Único entregable)</v>
      </c>
      <c r="I362" s="11">
        <f>VLOOKUP(B362,'Plantilla publicacion'!$A$3:$M$490,9,0)</f>
        <v>1</v>
      </c>
      <c r="J362" s="11" t="str">
        <f>VLOOKUP(B362,'Plantilla publicacion'!$A$3:$M$490,10,0)</f>
        <v>Númerica</v>
      </c>
      <c r="K362" s="111" t="str">
        <f>VLOOKUP(B362,'Plantilla publicacion'!$A$3:$M$490,11,0)</f>
        <v>2025-06-20</v>
      </c>
      <c r="L362" s="111" t="str">
        <f>VLOOKUP(B362,'Plantilla publicacion'!$A$3:$M$490,12,0)</f>
        <v>2025-10-17</v>
      </c>
      <c r="M362" s="112"/>
      <c r="N362" s="113" t="str">
        <f>VLOOKUP(B362,'Plantilla publicacion'!$A$3:$M$490,13,0)</f>
        <v>6000-DESPACHO DEL SUPERINTENDENTE DELEGADO PARA EL CONTROL Y VERIFICACIÓN DE REGLAMENTOS TÉCNICOS Y METROLOGÍA LEGAL</v>
      </c>
    </row>
    <row r="363" spans="1:14" s="12" customFormat="1" ht="38.25" x14ac:dyDescent="0.25">
      <c r="A363" s="5" t="str">
        <f>VLOOKUP(B363,'Plantilla publicacion'!$A$3:$B$490,2,0)</f>
        <v>Producto</v>
      </c>
      <c r="B363" s="99" t="s">
        <v>1228</v>
      </c>
      <c r="C363" s="210" t="str">
        <f>VLOOKUP(B363,'Plantilla publicacion'!$A$3:$R$490,17,0)</f>
        <v>PND - 4-04-1-c- Transformación productiva, internacionalización y acción climática - Políticas de competencia, consumidor e infraestructura de la calidad modernas / PES - Reindustrialización</v>
      </c>
      <c r="D363" s="255" t="str">
        <f>VLOOKUP(B363,'Plantilla publicacion'!$A$3:$M$490,6,0)</f>
        <v>58-Promover el enfoque preventivo, diferencial y territorial en el que hacer misional de la entidad</v>
      </c>
      <c r="E363" s="210" t="str">
        <f>VLOOKUP(B363,'Plantilla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363" s="210" t="str">
        <f>VLOOKUP(B363,'Plantilla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363" s="210" t="str">
        <f>VLOOKUP(B363,'Plantilla publicacion'!$A$3:$M$490,7,0)</f>
        <v>C-3503-0200-0016-40401c</v>
      </c>
      <c r="H363" s="101" t="str">
        <f>VLOOKUP(B363,'Plantilla publicacion'!$A$3:$M$490,8,0)</f>
        <v>Proyecto de Reglamento Técnico Metrológico de Medidores de Gas de uso residencial elaborado y enviado a la abogacia de la competencia. (Documento proyecto y correo de envío o memorando)</v>
      </c>
      <c r="I363" s="101">
        <f>VLOOKUP(B363,'Plantilla publicacion'!$A$3:$M$490,9,0)</f>
        <v>1</v>
      </c>
      <c r="J363" s="101" t="str">
        <f>VLOOKUP(B363,'Plantilla publicacion'!$A$3:$M$490,10,0)</f>
        <v>Númerica</v>
      </c>
      <c r="K363" s="175" t="str">
        <f>VLOOKUP(B363,'Plantilla publicacion'!$A$3:$M$490,11,0)</f>
        <v>2025-02-19</v>
      </c>
      <c r="L363" s="175" t="str">
        <f>VLOOKUP(B363,'Plantilla publicacion'!$A$3:$M$490,12,0)</f>
        <v>2025-10-31</v>
      </c>
      <c r="M363" s="101" t="str">
        <f>IF(ISERROR(VLOOKUP(B363,'Plantilla publicacion'!$A$3:$P$490,16,0)),"NA",VLOOKUP(B363,'Plantilla publicacion'!$A$3:$P$490,16,0))</f>
        <v xml:space="preserve">PND_9_Ampliar los instrumentos de prevención / PND_18_Fortalecer institucionalmente el Subsistema Nacional de la Calidad </v>
      </c>
      <c r="N363" s="102" t="str">
        <f>VLOOKUP(B363,'Plantilla publicacion'!$A$3:$M$490,13,0)</f>
        <v>6000-DESPACHO DEL SUPERINTENDENTE DELEGADO PARA EL CONTROL Y VERIFICACIÓN DE REGLAMENTOS TÉCNICOS Y METROLOGÍA LEGAL</v>
      </c>
    </row>
    <row r="364" spans="1:14" ht="38.25" x14ac:dyDescent="0.25">
      <c r="A364" s="13" t="str">
        <f>VLOOKUP(B364,'Plantilla publicacion'!$A$3:$B$490,2,0)</f>
        <v>Actividad propia</v>
      </c>
      <c r="B364" s="103" t="s">
        <v>1229</v>
      </c>
      <c r="C364" s="211"/>
      <c r="D364" s="256">
        <f>VLOOKUP(B364,'Plantilla publicacion'!$A$3:$M$490,6,0)</f>
        <v>0</v>
      </c>
      <c r="E364" s="211"/>
      <c r="F364" s="211"/>
      <c r="G364" s="211" t="str">
        <f>VLOOKUP(B364,'Plantilla publicacion'!$A$3:$M$490,7,0)</f>
        <v>N/A</v>
      </c>
      <c r="H364" s="6" t="str">
        <f>VLOOKUP(B364,'Plantilla publicacion'!$A$3:$M$490,8,0)</f>
        <v>Enviar proyecto de resolución al Grupo de Regulación para revisión. (Correo electrónico de remisión y proyecto de acto administrativo / Único entregable)</v>
      </c>
      <c r="I364" s="6">
        <f>VLOOKUP(B364,'Plantilla publicacion'!$A$3:$M$490,9,0)</f>
        <v>1</v>
      </c>
      <c r="J364" s="6" t="str">
        <f>VLOOKUP(B364,'Plantilla publicacion'!$A$3:$M$490,10,0)</f>
        <v>Númerica</v>
      </c>
      <c r="K364" s="7" t="str">
        <f>VLOOKUP(B364,'Plantilla publicacion'!$A$3:$M$490,11,0)</f>
        <v>2025-02-19</v>
      </c>
      <c r="L364" s="7" t="str">
        <f>VLOOKUP(B364,'Plantilla publicacion'!$A$3:$M$490,12,0)</f>
        <v>2025-03-05</v>
      </c>
      <c r="M364" s="58"/>
      <c r="N364" s="104" t="str">
        <f>VLOOKUP(B364,'Plantilla publicacion'!$A$3:$M$490,13,0)</f>
        <v>6000-DESPACHO DEL SUPERINTENDENTE DELEGADO PARA EL CONTROL Y VERIFICACIÓN DE REGLAMENTOS TÉCNICOS Y METROLOGÍA LEGAL</v>
      </c>
    </row>
    <row r="365" spans="1:14" ht="38.25" x14ac:dyDescent="0.25">
      <c r="A365" s="13" t="str">
        <f>VLOOKUP(B365,'Plantilla publicacion'!$A$3:$B$490,2,0)</f>
        <v>Actividad propia</v>
      </c>
      <c r="B365" s="103" t="s">
        <v>1231</v>
      </c>
      <c r="C365" s="211"/>
      <c r="D365" s="256">
        <f>VLOOKUP(B365,'Plantilla publicacion'!$A$3:$M$490,6,0)</f>
        <v>0</v>
      </c>
      <c r="E365" s="211"/>
      <c r="F365" s="211"/>
      <c r="G365" s="211" t="str">
        <f>VLOOKUP(B365,'Plantilla publicacion'!$A$3:$M$490,7,0)</f>
        <v>N/A</v>
      </c>
      <c r="H365" s="6" t="str">
        <f>VLOOKUP(B365,'Plantilla publicacion'!$A$3:$M$490,8,0)</f>
        <v>Revisar jurídicamente el proyecto de resolución y enviarlo a la dependencia solicitante. (Proyecto de resolución con observaciones y memorando y/o  correo electrónico de remisión a la dependencia solicitante)</v>
      </c>
      <c r="I365" s="6">
        <f>VLOOKUP(B365,'Plantilla publicacion'!$A$3:$M$490,9,0)</f>
        <v>1</v>
      </c>
      <c r="J365" s="6" t="str">
        <f>VLOOKUP(B365,'Plantilla publicacion'!$A$3:$M$490,10,0)</f>
        <v>Númerica</v>
      </c>
      <c r="K365" s="7" t="str">
        <f>VLOOKUP(B365,'Plantilla publicacion'!$A$3:$M$490,11,0)</f>
        <v>2025-03-06</v>
      </c>
      <c r="L365" s="7" t="str">
        <f>VLOOKUP(B365,'Plantilla publicacion'!$A$3:$M$490,12,0)</f>
        <v>2025-03-20</v>
      </c>
      <c r="M365" s="58"/>
      <c r="N365" s="104" t="str">
        <f>VLOOKUP(B365,'Plantilla publicacion'!$A$3:$M$490,13,0)</f>
        <v>6000-DESPACHO DEL SUPERINTENDENTE DELEGADO PARA EL CONTROL Y VERIFICACIÓN DE REGLAMENTOS TÉCNICOS Y METROLOGÍA LEGAL</v>
      </c>
    </row>
    <row r="366" spans="1:14" ht="38.25" x14ac:dyDescent="0.25">
      <c r="A366" s="13" t="str">
        <f>VLOOKUP(B366,'Plantilla publicacion'!$A$3:$B$490,2,0)</f>
        <v>Actividad propia</v>
      </c>
      <c r="B366" s="103" t="s">
        <v>1233</v>
      </c>
      <c r="C366" s="211"/>
      <c r="D366" s="256">
        <f>VLOOKUP(B366,'Plantilla publicacion'!$A$3:$M$490,6,0)</f>
        <v>0</v>
      </c>
      <c r="E366" s="211"/>
      <c r="F366" s="211"/>
      <c r="G366" s="211" t="str">
        <f>VLOOKUP(B366,'Plantilla publicacion'!$A$3:$M$490,7,0)</f>
        <v>N/A</v>
      </c>
      <c r="H366" s="6" t="str">
        <f>VLOOKUP(B366,'Plantilla publicacion'!$A$3:$M$490,8,0)</f>
        <v>Ajustar el proyecto de resolución según los comentarios y remitir al Grupo de Regulación para publicación. (Correo electrónico de remisión y proyecto de acto administrativo ajustado / Único entregable)</v>
      </c>
      <c r="I366" s="6">
        <f>VLOOKUP(B366,'Plantilla publicacion'!$A$3:$M$490,9,0)</f>
        <v>1</v>
      </c>
      <c r="J366" s="6" t="str">
        <f>VLOOKUP(B366,'Plantilla publicacion'!$A$3:$M$490,10,0)</f>
        <v>Númerica</v>
      </c>
      <c r="K366" s="7" t="str">
        <f>VLOOKUP(B366,'Plantilla publicacion'!$A$3:$M$490,11,0)</f>
        <v>2025-03-21</v>
      </c>
      <c r="L366" s="7" t="str">
        <f>VLOOKUP(B366,'Plantilla publicacion'!$A$3:$M$490,12,0)</f>
        <v>2025-04-25</v>
      </c>
      <c r="M366" s="58"/>
      <c r="N366" s="104" t="str">
        <f>VLOOKUP(B366,'Plantilla publicacion'!$A$3:$M$490,13,0)</f>
        <v>6000-DESPACHO DEL SUPERINTENDENTE DELEGADO PARA EL CONTROL Y VERIFICACIÓN DE REGLAMENTOS TÉCNICOS Y METROLOGÍA LEGAL</v>
      </c>
    </row>
    <row r="367" spans="1:14" ht="51" x14ac:dyDescent="0.25">
      <c r="A367" s="13" t="str">
        <f>VLOOKUP(B367,'Plantilla publicacion'!$A$3:$B$490,2,0)</f>
        <v>Actividad propia</v>
      </c>
      <c r="B367" s="103" t="s">
        <v>1234</v>
      </c>
      <c r="C367" s="211"/>
      <c r="D367" s="256">
        <f>VLOOKUP(B367,'Plantilla publicacion'!$A$3:$M$490,6,0)</f>
        <v>0</v>
      </c>
      <c r="E367" s="211"/>
      <c r="F367" s="211"/>
      <c r="G367" s="211" t="str">
        <f>VLOOKUP(B367,'Plantilla publicacion'!$A$3:$M$490,7,0)</f>
        <v>N/A</v>
      </c>
      <c r="H367" s="6" t="str">
        <f>VLOOKUP(B367,'Plantilla publicacion'!$A$3:$M$490,8,0)</f>
        <v>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v>
      </c>
      <c r="I367" s="6">
        <f>VLOOKUP(B367,'Plantilla publicacion'!$A$3:$M$490,9,0)</f>
        <v>1</v>
      </c>
      <c r="J367" s="6" t="str">
        <f>VLOOKUP(B367,'Plantilla publicacion'!$A$3:$M$490,10,0)</f>
        <v>Númerica</v>
      </c>
      <c r="K367" s="7" t="str">
        <f>VLOOKUP(B367,'Plantilla publicacion'!$A$3:$M$490,11,0)</f>
        <v>2025-05-26</v>
      </c>
      <c r="L367" s="7" t="str">
        <f>VLOOKUP(B367,'Plantilla publicacion'!$A$3:$M$490,12,0)</f>
        <v>2025-07-18</v>
      </c>
      <c r="M367" s="58"/>
      <c r="N367" s="104" t="str">
        <f>VLOOKUP(B367,'Plantilla publicacion'!$A$3:$M$490,13,0)</f>
        <v>6000-DESPACHO DEL SUPERINTENDENTE DELEGADO PARA EL CONTROL Y VERIFICACIÓN DE REGLAMENTOS TÉCNICOS Y METROLOGÍA LEGAL</v>
      </c>
    </row>
    <row r="368" spans="1:14" ht="38.25" x14ac:dyDescent="0.25">
      <c r="A368" s="13" t="str">
        <f>VLOOKUP(B368,'Plantilla publicacion'!$A$3:$B$490,2,0)</f>
        <v>Actividad propia</v>
      </c>
      <c r="B368" s="103" t="s">
        <v>1235</v>
      </c>
      <c r="C368" s="211"/>
      <c r="D368" s="256">
        <f>VLOOKUP(B368,'Plantilla publicacion'!$A$3:$M$490,6,0)</f>
        <v>0</v>
      </c>
      <c r="E368" s="211"/>
      <c r="F368" s="211"/>
      <c r="G368" s="211" t="str">
        <f>VLOOKUP(B368,'Plantilla publicacion'!$A$3:$M$490,7,0)</f>
        <v>N/A</v>
      </c>
      <c r="H368" s="6" t="str">
        <f>VLOOKUP(B368,'Plantilla publicacion'!$A$3:$M$490,8,0)</f>
        <v>Remitir el proyecto de acto administrativo a la Dirección de Regulación del Ministerio de Comercio, Industria y Turismo para obtener concepto previo. (correo electrónico de remisión (o memo de traslado) y proyecto de acto administrativo  / Único entregable)</v>
      </c>
      <c r="I368" s="6">
        <f>VLOOKUP(B368,'Plantilla publicacion'!$A$3:$M$490,9,0)</f>
        <v>1</v>
      </c>
      <c r="J368" s="6" t="str">
        <f>VLOOKUP(B368,'Plantilla publicacion'!$A$3:$M$490,10,0)</f>
        <v>Númerica</v>
      </c>
      <c r="K368" s="7" t="str">
        <f>VLOOKUP(B368,'Plantilla publicacion'!$A$3:$M$490,11,0)</f>
        <v>2025-07-21</v>
      </c>
      <c r="L368" s="7" t="str">
        <f>VLOOKUP(B368,'Plantilla publicacion'!$A$3:$M$490,12,0)</f>
        <v>2025-08-15</v>
      </c>
      <c r="M368" s="58"/>
      <c r="N368" s="104" t="str">
        <f>VLOOKUP(B368,'Plantilla publicacion'!$A$3:$M$490,13,0)</f>
        <v>6000-DESPACHO DEL SUPERINTENDENTE DELEGADO PARA EL CONTROL Y VERIFICACIÓN DE REGLAMENTOS TÉCNICOS Y METROLOGÍA LEGAL</v>
      </c>
    </row>
    <row r="369" spans="1:14" ht="63.75" x14ac:dyDescent="0.25">
      <c r="A369" s="13" t="str">
        <f>VLOOKUP(B369,'Plantilla publicacion'!$A$3:$B$490,2,0)</f>
        <v>Actividad propia</v>
      </c>
      <c r="B369" s="103" t="s">
        <v>1236</v>
      </c>
      <c r="C369" s="211"/>
      <c r="D369" s="256">
        <f>VLOOKUP(B369,'Plantilla publicacion'!$A$3:$M$490,6,0)</f>
        <v>0</v>
      </c>
      <c r="E369" s="211"/>
      <c r="F369" s="211"/>
      <c r="G369" s="211" t="str">
        <f>VLOOKUP(B369,'Plantilla publicacion'!$A$3:$M$490,7,0)</f>
        <v>N/A</v>
      </c>
      <c r="H369" s="6" t="str">
        <f>VLOOKUP(B369,'Plantilla publicacion'!$A$3:$M$490,8,0)</f>
        <v>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v>
      </c>
      <c r="I369" s="6">
        <f>VLOOKUP(B369,'Plantilla publicacion'!$A$3:$M$490,9,0)</f>
        <v>1</v>
      </c>
      <c r="J369" s="6" t="str">
        <f>VLOOKUP(B369,'Plantilla publicacion'!$A$3:$M$490,10,0)</f>
        <v>Númerica</v>
      </c>
      <c r="K369" s="7" t="str">
        <f>VLOOKUP(B369,'Plantilla publicacion'!$A$3:$M$490,11,0)</f>
        <v>2025-09-01</v>
      </c>
      <c r="L369" s="7" t="str">
        <f>VLOOKUP(B369,'Plantilla publicacion'!$A$3:$M$490,12,0)</f>
        <v>2025-10-03</v>
      </c>
      <c r="M369" s="58"/>
      <c r="N369" s="104" t="str">
        <f>VLOOKUP(B369,'Plantilla publicacion'!$A$3:$M$490,13,0)</f>
        <v>6000-DESPACHO DEL SUPERINTENDENTE DELEGADO PARA EL CONTROL Y VERIFICACIÓN DE REGLAMENTOS TÉCNICOS Y METROLOGÍA LEGAL</v>
      </c>
    </row>
    <row r="370" spans="1:14" ht="39" thickBot="1" x14ac:dyDescent="0.3">
      <c r="A370" s="13" t="str">
        <f>VLOOKUP(B370,'Plantilla publicacion'!$A$3:$B$490,2,0)</f>
        <v>Actividad propia</v>
      </c>
      <c r="B370" s="105" t="s">
        <v>1237</v>
      </c>
      <c r="C370" s="212"/>
      <c r="D370" s="257">
        <f>VLOOKUP(B370,'Plantilla publicacion'!$A$3:$M$490,6,0)</f>
        <v>0</v>
      </c>
      <c r="E370" s="212"/>
      <c r="F370" s="212"/>
      <c r="G370" s="212" t="str">
        <f>VLOOKUP(B370,'Plantilla publicacion'!$A$3:$M$490,7,0)</f>
        <v>N/A</v>
      </c>
      <c r="H370" s="107" t="str">
        <f>VLOOKUP(B370,'Plantilla publicacion'!$A$3:$M$490,8,0)</f>
        <v>Remitir el proyecto de acto administrativo a abogacía de la competencia. (correo electrónico de remisión (o memo de traslado) y proyecto de acto administrativo  / Único entregable)</v>
      </c>
      <c r="I370" s="107">
        <f>VLOOKUP(B370,'Plantilla publicacion'!$A$3:$M$490,9,0)</f>
        <v>1</v>
      </c>
      <c r="J370" s="107" t="str">
        <f>VLOOKUP(B370,'Plantilla publicacion'!$A$3:$M$490,10,0)</f>
        <v>Númerica</v>
      </c>
      <c r="K370" s="108" t="str">
        <f>VLOOKUP(B370,'Plantilla publicacion'!$A$3:$M$490,11,0)</f>
        <v>2025-10-06</v>
      </c>
      <c r="L370" s="108" t="str">
        <f>VLOOKUP(B370,'Plantilla publicacion'!$A$3:$M$490,12,0)</f>
        <v>2025-10-31</v>
      </c>
      <c r="M370" s="109"/>
      <c r="N370" s="110" t="str">
        <f>VLOOKUP(B370,'Plantilla publicacion'!$A$3:$M$490,13,0)</f>
        <v>6000-DESPACHO DEL SUPERINTENDENTE DELEGADO PARA EL CONTROL Y VERIFICACIÓN DE REGLAMENTOS TÉCNICOS Y METROLOGÍA LEGAL</v>
      </c>
    </row>
    <row r="371" spans="1:14" s="12" customFormat="1" ht="51" x14ac:dyDescent="0.25">
      <c r="A371" s="5" t="str">
        <f>VLOOKUP(B371,'Plantilla publicacion'!$A$3:$B$490,2,0)</f>
        <v>Producto</v>
      </c>
      <c r="B371" s="15" t="s">
        <v>1238</v>
      </c>
      <c r="C371" s="211" t="str">
        <f>VLOOKUP(B371,'Plantilla publicacion'!$A$3:$R$490,17,0)</f>
        <v>PND - 4-04-1-c- Transformación productiva, internacionalización y acción climática - Políticas de competencia, consumidor e infraestructura de la calidad modernas / PES - Reindustrialización</v>
      </c>
      <c r="D371" s="211" t="str">
        <f>VLOOKUP(B371,'Plantilla publicacion'!$A$3:$M$490,6,0)</f>
        <v>58-Promover el enfoque preventivo, diferencial y territorial en el que hacer misional de la entidad</v>
      </c>
      <c r="E371" s="211" t="str">
        <f>VLOOKUP(B371,'Plantilla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371" s="211" t="str">
        <f>VLOOKUP(B371,'Plantilla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371" s="211" t="str">
        <f>VLOOKUP(B371,'Plantilla publicacion'!$A$3:$M$490,7,0)</f>
        <v>C-3503-0200-0016-40401c</v>
      </c>
      <c r="H371" s="15" t="str">
        <f>VLOOKUP(B371,'Plantilla publicacion'!$A$3:$M$490,8,0)</f>
        <v>Análisis de Impacto Normativo -AIN Ex post del Reglamento Técnico Metrológico aplicable a Preempacados. Etapas 5 a 6, elaborado y enviado al Grupo de Trabajo de Regulación (Documento de Análisis de Impacto Normativo -AIN Ex post del Reglamento Técnico Metrológico aplicable a Preempacados  Etapas 5 a 6 y correo o memorando de envío)</v>
      </c>
      <c r="I371" s="15">
        <f>VLOOKUP(B371,'Plantilla publicacion'!$A$3:$M$490,9,0)</f>
        <v>1</v>
      </c>
      <c r="J371" s="15" t="str">
        <f>VLOOKUP(B371,'Plantilla publicacion'!$A$3:$M$490,10,0)</f>
        <v>Númerica</v>
      </c>
      <c r="K371" s="174" t="str">
        <f>VLOOKUP(B371,'Plantilla publicacion'!$A$3:$M$490,11,0)</f>
        <v>2025-07-01</v>
      </c>
      <c r="L371" s="174" t="str">
        <f>VLOOKUP(B371,'Plantilla publicacion'!$A$3:$M$490,12,0)</f>
        <v>2025-12-12</v>
      </c>
      <c r="M371" s="15" t="str">
        <f>IF(ISERROR(VLOOKUP(B371,'Plantilla publicacion'!$A$3:$P$490,16,0)),"NA",VLOOKUP(B371,'Plantilla publicacion'!$A$3:$P$490,16,0))</f>
        <v xml:space="preserve">PND_18_Fortalecer institucionalmente el Subsistema Nacional de la Calidad </v>
      </c>
      <c r="N371" s="15" t="str">
        <f>VLOOKUP(B371,'Plantilla publicacion'!$A$3:$M$490,13,0)</f>
        <v>6000-DESPACHO DEL SUPERINTENDENTE DELEGADO PARA EL CONTROL Y VERIFICACIÓN DE REGLAMENTOS TÉCNICOS Y METROLOGÍA LEGAL</v>
      </c>
    </row>
    <row r="372" spans="1:14" ht="51" x14ac:dyDescent="0.25">
      <c r="A372" s="13" t="str">
        <f>VLOOKUP(B372,'Plantilla publicacion'!$A$3:$B$490,2,0)</f>
        <v>Actividad propia</v>
      </c>
      <c r="B372" s="6" t="s">
        <v>1239</v>
      </c>
      <c r="C372" s="211"/>
      <c r="D372" s="211">
        <f>VLOOKUP(B372,'Plantilla publicacion'!$A$3:$M$490,6,0)</f>
        <v>0</v>
      </c>
      <c r="E372" s="211"/>
      <c r="F372" s="211"/>
      <c r="G372" s="211" t="str">
        <f>VLOOKUP(B372,'Plantilla publicacion'!$A$3:$M$490,7,0)</f>
        <v>N/A</v>
      </c>
      <c r="H372" s="6" t="str">
        <f>VLOOKUP(B372,'Plantilla publicacion'!$A$3:$M$490,8,0)</f>
        <v>Elaborar y enviar al Grupo de Trabajo de Regulación el documento que contenga la información correspondiente a los pasos 5 al 6 de la guía de evaluación ex post del DNP. (Documento con los pasos del 5 al 6  y correo electrónico de remisión al Grupo de Trabajo de Regulación / Único entregable)</v>
      </c>
      <c r="I372" s="6">
        <f>VLOOKUP(B372,'Plantilla publicacion'!$A$3:$M$490,9,0)</f>
        <v>1</v>
      </c>
      <c r="J372" s="6" t="str">
        <f>VLOOKUP(B372,'Plantilla publicacion'!$A$3:$M$490,10,0)</f>
        <v>Númerica</v>
      </c>
      <c r="K372" s="7" t="str">
        <f>VLOOKUP(B372,'Plantilla publicacion'!$A$3:$M$490,11,0)</f>
        <v>2025-07-01</v>
      </c>
      <c r="L372" s="7" t="str">
        <f>VLOOKUP(B372,'Plantilla publicacion'!$A$3:$M$490,12,0)</f>
        <v>2025-10-30</v>
      </c>
      <c r="M372" s="58"/>
      <c r="N372" s="17" t="str">
        <f>VLOOKUP(B372,'Plantilla publicacion'!$A$3:$M$490,13,0)</f>
        <v>6000-DESPACHO DEL SUPERINTENDENTE DELEGADO PARA EL CONTROL Y VERIFICACIÓN DE REGLAMENTOS TÉCNICOS Y METROLOGÍA LEGAL</v>
      </c>
    </row>
    <row r="373" spans="1:14" ht="38.25" x14ac:dyDescent="0.25">
      <c r="A373" s="13" t="str">
        <f>VLOOKUP(B373,'Plantilla publicacion'!$A$3:$B$490,2,0)</f>
        <v>Actividad propia</v>
      </c>
      <c r="B373" s="6" t="s">
        <v>1241</v>
      </c>
      <c r="C373" s="211"/>
      <c r="D373" s="211">
        <f>VLOOKUP(B373,'Plantilla publicacion'!$A$3:$M$490,6,0)</f>
        <v>0</v>
      </c>
      <c r="E373" s="211"/>
      <c r="F373" s="211"/>
      <c r="G373" s="211" t="str">
        <f>VLOOKUP(B373,'Plantilla publicacion'!$A$3:$M$490,7,0)</f>
        <v>N/A</v>
      </c>
      <c r="H373" s="6" t="str">
        <f>VLOOKUP(B373,'Plantilla publicacion'!$A$3:$M$490,8,0)</f>
        <v>Revisar jurídicamente el documento de los pasos 5 al 6 y enviarlo a la dependencia solicitante. (Documento de los pasos 5 al 6 con observaciones y correo electrónico de remisión a la dependencia solicitante / Único entregable)</v>
      </c>
      <c r="I373" s="6">
        <f>VLOOKUP(B373,'Plantilla publicacion'!$A$3:$M$490,9,0)</f>
        <v>1</v>
      </c>
      <c r="J373" s="6" t="str">
        <f>VLOOKUP(B373,'Plantilla publicacion'!$A$3:$M$490,10,0)</f>
        <v>Númerica</v>
      </c>
      <c r="K373" s="7" t="str">
        <f>VLOOKUP(B373,'Plantilla publicacion'!$A$3:$M$490,11,0)</f>
        <v>2025-11-04</v>
      </c>
      <c r="L373" s="7" t="str">
        <f>VLOOKUP(B373,'Plantilla publicacion'!$A$3:$M$490,12,0)</f>
        <v>2025-11-21</v>
      </c>
      <c r="M373" s="58"/>
      <c r="N373" s="17" t="str">
        <f>VLOOKUP(B373,'Plantilla publicacion'!$A$3:$M$490,13,0)</f>
        <v>6000-DESPACHO DEL SUPERINTENDENTE DELEGADO PARA EL CONTROL Y VERIFICACIÓN DE REGLAMENTOS TÉCNICOS Y METROLOGÍA LEGAL</v>
      </c>
    </row>
    <row r="374" spans="1:14" ht="39" thickBot="1" x14ac:dyDescent="0.3">
      <c r="A374" s="13" t="str">
        <f>VLOOKUP(B374,'Plantilla publicacion'!$A$3:$B$490,2,0)</f>
        <v>Actividad propia</v>
      </c>
      <c r="B374" s="11" t="s">
        <v>1243</v>
      </c>
      <c r="C374" s="211"/>
      <c r="D374" s="211">
        <f>VLOOKUP(B374,'Plantilla publicacion'!$A$3:$M$490,6,0)</f>
        <v>0</v>
      </c>
      <c r="E374" s="211"/>
      <c r="F374" s="211"/>
      <c r="G374" s="211" t="str">
        <f>VLOOKUP(B374,'Plantilla publicacion'!$A$3:$M$490,7,0)</f>
        <v>N/A</v>
      </c>
      <c r="H374" s="11" t="str">
        <f>VLOOKUP(B374,'Plantilla publicacion'!$A$3:$M$490,8,0)</f>
        <v>Ajustar el documento de los pasos 5 al 6  y remitirlo al Grupo de Trabajo de Regulación.  (Documento  de los pasos 5 al 6  ajustado y correo electrónico de remisión  al Grupo de Trabajo de Regulación / Único entregable)</v>
      </c>
      <c r="I374" s="11">
        <f>VLOOKUP(B374,'Plantilla publicacion'!$A$3:$M$490,9,0)</f>
        <v>1</v>
      </c>
      <c r="J374" s="11" t="str">
        <f>VLOOKUP(B374,'Plantilla publicacion'!$A$3:$M$490,10,0)</f>
        <v>Númerica</v>
      </c>
      <c r="K374" s="111" t="str">
        <f>VLOOKUP(B374,'Plantilla publicacion'!$A$3:$M$490,11,0)</f>
        <v>2025-11-24</v>
      </c>
      <c r="L374" s="111" t="str">
        <f>VLOOKUP(B374,'Plantilla publicacion'!$A$3:$M$490,12,0)</f>
        <v>2025-12-12</v>
      </c>
      <c r="M374" s="112"/>
      <c r="N374" s="113" t="str">
        <f>VLOOKUP(B374,'Plantilla publicacion'!$A$3:$M$490,13,0)</f>
        <v>6000-DESPACHO DEL SUPERINTENDENTE DELEGADO PARA EL CONTROL Y VERIFICACIÓN DE REGLAMENTOS TÉCNICOS Y METROLOGÍA LEGAL</v>
      </c>
    </row>
    <row r="375" spans="1:14" s="12" customFormat="1" ht="38.25" x14ac:dyDescent="0.25">
      <c r="A375" s="5" t="str">
        <f>VLOOKUP(B375,'Plantilla publicacion'!$A$3:$B$490,2,0)</f>
        <v>Producto</v>
      </c>
      <c r="B375" s="99" t="s">
        <v>1245</v>
      </c>
      <c r="C375" s="210" t="str">
        <f>VLOOKUP(B375,'Plantilla publicacion'!$A$3:$R$490,17,0)</f>
        <v>PND - 4-04-1-c- Transformación productiva, internacionalización y acción climática - Políticas de competencia, consumidor e infraestructura de la calidad modernas / PES - Reindustrialización</v>
      </c>
      <c r="D375" s="210" t="str">
        <f>VLOOKUP(B375,'Plantilla publicacion'!$A$3:$M$490,6,0)</f>
        <v>58-Promover el enfoque preventivo, diferencial y territorial en el que hacer misional de la entidad</v>
      </c>
      <c r="E375" s="210" t="str">
        <f>VLOOKUP(B375,'Plantilla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375" s="210" t="str">
        <f>VLOOKUP(B375,'Plantilla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375" s="210" t="str">
        <f>VLOOKUP(B375,'Plantilla publicacion'!$A$3:$M$490,7,0)</f>
        <v>C-3503-0200-0016-40401c</v>
      </c>
      <c r="H375" s="101" t="str">
        <f>VLOOKUP(B375,'Plantilla publicacion'!$A$3:$M$490,8,0)</f>
        <v>Análisis de Impacto Normativo -AIN ex ante de Cinemómetros elaborado y enviado al Grupo de Regulación (Memorando de remisión -correo electrónico de remisión y documento de definición de problema ajustado / Formato Matriz comentarios  Único entregable)</v>
      </c>
      <c r="I375" s="101">
        <f>VLOOKUP(B375,'Plantilla publicacion'!$A$3:$M$490,9,0)</f>
        <v>1</v>
      </c>
      <c r="J375" s="101" t="str">
        <f>VLOOKUP(B375,'Plantilla publicacion'!$A$3:$M$490,10,0)</f>
        <v>Númerica</v>
      </c>
      <c r="K375" s="175" t="str">
        <f>VLOOKUP(B375,'Plantilla publicacion'!$A$3:$M$490,11,0)</f>
        <v>2025-03-10</v>
      </c>
      <c r="L375" s="175" t="str">
        <f>VLOOKUP(B375,'Plantilla publicacion'!$A$3:$M$490,12,0)</f>
        <v>2025-11-07</v>
      </c>
      <c r="M375" s="15" t="str">
        <f>IF(ISERROR(VLOOKUP(B375,'Plantilla publicacion'!$A$3:$P$490,16,0)),"NA",VLOOKUP(B375,'Plantilla publicacion'!$A$3:$P$490,16,0))</f>
        <v xml:space="preserve">PND_18_Fortalecer institucionalmente el Subsistema Nacional de la Calidad </v>
      </c>
      <c r="N375" s="102" t="str">
        <f>VLOOKUP(B375,'Plantilla publicacion'!$A$3:$M$490,13,0)</f>
        <v>6000-DESPACHO DEL SUPERINTENDENTE DELEGADO PARA EL CONTROL Y VERIFICACIÓN DE REGLAMENTOS TÉCNICOS Y METROLOGÍA LEGAL</v>
      </c>
    </row>
    <row r="376" spans="1:14" ht="38.25" x14ac:dyDescent="0.25">
      <c r="A376" s="13" t="str">
        <f>VLOOKUP(B376,'Plantilla publicacion'!$A$3:$B$490,2,0)</f>
        <v>Actividad propia</v>
      </c>
      <c r="B376" s="103" t="s">
        <v>1246</v>
      </c>
      <c r="C376" s="211"/>
      <c r="D376" s="211">
        <f>VLOOKUP(B376,'Plantilla publicacion'!$A$3:$M$490,6,0)</f>
        <v>0</v>
      </c>
      <c r="E376" s="211"/>
      <c r="F376" s="211"/>
      <c r="G376" s="211" t="str">
        <f>VLOOKUP(B376,'Plantilla publicacion'!$A$3:$M$490,7,0)</f>
        <v>N/A</v>
      </c>
      <c r="H376" s="6" t="str">
        <f>VLOOKUP(B376,'Plantilla publicacion'!$A$3:$M$490,8,0)</f>
        <v>Elaborar y enviar al Grupo de Trabajo de Regulación el documento de definición del problema. (Documento de definición del problema y correo electrónico de remisión al Grupo de Trabajo de Regulación / Único entregable)</v>
      </c>
      <c r="I376" s="6">
        <f>VLOOKUP(B376,'Plantilla publicacion'!$A$3:$M$490,9,0)</f>
        <v>1</v>
      </c>
      <c r="J376" s="6" t="str">
        <f>VLOOKUP(B376,'Plantilla publicacion'!$A$3:$M$490,10,0)</f>
        <v>Númerica</v>
      </c>
      <c r="K376" s="7" t="str">
        <f>VLOOKUP(B376,'Plantilla publicacion'!$A$3:$M$490,11,0)</f>
        <v>2025-03-10</v>
      </c>
      <c r="L376" s="7" t="str">
        <f>VLOOKUP(B376,'Plantilla publicacion'!$A$3:$M$490,12,0)</f>
        <v>2025-09-12</v>
      </c>
      <c r="M376" s="58"/>
      <c r="N376" s="104" t="str">
        <f>VLOOKUP(B376,'Plantilla publicacion'!$A$3:$M$490,13,0)</f>
        <v>6000-DESPACHO DEL SUPERINTENDENTE DELEGADO PARA EL CONTROL Y VERIFICACIÓN DE REGLAMENTOS TÉCNICOS Y METROLOGÍA LEGAL</v>
      </c>
    </row>
    <row r="377" spans="1:14" ht="38.25" x14ac:dyDescent="0.25">
      <c r="A377" s="13" t="str">
        <f>VLOOKUP(B377,'Plantilla publicacion'!$A$3:$B$490,2,0)</f>
        <v>Actividad propia</v>
      </c>
      <c r="B377" s="103" t="s">
        <v>1248</v>
      </c>
      <c r="C377" s="211"/>
      <c r="D377" s="211">
        <f>VLOOKUP(B377,'Plantilla publicacion'!$A$3:$M$490,6,0)</f>
        <v>0</v>
      </c>
      <c r="E377" s="211"/>
      <c r="F377" s="211"/>
      <c r="G377" s="211" t="str">
        <f>VLOOKUP(B377,'Plantilla publicacion'!$A$3:$M$490,7,0)</f>
        <v>N/A</v>
      </c>
      <c r="H377" s="6" t="str">
        <f>VLOOKUP(B377,'Plantilla publicacion'!$A$3:$M$490,8,0)</f>
        <v>Revisar jurídicamente el documento de definición del problema y enviarlo a la dependencia solicitante. (Documento de definición del problema con observaciones y correo electrónico de remisión a la dependencia solicitante / Único entregable)</v>
      </c>
      <c r="I377" s="6">
        <f>VLOOKUP(B377,'Plantilla publicacion'!$A$3:$M$490,9,0)</f>
        <v>1</v>
      </c>
      <c r="J377" s="6" t="str">
        <f>VLOOKUP(B377,'Plantilla publicacion'!$A$3:$M$490,10,0)</f>
        <v>Númerica</v>
      </c>
      <c r="K377" s="7" t="str">
        <f>VLOOKUP(B377,'Plantilla publicacion'!$A$3:$M$490,11,0)</f>
        <v>2025-09-01</v>
      </c>
      <c r="L377" s="7" t="str">
        <f>VLOOKUP(B377,'Plantilla publicacion'!$A$3:$M$490,12,0)</f>
        <v>2025-09-26</v>
      </c>
      <c r="M377" s="58"/>
      <c r="N377" s="104" t="str">
        <f>VLOOKUP(B377,'Plantilla publicacion'!$A$3:$M$490,13,0)</f>
        <v>6000-DESPACHO DEL SUPERINTENDENTE DELEGADO PARA EL CONTROL Y VERIFICACIÓN DE REGLAMENTOS TÉCNICOS Y METROLOGÍA LEGAL</v>
      </c>
    </row>
    <row r="378" spans="1:14" ht="51" x14ac:dyDescent="0.25">
      <c r="A378" s="13" t="str">
        <f>VLOOKUP(B378,'Plantilla publicacion'!$A$3:$B$490,2,0)</f>
        <v>Actividad propia</v>
      </c>
      <c r="B378" s="103" t="s">
        <v>1250</v>
      </c>
      <c r="C378" s="211"/>
      <c r="D378" s="211">
        <f>VLOOKUP(B378,'Plantilla publicacion'!$A$3:$M$490,6,0)</f>
        <v>0</v>
      </c>
      <c r="E378" s="211"/>
      <c r="F378" s="211"/>
      <c r="G378" s="211" t="str">
        <f>VLOOKUP(B378,'Plantilla publicacion'!$A$3:$M$490,7,0)</f>
        <v>N/A</v>
      </c>
      <c r="H378" s="6" t="str">
        <f>VLOOKUP(B378,'Plantilla publicacion'!$A$3:$M$490,8,0)</f>
        <v>Ajustar el documento de definición del problema, remitirlo al Grupo de Trabajo de Regulación y solicitando publicación en la página web de la Entidad.  (Documento de definición del problema ajustado y correo electrónico con solicitud de publicación de remisión  al Grupo de Trabajo de Regulación / Único entregable)</v>
      </c>
      <c r="I378" s="6">
        <f>VLOOKUP(B378,'Plantilla publicacion'!$A$3:$M$490,9,0)</f>
        <v>1</v>
      </c>
      <c r="J378" s="6" t="str">
        <f>VLOOKUP(B378,'Plantilla publicacion'!$A$3:$M$490,10,0)</f>
        <v>Númerica</v>
      </c>
      <c r="K378" s="7" t="str">
        <f>VLOOKUP(B378,'Plantilla publicacion'!$A$3:$M$490,11,0)</f>
        <v>2025-09-29</v>
      </c>
      <c r="L378" s="7" t="str">
        <f>VLOOKUP(B378,'Plantilla publicacion'!$A$3:$M$490,12,0)</f>
        <v>2025-10-03</v>
      </c>
      <c r="M378" s="58"/>
      <c r="N378" s="104" t="str">
        <f>VLOOKUP(B378,'Plantilla publicacion'!$A$3:$M$490,13,0)</f>
        <v>6000-DESPACHO DEL SUPERINTENDENTE DELEGADO PARA EL CONTROL Y VERIFICACIÓN DE REGLAMENTOS TÉCNICOS Y METROLOGÍA LEGAL</v>
      </c>
    </row>
    <row r="379" spans="1:14" ht="51.75" thickBot="1" x14ac:dyDescent="0.3">
      <c r="A379" s="13" t="str">
        <f>VLOOKUP(B379,'Plantilla publicacion'!$A$3:$B$490,2,0)</f>
        <v>Actividad propia</v>
      </c>
      <c r="B379" s="105" t="s">
        <v>1252</v>
      </c>
      <c r="C379" s="212"/>
      <c r="D379" s="212">
        <f>VLOOKUP(B379,'Plantilla publicacion'!$A$3:$M$490,6,0)</f>
        <v>0</v>
      </c>
      <c r="E379" s="212"/>
      <c r="F379" s="212"/>
      <c r="G379" s="212" t="str">
        <f>VLOOKUP(B379,'Plantilla publicacion'!$A$3:$M$490,7,0)</f>
        <v>N/A</v>
      </c>
      <c r="H379" s="107" t="str">
        <f>VLOOKUP(B379,'Plantilla publicacion'!$A$3:$M$490,8,0)</f>
        <v>Analizar los comentarios presentados al documento de definición de problema, ajustar  si es del caso, dar respuesta a los participantes en la consulta y diligenciar la matriz de comentarios dispuesta. Enviar al Grupo de Regulación (Memorando de remisión -correo electrónico de remisión y documento de definición de problema ajustado / Formato Matriz comentarios  Único entregable)</v>
      </c>
      <c r="I379" s="107">
        <f>VLOOKUP(B379,'Plantilla publicacion'!$A$3:$M$490,9,0)</f>
        <v>1</v>
      </c>
      <c r="J379" s="107" t="str">
        <f>VLOOKUP(B379,'Plantilla publicacion'!$A$3:$M$490,10,0)</f>
        <v>Númerica</v>
      </c>
      <c r="K379" s="108" t="str">
        <f>VLOOKUP(B379,'Plantilla publicacion'!$A$3:$M$490,11,0)</f>
        <v>2025-10-20</v>
      </c>
      <c r="L379" s="108" t="str">
        <f>VLOOKUP(B379,'Plantilla publicacion'!$A$3:$M$490,12,0)</f>
        <v>2025-11-07</v>
      </c>
      <c r="M379" s="109"/>
      <c r="N379" s="110" t="str">
        <f>VLOOKUP(B379,'Plantilla publicacion'!$A$3:$M$490,13,0)</f>
        <v>6000-DESPACHO DEL SUPERINTENDENTE DELEGADO PARA EL CONTROL Y VERIFICACIÓN DE REGLAMENTOS TÉCNICOS Y METROLOGÍA LEGAL</v>
      </c>
    </row>
  </sheetData>
  <autoFilter ref="A9:N380" xr:uid="{C55B0D7C-4224-4685-BB07-31E4684A39FD}"/>
  <mergeCells count="429">
    <mergeCell ref="C127:C132"/>
    <mergeCell ref="D127:D132"/>
    <mergeCell ref="E127:E132"/>
    <mergeCell ref="F127:F132"/>
    <mergeCell ref="G127:G132"/>
    <mergeCell ref="B8:D8"/>
    <mergeCell ref="G8:N8"/>
    <mergeCell ref="B1:D3"/>
    <mergeCell ref="B4:N4"/>
    <mergeCell ref="B6:N6"/>
    <mergeCell ref="B7:N7"/>
    <mergeCell ref="B5:L5"/>
    <mergeCell ref="G63:G65"/>
    <mergeCell ref="F63:F65"/>
    <mergeCell ref="E63:E65"/>
    <mergeCell ref="D63:D65"/>
    <mergeCell ref="C63:C65"/>
    <mergeCell ref="C99:C101"/>
    <mergeCell ref="D99:D101"/>
    <mergeCell ref="E99:E101"/>
    <mergeCell ref="G99:G101"/>
    <mergeCell ref="C76:C79"/>
    <mergeCell ref="D76:D79"/>
    <mergeCell ref="E76:E79"/>
    <mergeCell ref="B194:N194"/>
    <mergeCell ref="B199:N199"/>
    <mergeCell ref="C196:C198"/>
    <mergeCell ref="D196:D198"/>
    <mergeCell ref="E196:E198"/>
    <mergeCell ref="F196:F198"/>
    <mergeCell ref="G196:G198"/>
    <mergeCell ref="C133:C135"/>
    <mergeCell ref="D133:D135"/>
    <mergeCell ref="E133:E135"/>
    <mergeCell ref="F133:F135"/>
    <mergeCell ref="G133:G135"/>
    <mergeCell ref="C145:C147"/>
    <mergeCell ref="D145:D147"/>
    <mergeCell ref="E145:E147"/>
    <mergeCell ref="F145:F147"/>
    <mergeCell ref="G145:G147"/>
    <mergeCell ref="C136:C139"/>
    <mergeCell ref="D136:D139"/>
    <mergeCell ref="E136:E139"/>
    <mergeCell ref="F136:F139"/>
    <mergeCell ref="G136:G139"/>
    <mergeCell ref="C140:C144"/>
    <mergeCell ref="D140:D144"/>
    <mergeCell ref="B287:N287"/>
    <mergeCell ref="B306:N306"/>
    <mergeCell ref="C308:C310"/>
    <mergeCell ref="D308:D310"/>
    <mergeCell ref="E308:E310"/>
    <mergeCell ref="F308:F310"/>
    <mergeCell ref="G308:G310"/>
    <mergeCell ref="C271:C273"/>
    <mergeCell ref="D271:D273"/>
    <mergeCell ref="E271:E273"/>
    <mergeCell ref="C274:C276"/>
    <mergeCell ref="D274:D276"/>
    <mergeCell ref="E274:E276"/>
    <mergeCell ref="F274:F276"/>
    <mergeCell ref="G274:G276"/>
    <mergeCell ref="C283:C286"/>
    <mergeCell ref="D283:D286"/>
    <mergeCell ref="F283:F286"/>
    <mergeCell ref="G283:G286"/>
    <mergeCell ref="E283:E286"/>
    <mergeCell ref="C297:C301"/>
    <mergeCell ref="D297:D301"/>
    <mergeCell ref="E297:E301"/>
    <mergeCell ref="F297:F301"/>
    <mergeCell ref="C201:C203"/>
    <mergeCell ref="D201:D203"/>
    <mergeCell ref="E201:E203"/>
    <mergeCell ref="F201:F203"/>
    <mergeCell ref="G201:G203"/>
    <mergeCell ref="C148:C152"/>
    <mergeCell ref="D148:D152"/>
    <mergeCell ref="E148:E152"/>
    <mergeCell ref="F148:F152"/>
    <mergeCell ref="G148:G152"/>
    <mergeCell ref="C186:C188"/>
    <mergeCell ref="D186:D188"/>
    <mergeCell ref="E186:E188"/>
    <mergeCell ref="F186:F188"/>
    <mergeCell ref="G186:G188"/>
    <mergeCell ref="G153:G157"/>
    <mergeCell ref="C158:C162"/>
    <mergeCell ref="D158:D162"/>
    <mergeCell ref="E158:E162"/>
    <mergeCell ref="F158:F162"/>
    <mergeCell ref="G158:G162"/>
    <mergeCell ref="C153:C157"/>
    <mergeCell ref="D153:D157"/>
    <mergeCell ref="F153:F157"/>
    <mergeCell ref="F76:F79"/>
    <mergeCell ref="G76:G79"/>
    <mergeCell ref="C66:C70"/>
    <mergeCell ref="D66:D70"/>
    <mergeCell ref="E66:E70"/>
    <mergeCell ref="F66:F70"/>
    <mergeCell ref="G66:G70"/>
    <mergeCell ref="G80:G82"/>
    <mergeCell ref="C83:C85"/>
    <mergeCell ref="D83:D85"/>
    <mergeCell ref="E83:E85"/>
    <mergeCell ref="G83:G85"/>
    <mergeCell ref="C80:C82"/>
    <mergeCell ref="D80:D82"/>
    <mergeCell ref="E80:E82"/>
    <mergeCell ref="F80:F82"/>
    <mergeCell ref="C71:C75"/>
    <mergeCell ref="D71:D75"/>
    <mergeCell ref="G71:G75"/>
    <mergeCell ref="F71:F75"/>
    <mergeCell ref="E71:E75"/>
    <mergeCell ref="C25:C29"/>
    <mergeCell ref="D25:D29"/>
    <mergeCell ref="E25:E29"/>
    <mergeCell ref="F25:F29"/>
    <mergeCell ref="G25:G29"/>
    <mergeCell ref="C19:C24"/>
    <mergeCell ref="D19:D24"/>
    <mergeCell ref="E19:E24"/>
    <mergeCell ref="F19:F24"/>
    <mergeCell ref="G19:G24"/>
    <mergeCell ref="C10:C15"/>
    <mergeCell ref="G10:G15"/>
    <mergeCell ref="F10:F15"/>
    <mergeCell ref="E10:E15"/>
    <mergeCell ref="D10:D15"/>
    <mergeCell ref="C16:C18"/>
    <mergeCell ref="D16:D18"/>
    <mergeCell ref="G16:G18"/>
    <mergeCell ref="F16:F18"/>
    <mergeCell ref="E16:E18"/>
    <mergeCell ref="F38:F41"/>
    <mergeCell ref="G38:G41"/>
    <mergeCell ref="C30:C34"/>
    <mergeCell ref="D30:D34"/>
    <mergeCell ref="E30:E34"/>
    <mergeCell ref="F30:F34"/>
    <mergeCell ref="G30:G34"/>
    <mergeCell ref="C35:C37"/>
    <mergeCell ref="D35:D37"/>
    <mergeCell ref="E35:E37"/>
    <mergeCell ref="F35:F37"/>
    <mergeCell ref="G35:G37"/>
    <mergeCell ref="C38:C41"/>
    <mergeCell ref="D38:D41"/>
    <mergeCell ref="E38:E41"/>
    <mergeCell ref="C48:C54"/>
    <mergeCell ref="D48:D54"/>
    <mergeCell ref="E48:E54"/>
    <mergeCell ref="F48:F54"/>
    <mergeCell ref="G48:G54"/>
    <mergeCell ref="C42:C45"/>
    <mergeCell ref="D42:D45"/>
    <mergeCell ref="E42:E45"/>
    <mergeCell ref="F42:F45"/>
    <mergeCell ref="G42:G45"/>
    <mergeCell ref="B46:N46"/>
    <mergeCell ref="C59:C62"/>
    <mergeCell ref="D59:D62"/>
    <mergeCell ref="E59:E62"/>
    <mergeCell ref="F59:F62"/>
    <mergeCell ref="G59:G62"/>
    <mergeCell ref="C55:C58"/>
    <mergeCell ref="D55:D58"/>
    <mergeCell ref="F55:F58"/>
    <mergeCell ref="G55:G58"/>
    <mergeCell ref="E55:E58"/>
    <mergeCell ref="C86:C90"/>
    <mergeCell ref="D86:D90"/>
    <mergeCell ref="E86:E90"/>
    <mergeCell ref="F86:F90"/>
    <mergeCell ref="G86:G90"/>
    <mergeCell ref="F83:F85"/>
    <mergeCell ref="C113:C114"/>
    <mergeCell ref="D113:D114"/>
    <mergeCell ref="E113:E114"/>
    <mergeCell ref="F113:F114"/>
    <mergeCell ref="G113:G114"/>
    <mergeCell ref="C106:C107"/>
    <mergeCell ref="D106:D107"/>
    <mergeCell ref="E106:E107"/>
    <mergeCell ref="F106:F107"/>
    <mergeCell ref="G106:G107"/>
    <mergeCell ref="C108:C112"/>
    <mergeCell ref="D108:D112"/>
    <mergeCell ref="E108:E112"/>
    <mergeCell ref="F108:F112"/>
    <mergeCell ref="G108:G112"/>
    <mergeCell ref="C102:C105"/>
    <mergeCell ref="D102:D105"/>
    <mergeCell ref="G102:G105"/>
    <mergeCell ref="C125:C126"/>
    <mergeCell ref="D125:D126"/>
    <mergeCell ref="E125:E126"/>
    <mergeCell ref="F125:F126"/>
    <mergeCell ref="G125:G126"/>
    <mergeCell ref="C122:C124"/>
    <mergeCell ref="D122:D124"/>
    <mergeCell ref="E122:E124"/>
    <mergeCell ref="F122:F124"/>
    <mergeCell ref="G122:G124"/>
    <mergeCell ref="G117:G118"/>
    <mergeCell ref="D119:D121"/>
    <mergeCell ref="C119:C121"/>
    <mergeCell ref="E119:E121"/>
    <mergeCell ref="F119:F121"/>
    <mergeCell ref="G119:G121"/>
    <mergeCell ref="C115:C116"/>
    <mergeCell ref="C117:C118"/>
    <mergeCell ref="D117:D118"/>
    <mergeCell ref="E117:E118"/>
    <mergeCell ref="F117:F118"/>
    <mergeCell ref="D115:D116"/>
    <mergeCell ref="E115:E116"/>
    <mergeCell ref="F115:F116"/>
    <mergeCell ref="G115:G116"/>
    <mergeCell ref="E140:E144"/>
    <mergeCell ref="F140:F144"/>
    <mergeCell ref="G140:G144"/>
    <mergeCell ref="E153:E157"/>
    <mergeCell ref="C175:C178"/>
    <mergeCell ref="D175:D178"/>
    <mergeCell ref="E175:E178"/>
    <mergeCell ref="F175:F178"/>
    <mergeCell ref="G175:G178"/>
    <mergeCell ref="C171:C174"/>
    <mergeCell ref="D171:D174"/>
    <mergeCell ref="E171:E174"/>
    <mergeCell ref="F171:F174"/>
    <mergeCell ref="G171:G174"/>
    <mergeCell ref="C167:C170"/>
    <mergeCell ref="D167:D170"/>
    <mergeCell ref="E167:E170"/>
    <mergeCell ref="F167:F170"/>
    <mergeCell ref="G167:G170"/>
    <mergeCell ref="C163:C166"/>
    <mergeCell ref="D163:D166"/>
    <mergeCell ref="E163:E166"/>
    <mergeCell ref="F163:F166"/>
    <mergeCell ref="G163:G166"/>
    <mergeCell ref="C189:C193"/>
    <mergeCell ref="D189:D193"/>
    <mergeCell ref="E189:E193"/>
    <mergeCell ref="F189:F193"/>
    <mergeCell ref="G189:G193"/>
    <mergeCell ref="C179:C185"/>
    <mergeCell ref="D179:D185"/>
    <mergeCell ref="E179:E185"/>
    <mergeCell ref="F179:F185"/>
    <mergeCell ref="G179:G185"/>
    <mergeCell ref="F204:F207"/>
    <mergeCell ref="C208:C210"/>
    <mergeCell ref="D208:D210"/>
    <mergeCell ref="E208:E210"/>
    <mergeCell ref="G208:G210"/>
    <mergeCell ref="F208:F210"/>
    <mergeCell ref="C204:C207"/>
    <mergeCell ref="D204:D207"/>
    <mergeCell ref="E204:E207"/>
    <mergeCell ref="G204:G207"/>
    <mergeCell ref="C211:C216"/>
    <mergeCell ref="D211:D216"/>
    <mergeCell ref="E211:E216"/>
    <mergeCell ref="F211:F216"/>
    <mergeCell ref="C226:C234"/>
    <mergeCell ref="D226:D234"/>
    <mergeCell ref="E226:E234"/>
    <mergeCell ref="F226:F234"/>
    <mergeCell ref="G226:G234"/>
    <mergeCell ref="C222:C225"/>
    <mergeCell ref="D222:D225"/>
    <mergeCell ref="E222:E225"/>
    <mergeCell ref="F222:F225"/>
    <mergeCell ref="G222:G225"/>
    <mergeCell ref="G211:G216"/>
    <mergeCell ref="G235:G239"/>
    <mergeCell ref="C240:C244"/>
    <mergeCell ref="D240:D244"/>
    <mergeCell ref="E240:E244"/>
    <mergeCell ref="F240:F244"/>
    <mergeCell ref="G240:G244"/>
    <mergeCell ref="C235:C239"/>
    <mergeCell ref="D235:D239"/>
    <mergeCell ref="E235:E239"/>
    <mergeCell ref="F235:F239"/>
    <mergeCell ref="C245:C251"/>
    <mergeCell ref="D245:D251"/>
    <mergeCell ref="E245:E251"/>
    <mergeCell ref="F245:F251"/>
    <mergeCell ref="G245:G251"/>
    <mergeCell ref="C255:C258"/>
    <mergeCell ref="D255:D258"/>
    <mergeCell ref="E255:E258"/>
    <mergeCell ref="F255:F258"/>
    <mergeCell ref="G255:G258"/>
    <mergeCell ref="C252:C254"/>
    <mergeCell ref="D252:D254"/>
    <mergeCell ref="E252:E254"/>
    <mergeCell ref="F252:F254"/>
    <mergeCell ref="G252:G254"/>
    <mergeCell ref="G259:G261"/>
    <mergeCell ref="C262:C265"/>
    <mergeCell ref="D262:D265"/>
    <mergeCell ref="E262:E265"/>
    <mergeCell ref="F262:F265"/>
    <mergeCell ref="G262:G265"/>
    <mergeCell ref="C259:C261"/>
    <mergeCell ref="D259:D261"/>
    <mergeCell ref="E259:E261"/>
    <mergeCell ref="F259:F261"/>
    <mergeCell ref="C266:C268"/>
    <mergeCell ref="D266:D268"/>
    <mergeCell ref="E266:E268"/>
    <mergeCell ref="F266:F268"/>
    <mergeCell ref="G266:G268"/>
    <mergeCell ref="F271:F273"/>
    <mergeCell ref="G271:G273"/>
    <mergeCell ref="C280:C282"/>
    <mergeCell ref="D280:D282"/>
    <mergeCell ref="G280:G282"/>
    <mergeCell ref="F280:F282"/>
    <mergeCell ref="E280:E282"/>
    <mergeCell ref="C277:C279"/>
    <mergeCell ref="D277:D279"/>
    <mergeCell ref="E277:E279"/>
    <mergeCell ref="F277:F279"/>
    <mergeCell ref="G277:G279"/>
    <mergeCell ref="B269:N269"/>
    <mergeCell ref="C289:C291"/>
    <mergeCell ref="D289:D291"/>
    <mergeCell ref="E289:E291"/>
    <mergeCell ref="G289:G291"/>
    <mergeCell ref="F289:F291"/>
    <mergeCell ref="C292:C296"/>
    <mergeCell ref="E292:E296"/>
    <mergeCell ref="D292:D296"/>
    <mergeCell ref="F292:F296"/>
    <mergeCell ref="G292:G296"/>
    <mergeCell ref="G297:G301"/>
    <mergeCell ref="C316:C320"/>
    <mergeCell ref="D316:D320"/>
    <mergeCell ref="G316:G320"/>
    <mergeCell ref="F316:F320"/>
    <mergeCell ref="E316:E320"/>
    <mergeCell ref="C311:C313"/>
    <mergeCell ref="D311:D313"/>
    <mergeCell ref="E311:E313"/>
    <mergeCell ref="G311:G313"/>
    <mergeCell ref="F311:F313"/>
    <mergeCell ref="B314:N314"/>
    <mergeCell ref="C302:C305"/>
    <mergeCell ref="D302:D305"/>
    <mergeCell ref="E302:E305"/>
    <mergeCell ref="G302:G305"/>
    <mergeCell ref="F302:F305"/>
    <mergeCell ref="C333:C336"/>
    <mergeCell ref="D333:D336"/>
    <mergeCell ref="E333:E336"/>
    <mergeCell ref="F333:F336"/>
    <mergeCell ref="G333:G336"/>
    <mergeCell ref="C321:C326"/>
    <mergeCell ref="D321:D326"/>
    <mergeCell ref="E321:E326"/>
    <mergeCell ref="F321:F326"/>
    <mergeCell ref="G321:G326"/>
    <mergeCell ref="C327:C330"/>
    <mergeCell ref="D327:D330"/>
    <mergeCell ref="E327:E330"/>
    <mergeCell ref="F327:F330"/>
    <mergeCell ref="G327:G330"/>
    <mergeCell ref="B331:N331"/>
    <mergeCell ref="G349:G353"/>
    <mergeCell ref="C345:C348"/>
    <mergeCell ref="D345:D348"/>
    <mergeCell ref="E345:E348"/>
    <mergeCell ref="F345:F348"/>
    <mergeCell ref="G345:G348"/>
    <mergeCell ref="C337:C344"/>
    <mergeCell ref="D337:D344"/>
    <mergeCell ref="E337:E344"/>
    <mergeCell ref="F337:F344"/>
    <mergeCell ref="G337:G344"/>
    <mergeCell ref="C349:C353"/>
    <mergeCell ref="D349:D353"/>
    <mergeCell ref="E349:E353"/>
    <mergeCell ref="F349:F353"/>
    <mergeCell ref="C375:C379"/>
    <mergeCell ref="D375:D379"/>
    <mergeCell ref="E375:E379"/>
    <mergeCell ref="F375:F379"/>
    <mergeCell ref="G375:G379"/>
    <mergeCell ref="C363:C370"/>
    <mergeCell ref="D363:D370"/>
    <mergeCell ref="G363:G370"/>
    <mergeCell ref="F363:F370"/>
    <mergeCell ref="E363:E370"/>
    <mergeCell ref="C371:C374"/>
    <mergeCell ref="D371:D374"/>
    <mergeCell ref="E371:E374"/>
    <mergeCell ref="F371:F374"/>
    <mergeCell ref="G371:G374"/>
    <mergeCell ref="C357:C362"/>
    <mergeCell ref="D357:D362"/>
    <mergeCell ref="E357:E362"/>
    <mergeCell ref="G357:G362"/>
    <mergeCell ref="F357:F362"/>
    <mergeCell ref="C354:C356"/>
    <mergeCell ref="D354:D356"/>
    <mergeCell ref="E354:E356"/>
    <mergeCell ref="F354:F356"/>
    <mergeCell ref="G354:G356"/>
    <mergeCell ref="F102:F105"/>
    <mergeCell ref="E102:E105"/>
    <mergeCell ref="F91:F94"/>
    <mergeCell ref="G91:G94"/>
    <mergeCell ref="C95:C98"/>
    <mergeCell ref="D95:D98"/>
    <mergeCell ref="E95:E98"/>
    <mergeCell ref="G95:G98"/>
    <mergeCell ref="F95:F98"/>
    <mergeCell ref="C91:C94"/>
    <mergeCell ref="D91:D94"/>
    <mergeCell ref="E91:E94"/>
  </mergeCells>
  <conditionalFormatting sqref="A10:B45">
    <cfRule type="cellIs" dxfId="209" priority="12" operator="equal">
      <formula>0</formula>
    </cfRule>
  </conditionalFormatting>
  <conditionalFormatting sqref="A48:B126">
    <cfRule type="cellIs" dxfId="208" priority="10" operator="equal">
      <formula>0</formula>
    </cfRule>
  </conditionalFormatting>
  <conditionalFormatting sqref="A134:B178">
    <cfRule type="cellIs" dxfId="207" priority="616" operator="equal">
      <formula>0</formula>
    </cfRule>
  </conditionalFormatting>
  <conditionalFormatting sqref="A180:B193">
    <cfRule type="cellIs" dxfId="206" priority="314" operator="equal">
      <formula>0</formula>
    </cfRule>
  </conditionalFormatting>
  <conditionalFormatting sqref="A196:B198">
    <cfRule type="cellIs" dxfId="205" priority="612" operator="equal">
      <formula>0</formula>
    </cfRule>
  </conditionalFormatting>
  <conditionalFormatting sqref="A201:B268">
    <cfRule type="cellIs" dxfId="204" priority="573" operator="equal">
      <formula>0</formula>
    </cfRule>
  </conditionalFormatting>
  <conditionalFormatting sqref="A271:B286">
    <cfRule type="cellIs" dxfId="203" priority="579" operator="equal">
      <formula>0</formula>
    </cfRule>
  </conditionalFormatting>
  <conditionalFormatting sqref="A289:B305">
    <cfRule type="cellIs" dxfId="202" priority="583" operator="equal">
      <formula>0</formula>
    </cfRule>
  </conditionalFormatting>
  <conditionalFormatting sqref="A308:B313">
    <cfRule type="cellIs" dxfId="201" priority="592" operator="equal">
      <formula>0</formula>
    </cfRule>
  </conditionalFormatting>
  <conditionalFormatting sqref="A316:B330">
    <cfRule type="cellIs" dxfId="200" priority="589" operator="equal">
      <formula>0</formula>
    </cfRule>
  </conditionalFormatting>
  <conditionalFormatting sqref="A333:B379">
    <cfRule type="cellIs" dxfId="199" priority="594" operator="equal">
      <formula>0</formula>
    </cfRule>
  </conditionalFormatting>
  <conditionalFormatting sqref="A1:F1 H1:XFD1 A2:XFD3 A4:N4 O4:XFD8 A5:C5 N5 H11:XFD15 H17:XFD18 H20:M23 H24:XFD24 H26:XFD29 H39:XFD41 H43:XFD45 A46:XFD47 H49:XFD54 H56:XFD58 H60:XFD62 H64:XFD65 H67:XFD70 H72:XFD75 H77:XFD79 H81:XFD82 H84:XFD85 H87:XFD90 H92:XFD94 H96:XFD98 H100:XFD101 H103:XFD105 H107:XFD107 H109:XFD112 H114:XFD114 H116:XFD116 H123:XFD124 H126:XFD126 A128:B132 H128:XFD132 H134:XFD135 H137:XFD139 H141:XFD144 H146:XFD147 H149:XFD152 H154:XFD157 H159:XFD162 H164:XFD166 H168:XFD170 H172:XFD174 H176:XFD178 H180:XFD185 H187:XFD188 H190:XFD193 A194:XFD195 H197:XFD198 A199:XFD200 H202:XFD203 H205:XFD207 H209:XFD210 H212:XFD221 H223:XFD225 H227:XFD234 H236:XFD239 H241:XFD244 H246:XFD251 H253:XFD254 H256:XFD258 H260:XFD261 H263:XFD265 H267:XFD268 A269:XFD270 H272:XFD273 H275:XFD276 H278:XFD279 H281:XFD282 H284:XFD286 A287:XFD288 H290:XFD291 H293:XFD296 H298:XFD301 H303:XFD305 A306:XFD307 H309:XFD310 H312:XFD313 A314:XFD315 H317:XFD320 H322:XFD326 H328:XFD330 A331:XFD332 H334:XFD336 H338:XFD344 H346:XFD348 H350:XFD353 H355:XFD356 H358:XFD362 H364:XFD370 H372:XFD374 H376:XFD379 A380:XFD1048576">
    <cfRule type="cellIs" dxfId="198" priority="658" operator="equal">
      <formula>0</formula>
    </cfRule>
  </conditionalFormatting>
  <conditionalFormatting sqref="A6:N8">
    <cfRule type="cellIs" dxfId="197" priority="657" operator="equal">
      <formula>0</formula>
    </cfRule>
  </conditionalFormatting>
  <conditionalFormatting sqref="A9:XFD9">
    <cfRule type="cellIs" dxfId="196" priority="398" operator="equal">
      <formula>0</formula>
    </cfRule>
  </conditionalFormatting>
  <conditionalFormatting sqref="A127:XFD127">
    <cfRule type="cellIs" dxfId="195" priority="1" operator="equal">
      <formula>0</formula>
    </cfRule>
  </conditionalFormatting>
  <conditionalFormatting sqref="A133:XFD133">
    <cfRule type="cellIs" dxfId="194" priority="3" operator="equal">
      <formula>0</formula>
    </cfRule>
  </conditionalFormatting>
  <conditionalFormatting sqref="A179:XFD179">
    <cfRule type="cellIs" dxfId="193" priority="97" operator="equal">
      <formula>0</formula>
    </cfRule>
  </conditionalFormatting>
  <conditionalFormatting sqref="C99:E99">
    <cfRule type="cellIs" dxfId="192" priority="278" operator="equal">
      <formula>0</formula>
    </cfRule>
  </conditionalFormatting>
  <conditionalFormatting sqref="C119:G120">
    <cfRule type="cellIs" dxfId="191" priority="218" operator="equal">
      <formula>0</formula>
    </cfRule>
  </conditionalFormatting>
  <conditionalFormatting sqref="C217:G217">
    <cfRule type="cellIs" dxfId="190" priority="11" operator="equal">
      <formula>0</formula>
    </cfRule>
  </conditionalFormatting>
  <conditionalFormatting sqref="C19:M19">
    <cfRule type="cellIs" dxfId="189" priority="137" operator="equal">
      <formula>0</formula>
    </cfRule>
  </conditionalFormatting>
  <conditionalFormatting sqref="C10:XFD10">
    <cfRule type="cellIs" dxfId="188" priority="139" operator="equal">
      <formula>0</formula>
    </cfRule>
  </conditionalFormatting>
  <conditionalFormatting sqref="C16:XFD16">
    <cfRule type="cellIs" dxfId="187" priority="138" operator="equal">
      <formula>0</formula>
    </cfRule>
  </conditionalFormatting>
  <conditionalFormatting sqref="C25:XFD25">
    <cfRule type="cellIs" dxfId="186" priority="136" operator="equal">
      <formula>0</formula>
    </cfRule>
  </conditionalFormatting>
  <conditionalFormatting sqref="C30:XFD30">
    <cfRule type="cellIs" dxfId="185" priority="135" operator="equal">
      <formula>0</formula>
    </cfRule>
  </conditionalFormatting>
  <conditionalFormatting sqref="C38:XFD38">
    <cfRule type="cellIs" dxfId="184" priority="134" operator="equal">
      <formula>0</formula>
    </cfRule>
  </conditionalFormatting>
  <conditionalFormatting sqref="C42:XFD42">
    <cfRule type="cellIs" dxfId="183" priority="133" operator="equal">
      <formula>0</formula>
    </cfRule>
  </conditionalFormatting>
  <conditionalFormatting sqref="C48:XFD48">
    <cfRule type="cellIs" dxfId="182" priority="132" operator="equal">
      <formula>0</formula>
    </cfRule>
  </conditionalFormatting>
  <conditionalFormatting sqref="C55:XFD55">
    <cfRule type="cellIs" dxfId="181" priority="19" operator="equal">
      <formula>0</formula>
    </cfRule>
  </conditionalFormatting>
  <conditionalFormatting sqref="C59:XFD59">
    <cfRule type="cellIs" dxfId="180" priority="130" operator="equal">
      <formula>0</formula>
    </cfRule>
  </conditionalFormatting>
  <conditionalFormatting sqref="C63:XFD63">
    <cfRule type="cellIs" dxfId="179" priority="18" operator="equal">
      <formula>0</formula>
    </cfRule>
  </conditionalFormatting>
  <conditionalFormatting sqref="C66:XFD66">
    <cfRule type="cellIs" dxfId="178" priority="128" operator="equal">
      <formula>0</formula>
    </cfRule>
  </conditionalFormatting>
  <conditionalFormatting sqref="C71:XFD71">
    <cfRule type="cellIs" dxfId="177" priority="20" operator="equal">
      <formula>0</formula>
    </cfRule>
  </conditionalFormatting>
  <conditionalFormatting sqref="C76:XFD76">
    <cfRule type="cellIs" dxfId="176" priority="21" operator="equal">
      <formula>0</formula>
    </cfRule>
  </conditionalFormatting>
  <conditionalFormatting sqref="C80:XFD80">
    <cfRule type="cellIs" dxfId="175" priority="125" operator="equal">
      <formula>0</formula>
    </cfRule>
  </conditionalFormatting>
  <conditionalFormatting sqref="C83:XFD83">
    <cfRule type="cellIs" dxfId="174" priority="23" operator="equal">
      <formula>0</formula>
    </cfRule>
  </conditionalFormatting>
  <conditionalFormatting sqref="C86:XFD86">
    <cfRule type="cellIs" dxfId="173" priority="22" operator="equal">
      <formula>0</formula>
    </cfRule>
  </conditionalFormatting>
  <conditionalFormatting sqref="C91:XFD91">
    <cfRule type="cellIs" dxfId="172" priority="121" operator="equal">
      <formula>0</formula>
    </cfRule>
  </conditionalFormatting>
  <conditionalFormatting sqref="C95:XFD95">
    <cfRule type="cellIs" dxfId="171" priority="120" operator="equal">
      <formula>0</formula>
    </cfRule>
  </conditionalFormatting>
  <conditionalFormatting sqref="C102:XFD102">
    <cfRule type="cellIs" dxfId="170" priority="24" operator="equal">
      <formula>0</formula>
    </cfRule>
  </conditionalFormatting>
  <conditionalFormatting sqref="C106:XFD106">
    <cfRule type="cellIs" dxfId="169" priority="25" operator="equal">
      <formula>0</formula>
    </cfRule>
  </conditionalFormatting>
  <conditionalFormatting sqref="C108:XFD108">
    <cfRule type="cellIs" dxfId="168" priority="116" operator="equal">
      <formula>0</formula>
    </cfRule>
  </conditionalFormatting>
  <conditionalFormatting sqref="C113:XFD113">
    <cfRule type="cellIs" dxfId="167" priority="115" operator="equal">
      <formula>0</formula>
    </cfRule>
  </conditionalFormatting>
  <conditionalFormatting sqref="C115:XFD115">
    <cfRule type="cellIs" dxfId="166" priority="26" operator="equal">
      <formula>0</formula>
    </cfRule>
  </conditionalFormatting>
  <conditionalFormatting sqref="C117:XFD117">
    <cfRule type="cellIs" dxfId="165" priority="113" operator="equal">
      <formula>0</formula>
    </cfRule>
  </conditionalFormatting>
  <conditionalFormatting sqref="C122:XFD122">
    <cfRule type="cellIs" dxfId="164" priority="27" operator="equal">
      <formula>0</formula>
    </cfRule>
  </conditionalFormatting>
  <conditionalFormatting sqref="C125:XFD125">
    <cfRule type="cellIs" dxfId="163" priority="109" operator="equal">
      <formula>0</formula>
    </cfRule>
  </conditionalFormatting>
  <conditionalFormatting sqref="C136:XFD136">
    <cfRule type="cellIs" dxfId="162" priority="28" operator="equal">
      <formula>0</formula>
    </cfRule>
  </conditionalFormatting>
  <conditionalFormatting sqref="C140:XFD140">
    <cfRule type="cellIs" dxfId="161" priority="106" operator="equal">
      <formula>0</formula>
    </cfRule>
  </conditionalFormatting>
  <conditionalFormatting sqref="C145:XFD145">
    <cfRule type="cellIs" dxfId="160" priority="29" operator="equal">
      <formula>0</formula>
    </cfRule>
  </conditionalFormatting>
  <conditionalFormatting sqref="C148:XFD148">
    <cfRule type="cellIs" dxfId="159" priority="104" operator="equal">
      <formula>0</formula>
    </cfRule>
  </conditionalFormatting>
  <conditionalFormatting sqref="C153:XFD153">
    <cfRule type="cellIs" dxfId="158" priority="30" operator="equal">
      <formula>0</formula>
    </cfRule>
  </conditionalFormatting>
  <conditionalFormatting sqref="C158:XFD158">
    <cfRule type="cellIs" dxfId="157" priority="32" operator="equal">
      <formula>0</formula>
    </cfRule>
  </conditionalFormatting>
  <conditionalFormatting sqref="C163:XFD163">
    <cfRule type="cellIs" dxfId="156" priority="33" operator="equal">
      <formula>0</formula>
    </cfRule>
  </conditionalFormatting>
  <conditionalFormatting sqref="C167:XFD167">
    <cfRule type="cellIs" dxfId="155" priority="31" operator="equal">
      <formula>0</formula>
    </cfRule>
  </conditionalFormatting>
  <conditionalFormatting sqref="C171:XFD171">
    <cfRule type="cellIs" dxfId="154" priority="35" operator="equal">
      <formula>0</formula>
    </cfRule>
  </conditionalFormatting>
  <conditionalFormatting sqref="C175:XFD175">
    <cfRule type="cellIs" dxfId="153" priority="36" operator="equal">
      <formula>0</formula>
    </cfRule>
  </conditionalFormatting>
  <conditionalFormatting sqref="C186:XFD186">
    <cfRule type="cellIs" dxfId="152" priority="38" operator="equal">
      <formula>0</formula>
    </cfRule>
  </conditionalFormatting>
  <conditionalFormatting sqref="C189:XFD189">
    <cfRule type="cellIs" dxfId="151" priority="95" operator="equal">
      <formula>0</formula>
    </cfRule>
  </conditionalFormatting>
  <conditionalFormatting sqref="C196:XFD196">
    <cfRule type="cellIs" dxfId="150" priority="94" operator="equal">
      <formula>0</formula>
    </cfRule>
  </conditionalFormatting>
  <conditionalFormatting sqref="C201:XFD201">
    <cfRule type="cellIs" dxfId="149" priority="37" operator="equal">
      <formula>0</formula>
    </cfRule>
  </conditionalFormatting>
  <conditionalFormatting sqref="C204:XFD204">
    <cfRule type="cellIs" dxfId="148" priority="92" operator="equal">
      <formula>0</formula>
    </cfRule>
  </conditionalFormatting>
  <conditionalFormatting sqref="C208:XFD208">
    <cfRule type="cellIs" dxfId="147" priority="39" operator="equal">
      <formula>0</formula>
    </cfRule>
  </conditionalFormatting>
  <conditionalFormatting sqref="C211:XFD211">
    <cfRule type="cellIs" dxfId="146" priority="90" operator="equal">
      <formula>0</formula>
    </cfRule>
  </conditionalFormatting>
  <conditionalFormatting sqref="C222:XFD222">
    <cfRule type="cellIs" dxfId="145" priority="40" operator="equal">
      <formula>0</formula>
    </cfRule>
  </conditionalFormatting>
  <conditionalFormatting sqref="C226:XFD226">
    <cfRule type="cellIs" dxfId="144" priority="88" operator="equal">
      <formula>0</formula>
    </cfRule>
  </conditionalFormatting>
  <conditionalFormatting sqref="C235:XFD235">
    <cfRule type="cellIs" dxfId="143" priority="41" operator="equal">
      <formula>0</formula>
    </cfRule>
  </conditionalFormatting>
  <conditionalFormatting sqref="C240:XFD240">
    <cfRule type="cellIs" dxfId="142" priority="86" operator="equal">
      <formula>0</formula>
    </cfRule>
  </conditionalFormatting>
  <conditionalFormatting sqref="C245:XFD245">
    <cfRule type="cellIs" dxfId="141" priority="42" operator="equal">
      <formula>0</formula>
    </cfRule>
  </conditionalFormatting>
  <conditionalFormatting sqref="C252:XFD252">
    <cfRule type="cellIs" dxfId="140" priority="83" operator="equal">
      <formula>0</formula>
    </cfRule>
  </conditionalFormatting>
  <conditionalFormatting sqref="C255:XFD255">
    <cfRule type="cellIs" dxfId="139" priority="43" operator="equal">
      <formula>0</formula>
    </cfRule>
  </conditionalFormatting>
  <conditionalFormatting sqref="C259:XFD259">
    <cfRule type="cellIs" dxfId="138" priority="44" operator="equal">
      <formula>0</formula>
    </cfRule>
  </conditionalFormatting>
  <conditionalFormatting sqref="C262:XFD262">
    <cfRule type="cellIs" dxfId="137" priority="80" operator="equal">
      <formula>0</formula>
    </cfRule>
  </conditionalFormatting>
  <conditionalFormatting sqref="C266:XFD266">
    <cfRule type="cellIs" dxfId="136" priority="79" operator="equal">
      <formula>0</formula>
    </cfRule>
  </conditionalFormatting>
  <conditionalFormatting sqref="C271:XFD271">
    <cfRule type="cellIs" dxfId="135" priority="78" operator="equal">
      <formula>0</formula>
    </cfRule>
  </conditionalFormatting>
  <conditionalFormatting sqref="C274:XFD274">
    <cfRule type="cellIs" dxfId="134" priority="45" operator="equal">
      <formula>0</formula>
    </cfRule>
  </conditionalFormatting>
  <conditionalFormatting sqref="C277:XFD277">
    <cfRule type="cellIs" dxfId="133" priority="76" operator="equal">
      <formula>0</formula>
    </cfRule>
  </conditionalFormatting>
  <conditionalFormatting sqref="C280:XFD280">
    <cfRule type="cellIs" dxfId="132" priority="46" operator="equal">
      <formula>0</formula>
    </cfRule>
  </conditionalFormatting>
  <conditionalFormatting sqref="C283:XFD283">
    <cfRule type="cellIs" dxfId="131" priority="75" operator="equal">
      <formula>0</formula>
    </cfRule>
  </conditionalFormatting>
  <conditionalFormatting sqref="C289:XFD289">
    <cfRule type="cellIs" dxfId="130" priority="72" operator="equal">
      <formula>0</formula>
    </cfRule>
  </conditionalFormatting>
  <conditionalFormatting sqref="C292:XFD292">
    <cfRule type="cellIs" dxfId="129" priority="47" operator="equal">
      <formula>0</formula>
    </cfRule>
  </conditionalFormatting>
  <conditionalFormatting sqref="C297:XFD297">
    <cfRule type="cellIs" dxfId="128" priority="70" operator="equal">
      <formula>0</formula>
    </cfRule>
  </conditionalFormatting>
  <conditionalFormatting sqref="C302:XFD302">
    <cfRule type="cellIs" dxfId="127" priority="48" operator="equal">
      <formula>0</formula>
    </cfRule>
  </conditionalFormatting>
  <conditionalFormatting sqref="C308:XFD308">
    <cfRule type="cellIs" dxfId="126" priority="69" operator="equal">
      <formula>0</formula>
    </cfRule>
  </conditionalFormatting>
  <conditionalFormatting sqref="C311:XFD311">
    <cfRule type="cellIs" dxfId="125" priority="49" operator="equal">
      <formula>0</formula>
    </cfRule>
  </conditionalFormatting>
  <conditionalFormatting sqref="C316:XFD316">
    <cfRule type="cellIs" dxfId="124" priority="67" operator="equal">
      <formula>0</formula>
    </cfRule>
  </conditionalFormatting>
  <conditionalFormatting sqref="C321:XFD321">
    <cfRule type="cellIs" dxfId="123" priority="50" operator="equal">
      <formula>0</formula>
    </cfRule>
  </conditionalFormatting>
  <conditionalFormatting sqref="C327:XFD327">
    <cfRule type="cellIs" dxfId="122" priority="65" operator="equal">
      <formula>0</formula>
    </cfRule>
  </conditionalFormatting>
  <conditionalFormatting sqref="C333:XFD333">
    <cfRule type="cellIs" dxfId="121" priority="64" operator="equal">
      <formula>0</formula>
    </cfRule>
  </conditionalFormatting>
  <conditionalFormatting sqref="C337:XFD337">
    <cfRule type="cellIs" dxfId="120" priority="51" operator="equal">
      <formula>0</formula>
    </cfRule>
  </conditionalFormatting>
  <conditionalFormatting sqref="C345:XFD345">
    <cfRule type="cellIs" dxfId="119" priority="52" operator="equal">
      <formula>0</formula>
    </cfRule>
  </conditionalFormatting>
  <conditionalFormatting sqref="C349:XFD349">
    <cfRule type="cellIs" dxfId="118" priority="53" operator="equal">
      <formula>0</formula>
    </cfRule>
  </conditionalFormatting>
  <conditionalFormatting sqref="C354:XFD354">
    <cfRule type="cellIs" dxfId="117" priority="60" operator="equal">
      <formula>0</formula>
    </cfRule>
  </conditionalFormatting>
  <conditionalFormatting sqref="C357:XFD357">
    <cfRule type="cellIs" dxfId="116" priority="54" operator="equal">
      <formula>0</formula>
    </cfRule>
  </conditionalFormatting>
  <conditionalFormatting sqref="C363:XFD363">
    <cfRule type="cellIs" dxfId="115" priority="55" operator="equal">
      <formula>0</formula>
    </cfRule>
  </conditionalFormatting>
  <conditionalFormatting sqref="C371:XFD371">
    <cfRule type="cellIs" dxfId="114" priority="57" operator="equal">
      <formula>0</formula>
    </cfRule>
  </conditionalFormatting>
  <conditionalFormatting sqref="C375:XFD375">
    <cfRule type="cellIs" dxfId="113" priority="56" operator="equal">
      <formula>0</formula>
    </cfRule>
  </conditionalFormatting>
  <conditionalFormatting sqref="G99:XFD99">
    <cfRule type="cellIs" dxfId="112" priority="119" operator="equal">
      <formula>0</formula>
    </cfRule>
  </conditionalFormatting>
  <conditionalFormatting sqref="H31:XFD37">
    <cfRule type="cellIs" dxfId="111" priority="13" operator="equal">
      <formula>0</formula>
    </cfRule>
  </conditionalFormatting>
  <conditionalFormatting sqref="H118:XFD121">
    <cfRule type="cellIs" dxfId="110" priority="112" operator="equal">
      <formula>0</formula>
    </cfRule>
  </conditionalFormatting>
  <conditionalFormatting sqref="N19:XFD23">
    <cfRule type="cellIs" dxfId="109" priority="654" operator="equal">
      <formula>0</formula>
    </cfRule>
  </conditionalFormatting>
  <dataValidations count="1">
    <dataValidation type="list" allowBlank="1" showInputMessage="1" showErrorMessage="1" sqref="C10 C16 C19 C25 C30 C38 C42 C48 C55 C59 C63 C66 C71 C76 C80 C83 C86 C91 C95 C99 C102 C106 C108 C113 C115 C117 C119:C120 C122 C125 C133 C136 C140 C145 C148 C153 C158 C163 C167 C171 C175 C179 C186 C189 C196 C201 C204 C208 C211 C222 C226 C235 C240 C245 C252 C255 C259 C262 C266 C271 C274 C280 C283 C289 C292 C297 C302 C308 C311 C316 C321 C327 C333 C337 C345 C349 C354 C357 C363 C371 C375 C277 C217 C127" xr:uid="{0308741C-1289-4B57-AA25-1E9835AF6C56}">
      <formula1>politicas</formula1>
    </dataValidation>
  </dataValidations>
  <pageMargins left="0.70866141732283472" right="0.70866141732283472" top="0.74803149606299213" bottom="0.74803149606299213" header="0.31496062992125984" footer="0.31496062992125984"/>
  <pageSetup scale="27" orientation="portrait" r:id="rId1"/>
  <rowBreaks count="2" manualBreakCount="2">
    <brk id="45" min="1" max="13" man="1"/>
    <brk id="299" min="1"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74383-0BB2-4C96-B4A4-35E713121F9A}">
  <sheetPr codeName="Hoja7"/>
  <dimension ref="A1:N14"/>
  <sheetViews>
    <sheetView showGridLines="0" view="pageBreakPreview" topLeftCell="H6" zoomScale="110" zoomScaleNormal="110" zoomScaleSheetLayoutView="110" workbookViewId="0">
      <selection activeCell="M10" sqref="M10"/>
    </sheetView>
  </sheetViews>
  <sheetFormatPr baseColWidth="10" defaultRowHeight="15" x14ac:dyDescent="0.25"/>
  <cols>
    <col min="1" max="1" width="0" style="5" hidden="1" customWidth="1"/>
    <col min="2" max="2" width="6.28515625" style="5" customWidth="1"/>
    <col min="3" max="3" width="39.5703125" style="5" customWidth="1"/>
    <col min="4" max="5" width="25" style="5" customWidth="1"/>
    <col min="6" max="6" width="50.7109375" style="5" customWidth="1"/>
    <col min="7" max="7" width="33.7109375" style="5" bestFit="1" customWidth="1"/>
    <col min="8" max="8" width="81.7109375" style="5" customWidth="1"/>
    <col min="9" max="9" width="12.85546875" style="5" customWidth="1"/>
    <col min="10" max="10" width="15.28515625" style="5" customWidth="1"/>
    <col min="11" max="12" width="11.42578125" style="4"/>
    <col min="13" max="13" width="20.5703125" style="4" customWidth="1"/>
    <col min="14" max="14" width="30.28515625" style="1" customWidth="1"/>
    <col min="15" max="16384" width="11.42578125" style="5"/>
  </cols>
  <sheetData>
    <row r="1" spans="1:14" ht="43.5" customHeight="1" x14ac:dyDescent="0.25">
      <c r="I1" s="122"/>
      <c r="J1" s="122"/>
      <c r="K1" s="171"/>
      <c r="L1" s="171"/>
      <c r="M1" s="122"/>
      <c r="N1" s="122"/>
    </row>
    <row r="2" spans="1:14" ht="25.5" customHeight="1" x14ac:dyDescent="0.25">
      <c r="E2" s="133" t="s">
        <v>14</v>
      </c>
      <c r="H2" s="131"/>
      <c r="I2" s="124"/>
      <c r="J2" s="124"/>
      <c r="K2" s="172"/>
      <c r="L2" s="172"/>
      <c r="M2" s="124"/>
      <c r="N2" s="124"/>
    </row>
    <row r="3" spans="1:14" ht="32.25" customHeight="1" x14ac:dyDescent="0.25">
      <c r="B3" s="38"/>
      <c r="C3" s="38"/>
      <c r="D3" s="38"/>
      <c r="E3" s="38"/>
      <c r="F3" s="38"/>
      <c r="G3" s="38"/>
      <c r="H3" s="132"/>
      <c r="I3" s="126"/>
      <c r="J3" s="126"/>
      <c r="K3" s="173"/>
      <c r="L3" s="173"/>
      <c r="M3" s="126"/>
      <c r="N3" s="126"/>
    </row>
    <row r="4" spans="1:14" ht="39.75" customHeight="1" x14ac:dyDescent="0.25">
      <c r="B4" s="247" t="s">
        <v>1465</v>
      </c>
      <c r="C4" s="247"/>
      <c r="D4" s="247"/>
      <c r="E4" s="247"/>
      <c r="F4" s="247"/>
      <c r="G4" s="247"/>
      <c r="H4" s="247"/>
      <c r="I4" s="247"/>
      <c r="J4" s="247"/>
      <c r="K4" s="247"/>
      <c r="L4" s="247"/>
      <c r="M4" s="247"/>
      <c r="N4" s="248"/>
    </row>
    <row r="5" spans="1:14" ht="64.5" customHeight="1" x14ac:dyDescent="0.25">
      <c r="B5" s="253" t="s">
        <v>1466</v>
      </c>
      <c r="C5" s="253"/>
      <c r="D5" s="253"/>
      <c r="E5" s="253"/>
      <c r="F5" s="253"/>
      <c r="G5" s="253"/>
      <c r="H5" s="253"/>
      <c r="I5" s="253"/>
      <c r="J5" s="253"/>
      <c r="K5" s="253"/>
      <c r="L5" s="253"/>
      <c r="M5" s="41"/>
      <c r="N5" s="10"/>
    </row>
    <row r="6" spans="1:14" ht="19.5" customHeight="1" x14ac:dyDescent="0.25">
      <c r="B6" s="249" t="str">
        <f>CONCATENATE(COUNTIF(A10:A37,"producto")," PRODUCTOS")</f>
        <v>1 PRODUCTOS</v>
      </c>
      <c r="C6" s="249"/>
      <c r="D6" s="249"/>
      <c r="E6" s="249"/>
      <c r="F6" s="249"/>
      <c r="G6" s="249"/>
      <c r="H6" s="249"/>
      <c r="I6" s="249"/>
      <c r="J6" s="249"/>
      <c r="K6" s="249"/>
      <c r="L6" s="249"/>
      <c r="M6" s="249"/>
      <c r="N6" s="249"/>
    </row>
    <row r="7" spans="1:14" ht="32.25" customHeight="1" thickBot="1" x14ac:dyDescent="0.3">
      <c r="B7" s="281" t="s">
        <v>45</v>
      </c>
      <c r="C7" s="282"/>
      <c r="D7" s="282"/>
      <c r="E7" s="282"/>
      <c r="F7" s="282"/>
      <c r="G7" s="282"/>
      <c r="H7" s="282"/>
      <c r="I7" s="282"/>
      <c r="J7" s="282"/>
      <c r="K7" s="282"/>
      <c r="L7" s="282"/>
      <c r="M7" s="282"/>
      <c r="N7" s="283"/>
    </row>
    <row r="8" spans="1:14" ht="27" hidden="1" customHeight="1" thickBot="1" x14ac:dyDescent="0.3">
      <c r="B8" s="228" t="s">
        <v>8</v>
      </c>
      <c r="C8" s="229"/>
      <c r="D8" s="230"/>
      <c r="E8" s="53"/>
      <c r="F8" s="53"/>
      <c r="G8" s="231"/>
      <c r="H8" s="232"/>
      <c r="I8" s="232"/>
      <c r="J8" s="232"/>
      <c r="K8" s="232"/>
      <c r="L8" s="232"/>
      <c r="M8" s="232"/>
      <c r="N8" s="233"/>
    </row>
    <row r="9" spans="1:14" ht="48" customHeight="1" thickBot="1" x14ac:dyDescent="0.3">
      <c r="B9" s="75" t="s">
        <v>463</v>
      </c>
      <c r="C9" s="77" t="s">
        <v>1505</v>
      </c>
      <c r="D9" s="77" t="s">
        <v>0</v>
      </c>
      <c r="E9" s="77" t="s">
        <v>1453</v>
      </c>
      <c r="F9" s="77" t="s">
        <v>1508</v>
      </c>
      <c r="G9" s="77" t="s">
        <v>1</v>
      </c>
      <c r="H9" s="77" t="s">
        <v>2</v>
      </c>
      <c r="I9" s="77" t="s">
        <v>3</v>
      </c>
      <c r="J9" s="77" t="s">
        <v>4</v>
      </c>
      <c r="K9" s="78" t="s">
        <v>5</v>
      </c>
      <c r="L9" s="78" t="s">
        <v>6</v>
      </c>
      <c r="M9" s="80" t="s">
        <v>1506</v>
      </c>
      <c r="N9" s="79" t="s">
        <v>7</v>
      </c>
    </row>
    <row r="10" spans="1:14" s="12" customFormat="1" ht="25.5" x14ac:dyDescent="0.25">
      <c r="A10" s="5" t="str">
        <f>VLOOKUP(B10,'Plantilla publicacion'!$A$3:$B$490,2,0)</f>
        <v>Producto</v>
      </c>
      <c r="B10" s="99" t="s">
        <v>1070</v>
      </c>
      <c r="C10" s="210" t="str">
        <f>VLOOKUP(B10,'Plantilla publicacion'!$A$3:$R$490,17,0)</f>
        <v>PND - 5-31-5-b- Convergencia regional - Entidades públicas territoriales y nacionales fortalecidas / PES - Transformación Institucional</v>
      </c>
      <c r="D10" s="210" t="str">
        <f>VLOOKUP(B10,'Plantilla publicacion'!$A$3:$M$497,6,0)</f>
        <v>81-Mejorar la oportunidad en la atención de trámites y servicios.</v>
      </c>
      <c r="E10" s="210" t="str">
        <f>VLOOKUP(B10,'Plantilla publicacion'!$A$3:$O$490,14,0)</f>
        <v>138-Avance promedio de cumplimiento de productos asociados a mejorar la oportunidad en la atención de trámites y servicios.</v>
      </c>
      <c r="F10" s="210" t="str">
        <f>VLOOKUP(B10,'Plantilla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0" s="210" t="str">
        <f>VLOOKUP(B10,'Plantilla publicacion'!$A$3:$M$497,7,0)</f>
        <v>FUNCIONAMIENTO</v>
      </c>
      <c r="H10" s="101" t="str">
        <f>VLOOKUP(B10,'Plantilla publicacion'!$A$3:$M$505,8,0)</f>
        <v>Sistema de alertas para monitorear el comportamiento de los trámites misionales priorizados, elaborado y presentado (Correo electronico con el envío del reporte al equipo directivo)</v>
      </c>
      <c r="I10" s="101">
        <f>VLOOKUP(B10,'Plantilla publicacion'!$A$3:$M$505,9,0)</f>
        <v>1</v>
      </c>
      <c r="J10" s="101" t="str">
        <f>VLOOKUP(B10,'Plantilla publicacion'!$A$3:$M$505,10,0)</f>
        <v>Númerica</v>
      </c>
      <c r="K10" s="175" t="str">
        <f>VLOOKUP(B10,'Plantilla publicacion'!$A$3:$M$505,11,0)</f>
        <v>2025-03-14</v>
      </c>
      <c r="L10" s="175" t="str">
        <f>VLOOKUP(B10,'Plantilla publicacion'!$A$3:$M$505,12,0)</f>
        <v>2025-12-15</v>
      </c>
      <c r="M10" s="101">
        <f>IF(ISERROR(VLOOKUP(B10,'Plantilla publicacion'!$A$3:$P$490,16,0)),"NA",VLOOKUP(B10,'Plantilla publicacion'!$A$3:$P$490,16,0))</f>
        <v>0</v>
      </c>
      <c r="N10" s="102" t="str">
        <f>VLOOKUP(B10,'Plantilla publicacion'!$A$3:$M$505,13,0)</f>
        <v>30-OFICINA ASESORA DE PLANEACIÓN</v>
      </c>
    </row>
    <row r="11" spans="1:14" ht="25.5" x14ac:dyDescent="0.25">
      <c r="A11" s="13" t="str">
        <f>VLOOKUP(B11,'Plantilla publicacion'!$A$3:$B$490,2,0)</f>
        <v>Actividad propia</v>
      </c>
      <c r="B11" s="103" t="s">
        <v>1072</v>
      </c>
      <c r="C11" s="211"/>
      <c r="D11" s="211">
        <f>VLOOKUP(B11,'Plantilla publicacion'!$A$3:$M$490,6,0)</f>
        <v>0</v>
      </c>
      <c r="E11" s="211"/>
      <c r="F11" s="211"/>
      <c r="G11" s="211" t="str">
        <f>VLOOKUP(B11,'Plantilla publicacion'!$A$3:$M$490,7,0)</f>
        <v>N/A</v>
      </c>
      <c r="H11" s="6" t="str">
        <f>VLOOKUP(B11,'Plantilla publicacion'!$A$3:$M$505,8,0)</f>
        <v>Priorizar los trámites por Delegatura objeto de monitoreo (Documento con los tramites priorizados por Delegatura objeto de monitoreo)</v>
      </c>
      <c r="I11" s="6">
        <f>VLOOKUP(B11,'Plantilla publicacion'!$A$3:$M$505,9,0)</f>
        <v>1</v>
      </c>
      <c r="J11" s="6" t="str">
        <f>VLOOKUP(B11,'Plantilla publicacion'!$A$3:$M$505,10,0)</f>
        <v>Númerica</v>
      </c>
      <c r="K11" s="7" t="str">
        <f>VLOOKUP(B11,'Plantilla publicacion'!$A$3:$M$505,11,0)</f>
        <v>2025-03-14</v>
      </c>
      <c r="L11" s="7" t="str">
        <f>VLOOKUP(B11,'Plantilla publicacion'!$A$3:$M$505,12,0)</f>
        <v>2025-04-15</v>
      </c>
      <c r="M11" s="58"/>
      <c r="N11" s="104" t="str">
        <f>VLOOKUP(B11,'Plantilla publicacion'!$A$3:$M$505,13,0)</f>
        <v>30-OFICINA ASESORA DE PLANEACIÓN</v>
      </c>
    </row>
    <row r="12" spans="1:14" ht="25.5" x14ac:dyDescent="0.25">
      <c r="A12" s="13" t="str">
        <f>VLOOKUP(B12,'Plantilla publicacion'!$A$3:$B$490,2,0)</f>
        <v>Actividad propia</v>
      </c>
      <c r="B12" s="120" t="s">
        <v>1074</v>
      </c>
      <c r="C12" s="211"/>
      <c r="D12" s="211">
        <f>VLOOKUP(B12,'Plantilla publicacion'!$A$3:$M$490,6,0)</f>
        <v>0</v>
      </c>
      <c r="E12" s="211"/>
      <c r="F12" s="211"/>
      <c r="G12" s="211" t="str">
        <f>VLOOKUP(B12,'Plantilla publicacion'!$A$3:$M$490,7,0)</f>
        <v>N/A</v>
      </c>
      <c r="H12" s="6" t="str">
        <f>VLOOKUP(B12,'Plantilla publicacion'!$A$3:$M$505,8,0)</f>
        <v>Definir los parámetros que determinarán las alertas (Documento con la definición de los parámetros )</v>
      </c>
      <c r="I12" s="6">
        <f>VLOOKUP(B12,'Plantilla publicacion'!$A$3:$M$505,9,0)</f>
        <v>1</v>
      </c>
      <c r="J12" s="6" t="str">
        <f>VLOOKUP(B12,'Plantilla publicacion'!$A$3:$M$505,10,0)</f>
        <v>Númerica</v>
      </c>
      <c r="K12" s="7" t="str">
        <f>VLOOKUP(B12,'Plantilla publicacion'!$A$3:$M$505,11,0)</f>
        <v>2025-04-18</v>
      </c>
      <c r="L12" s="7" t="str">
        <f>VLOOKUP(B12,'Plantilla publicacion'!$A$3:$M$505,12,0)</f>
        <v>2025-05-02</v>
      </c>
      <c r="M12" s="58"/>
      <c r="N12" s="104" t="str">
        <f>VLOOKUP(B12,'Plantilla publicacion'!$A$3:$M$505,13,0)</f>
        <v>30-OFICINA ASESORA DE PLANEACIÓN</v>
      </c>
    </row>
    <row r="13" spans="1:14" ht="25.5" x14ac:dyDescent="0.25">
      <c r="A13" s="13" t="str">
        <f>VLOOKUP(B13,'Plantilla publicacion'!$A$3:$B$490,2,0)</f>
        <v>Actividad propia</v>
      </c>
      <c r="B13" s="120" t="s">
        <v>1076</v>
      </c>
      <c r="C13" s="211"/>
      <c r="D13" s="211">
        <f>VLOOKUP(B13,'Plantilla publicacion'!$A$3:$M$490,6,0)</f>
        <v>0</v>
      </c>
      <c r="E13" s="211"/>
      <c r="F13" s="211"/>
      <c r="G13" s="211" t="str">
        <f>VLOOKUP(B13,'Plantilla publicacion'!$A$3:$M$490,7,0)</f>
        <v>N/A</v>
      </c>
      <c r="H13" s="6" t="str">
        <f>VLOOKUP(B13,'Plantilla publicacion'!$A$3:$M$505,8,0)</f>
        <v>Definir y validar con las Delegaturas el diseño del reporte de alertas (Diseño del reporte de alertas definido y validado por las Delegaturas)</v>
      </c>
      <c r="I13" s="6">
        <f>VLOOKUP(B13,'Plantilla publicacion'!$A$3:$M$505,9,0)</f>
        <v>1</v>
      </c>
      <c r="J13" s="6" t="str">
        <f>VLOOKUP(B13,'Plantilla publicacion'!$A$3:$M$505,10,0)</f>
        <v>Númerica</v>
      </c>
      <c r="K13" s="7" t="str">
        <f>VLOOKUP(B13,'Plantilla publicacion'!$A$3:$M$505,11,0)</f>
        <v>2025-05-05</v>
      </c>
      <c r="L13" s="7" t="str">
        <f>VLOOKUP(B13,'Plantilla publicacion'!$A$3:$M$505,12,0)</f>
        <v>2025-09-12</v>
      </c>
      <c r="M13" s="58"/>
      <c r="N13" s="104" t="str">
        <f>VLOOKUP(B13,'Plantilla publicacion'!$A$3:$M$505,13,0)</f>
        <v>30-OFICINA ASESORA DE PLANEACIÓN</v>
      </c>
    </row>
    <row r="14" spans="1:14" ht="26.25" thickBot="1" x14ac:dyDescent="0.3">
      <c r="A14" s="13" t="str">
        <f>VLOOKUP(B14,'Plantilla publicacion'!$A$3:$B$490,2,0)</f>
        <v>Actividad propia</v>
      </c>
      <c r="B14" s="105" t="s">
        <v>1078</v>
      </c>
      <c r="C14" s="212"/>
      <c r="D14" s="212">
        <f>VLOOKUP(B14,'Plantilla publicacion'!$A$3:$M$490,6,0)</f>
        <v>0</v>
      </c>
      <c r="E14" s="212"/>
      <c r="F14" s="212"/>
      <c r="G14" s="212" t="str">
        <f>VLOOKUP(B14,'Plantilla publicacion'!$A$3:$M$490,7,0)</f>
        <v>N/A</v>
      </c>
      <c r="H14" s="107" t="str">
        <f>VLOOKUP(B14,'Plantilla publicacion'!$A$3:$M$505,8,0)</f>
        <v>Elaborar y presentar reportes al equipo directivo.  (Correos electronicos con el envío del reporte al equipo directivo)</v>
      </c>
      <c r="I14" s="107">
        <f>VLOOKUP(B14,'Plantilla publicacion'!$A$3:$M$505,9,0)</f>
        <v>2</v>
      </c>
      <c r="J14" s="107" t="str">
        <f>VLOOKUP(B14,'Plantilla publicacion'!$A$3:$M$505,10,0)</f>
        <v>Númerica</v>
      </c>
      <c r="K14" s="108" t="str">
        <f>VLOOKUP(B14,'Plantilla publicacion'!$A$3:$M$505,11,0)</f>
        <v>2025-09-15</v>
      </c>
      <c r="L14" s="108" t="str">
        <f>VLOOKUP(B14,'Plantilla publicacion'!$A$3:$M$505,12,0)</f>
        <v>2025-12-15</v>
      </c>
      <c r="M14" s="109"/>
      <c r="N14" s="110" t="str">
        <f>VLOOKUP(B14,'Plantilla publicacion'!$A$3:$M$505,13,0)</f>
        <v>30-OFICINA ASESORA DE PLANEACIÓN</v>
      </c>
    </row>
  </sheetData>
  <autoFilter ref="A9:N14" xr:uid="{4FE74383-0BB2-4C96-B4A4-35E713121F9A}"/>
  <mergeCells count="11">
    <mergeCell ref="B8:D8"/>
    <mergeCell ref="G8:N8"/>
    <mergeCell ref="B4:N4"/>
    <mergeCell ref="B6:N6"/>
    <mergeCell ref="B7:N7"/>
    <mergeCell ref="B5:L5"/>
    <mergeCell ref="C10:C14"/>
    <mergeCell ref="D10:D14"/>
    <mergeCell ref="E10:E14"/>
    <mergeCell ref="G10:G14"/>
    <mergeCell ref="F10:F14"/>
  </mergeCells>
  <conditionalFormatting sqref="B11:B14 A7:N8 A6 A5:C5 N5 H11:N14 A1:G1 A4:N4 O4:XFD8 A15:N1048576 O11:XFD1048576 I1:XFD1 A2:XFD3">
    <cfRule type="cellIs" dxfId="108" priority="15" operator="equal">
      <formula>0</formula>
    </cfRule>
    <cfRule type="cellIs" dxfId="107" priority="16" operator="equal">
      <formula>0</formula>
    </cfRule>
  </conditionalFormatting>
  <conditionalFormatting sqref="A11:A14 H10:XFD10">
    <cfRule type="cellIs" dxfId="106" priority="14" operator="equal">
      <formula>0</formula>
    </cfRule>
  </conditionalFormatting>
  <conditionalFormatting sqref="B6:N6">
    <cfRule type="cellIs" dxfId="105" priority="13" operator="equal">
      <formula>0</formula>
    </cfRule>
  </conditionalFormatting>
  <conditionalFormatting sqref="A10:B10">
    <cfRule type="cellIs" dxfId="104" priority="12" operator="equal">
      <formula>0</formula>
    </cfRule>
  </conditionalFormatting>
  <conditionalFormatting sqref="A9:XFD9">
    <cfRule type="cellIs" dxfId="103" priority="8" operator="equal">
      <formula>0</formula>
    </cfRule>
  </conditionalFormatting>
  <conditionalFormatting sqref="C10">
    <cfRule type="cellIs" dxfId="102" priority="6" operator="equal">
      <formula>0</formula>
    </cfRule>
  </conditionalFormatting>
  <conditionalFormatting sqref="D10">
    <cfRule type="cellIs" dxfId="101" priority="5" operator="equal">
      <formula>0</formula>
    </cfRule>
  </conditionalFormatting>
  <conditionalFormatting sqref="E10">
    <cfRule type="cellIs" dxfId="100" priority="4" operator="equal">
      <formula>0</formula>
    </cfRule>
  </conditionalFormatting>
  <conditionalFormatting sqref="G10">
    <cfRule type="cellIs" dxfId="99" priority="3" operator="equal">
      <formula>0</formula>
    </cfRule>
  </conditionalFormatting>
  <conditionalFormatting sqref="F10">
    <cfRule type="cellIs" dxfId="98" priority="2" operator="equal">
      <formula>0</formula>
    </cfRule>
  </conditionalFormatting>
  <dataValidations count="4">
    <dataValidation type="list" allowBlank="1" showInputMessage="1" showErrorMessage="1" sqref="G10:G14" xr:uid="{BAD3ED53-8F9A-4E7C-B2F8-43FD190BB9F2}">
      <formula1>financiamiento</formula1>
    </dataValidation>
    <dataValidation type="list" allowBlank="1" showErrorMessage="1" sqref="J10:J14" xr:uid="{E78C0884-ACCA-49F8-9CAA-1BCE0C413AC6}">
      <formula1>"1-Númerica,2-Porcentual"</formula1>
    </dataValidation>
    <dataValidation type="list" allowBlank="1" showInputMessage="1" showErrorMessage="1" sqref="N10:N14" xr:uid="{AC6C8D33-F052-4AE6-8407-E9BDF8E7CF71}">
      <formula1>area</formula1>
    </dataValidation>
    <dataValidation type="list" allowBlank="1" showInputMessage="1" showErrorMessage="1" sqref="C10" xr:uid="{C12842A7-40A6-447B-9070-1CEFD49CCEE4}">
      <formula1>politicas</formula1>
    </dataValidation>
  </dataValidations>
  <pageMargins left="0.70866141732283472" right="0.70866141732283472" top="0.74803149606299213" bottom="0.74803149606299213" header="0.31496062992125984" footer="0.31496062992125984"/>
  <pageSetup scale="3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1BF-235F-4175-858E-E617209E1736}">
  <sheetPr codeName="Hoja8"/>
  <dimension ref="A1:N36"/>
  <sheetViews>
    <sheetView showGridLines="0" view="pageBreakPreview" topLeftCell="B1" zoomScale="57" zoomScaleNormal="110" zoomScaleSheetLayoutView="100" workbookViewId="0">
      <selection activeCell="L10" sqref="L10"/>
    </sheetView>
  </sheetViews>
  <sheetFormatPr baseColWidth="10" defaultRowHeight="15" x14ac:dyDescent="0.25"/>
  <cols>
    <col min="1" max="1" width="0" style="5" hidden="1" customWidth="1"/>
    <col min="2" max="2" width="10.42578125" style="5" customWidth="1"/>
    <col min="3" max="3" width="39.5703125" style="5" customWidth="1"/>
    <col min="4" max="5" width="25" style="5" customWidth="1"/>
    <col min="6" max="6" width="50.85546875" style="5" customWidth="1"/>
    <col min="7" max="7" width="33.7109375" style="5" bestFit="1" customWidth="1"/>
    <col min="8" max="8" width="60.85546875" style="5" customWidth="1"/>
    <col min="9" max="9" width="12.85546875" style="5" customWidth="1"/>
    <col min="10" max="10" width="15.28515625" style="5" customWidth="1"/>
    <col min="11" max="11" width="13.42578125" style="4" customWidth="1"/>
    <col min="12" max="12" width="14" style="4" customWidth="1"/>
    <col min="13" max="13" width="29.7109375" style="4" customWidth="1"/>
    <col min="14" max="14" width="53.5703125" style="1" customWidth="1"/>
    <col min="15" max="16384" width="11.42578125" style="5"/>
  </cols>
  <sheetData>
    <row r="1" spans="1:14" ht="43.5" customHeight="1" x14ac:dyDescent="0.25">
      <c r="G1" s="128"/>
      <c r="I1" s="122"/>
      <c r="J1" s="122"/>
      <c r="K1" s="171"/>
      <c r="L1" s="171"/>
      <c r="M1" s="122"/>
      <c r="N1" s="122"/>
    </row>
    <row r="2" spans="1:14" ht="25.5" customHeight="1" x14ac:dyDescent="0.25">
      <c r="E2" s="130" t="s">
        <v>14</v>
      </c>
      <c r="G2" s="128"/>
      <c r="H2" s="124"/>
      <c r="I2" s="124"/>
      <c r="J2" s="124"/>
      <c r="K2" s="172"/>
      <c r="L2" s="172"/>
      <c r="M2" s="124"/>
      <c r="N2" s="124"/>
    </row>
    <row r="3" spans="1:14" ht="32.25" customHeight="1" x14ac:dyDescent="0.25">
      <c r="B3" s="38"/>
      <c r="C3" s="38"/>
      <c r="D3" s="38"/>
      <c r="E3" s="38"/>
      <c r="F3" s="38"/>
      <c r="G3" s="129"/>
      <c r="H3" s="126"/>
      <c r="I3" s="126"/>
      <c r="J3" s="126"/>
      <c r="K3" s="173"/>
      <c r="L3" s="173"/>
      <c r="M3" s="126"/>
      <c r="N3" s="126"/>
    </row>
    <row r="4" spans="1:14" ht="55.5" customHeight="1" x14ac:dyDescent="0.25">
      <c r="B4" s="247" t="s">
        <v>1467</v>
      </c>
      <c r="C4" s="247"/>
      <c r="D4" s="247"/>
      <c r="E4" s="247"/>
      <c r="F4" s="247"/>
      <c r="G4" s="247"/>
      <c r="H4" s="247"/>
      <c r="I4" s="247"/>
      <c r="J4" s="247"/>
      <c r="K4" s="247"/>
      <c r="L4" s="247"/>
      <c r="M4" s="247"/>
      <c r="N4" s="248"/>
    </row>
    <row r="5" spans="1:14" ht="86.25" customHeight="1" x14ac:dyDescent="0.25">
      <c r="B5" s="253" t="s">
        <v>1468</v>
      </c>
      <c r="C5" s="253"/>
      <c r="D5" s="253"/>
      <c r="E5" s="253"/>
      <c r="F5" s="253"/>
      <c r="G5" s="253"/>
      <c r="H5" s="253"/>
      <c r="I5" s="253"/>
      <c r="J5" s="253"/>
      <c r="K5" s="253"/>
      <c r="L5" s="253"/>
      <c r="M5" s="41"/>
      <c r="N5" s="10"/>
    </row>
    <row r="6" spans="1:14" ht="18" customHeight="1" x14ac:dyDescent="0.25">
      <c r="B6" s="249" t="str">
        <f>CONCATENATE(COUNTIF(A10:A36,"producto")," PRODUCTOS")</f>
        <v>5 PRODUCTOS</v>
      </c>
      <c r="C6" s="249"/>
      <c r="D6" s="249"/>
      <c r="E6" s="249"/>
      <c r="F6" s="249"/>
      <c r="G6" s="249"/>
      <c r="H6" s="249"/>
      <c r="I6" s="249"/>
      <c r="J6" s="249"/>
      <c r="K6" s="249"/>
      <c r="L6" s="249"/>
      <c r="M6" s="249"/>
      <c r="N6" s="249"/>
    </row>
    <row r="7" spans="1:14" ht="32.25" customHeight="1" thickBot="1" x14ac:dyDescent="0.3">
      <c r="B7" s="287" t="s">
        <v>47</v>
      </c>
      <c r="C7" s="288"/>
      <c r="D7" s="288"/>
      <c r="E7" s="288"/>
      <c r="F7" s="288"/>
      <c r="G7" s="288"/>
      <c r="H7" s="288"/>
      <c r="I7" s="288"/>
      <c r="J7" s="288"/>
      <c r="K7" s="288"/>
      <c r="L7" s="288"/>
      <c r="M7" s="288"/>
      <c r="N7" s="289"/>
    </row>
    <row r="8" spans="1:14" ht="35.25" hidden="1" customHeight="1" x14ac:dyDescent="0.25">
      <c r="B8" s="228" t="s">
        <v>8</v>
      </c>
      <c r="C8" s="229"/>
      <c r="D8" s="230"/>
      <c r="E8" s="53"/>
      <c r="F8" s="53"/>
      <c r="G8" s="231"/>
      <c r="H8" s="232"/>
      <c r="I8" s="232"/>
      <c r="J8" s="232"/>
      <c r="K8" s="232"/>
      <c r="L8" s="232"/>
      <c r="M8" s="232"/>
      <c r="N8" s="233"/>
    </row>
    <row r="9" spans="1:14" ht="48" customHeight="1" thickBot="1" x14ac:dyDescent="0.3">
      <c r="B9" s="22" t="s">
        <v>463</v>
      </c>
      <c r="C9" s="23" t="s">
        <v>1505</v>
      </c>
      <c r="D9" s="23" t="s">
        <v>0</v>
      </c>
      <c r="E9" s="23" t="s">
        <v>1453</v>
      </c>
      <c r="F9" s="23" t="s">
        <v>1508</v>
      </c>
      <c r="G9" s="23" t="s">
        <v>1</v>
      </c>
      <c r="H9" s="23" t="s">
        <v>2</v>
      </c>
      <c r="I9" s="23" t="s">
        <v>3</v>
      </c>
      <c r="J9" s="23" t="s">
        <v>4</v>
      </c>
      <c r="K9" s="24" t="s">
        <v>5</v>
      </c>
      <c r="L9" s="24" t="s">
        <v>6</v>
      </c>
      <c r="M9" s="57" t="s">
        <v>1506</v>
      </c>
      <c r="N9" s="25" t="s">
        <v>7</v>
      </c>
    </row>
    <row r="10" spans="1:14" s="12" customFormat="1" ht="76.5" x14ac:dyDescent="0.25">
      <c r="A10" s="5" t="str">
        <f>VLOOKUP(B10,'Plantilla publicacion'!$A$3:$B$490,2,0)</f>
        <v>Producto</v>
      </c>
      <c r="B10" s="15" t="s">
        <v>994</v>
      </c>
      <c r="C10" s="238" t="str">
        <f>VLOOKUP(B10,'Plantilla publicacion'!$A$3:$R$490,17,0)</f>
        <v>PND - 5-31-5-d- Convergencia regional - Gobierno digital para la gente / PES - Transformación Institucional</v>
      </c>
      <c r="D10" s="238" t="str">
        <f>VLOOKUP(B10,'Plantilla publicacion'!$A$3:$M$497,6,0)</f>
        <v>62-Fortalecer la infraestructura, uso y aprovechamiento de las tecnologías de la información, para optimizar la capacidad institucional</v>
      </c>
      <c r="E10" s="238" t="str">
        <f>VLOOKUP(B10,'Plantilla publicacion'!$A$3:$O$490,14,0)</f>
        <v>109-Cumplimiento de productos del PAI asociados a Fortalecer la infraestructura, uso y aprovechamiento de las tecnologías de la información, para optimizar la capacidad institucional</v>
      </c>
      <c r="F10" s="238" t="str">
        <f>VLOOKUP(B10,'Plantilla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10" s="238" t="str">
        <f>VLOOKUP(B10,'Plantilla publicacion'!$A$3:$M$497,7,0)</f>
        <v>N/A</v>
      </c>
      <c r="H10" s="15" t="str">
        <f>VLOOKUP(B10,'Plantilla publicacion'!$A$3:$M$505,8,0)</f>
        <v>Solución, mapa de ruta y documentación inicial en materia procedimental para el manejo del expediente electrónico - Segunda fase de estructura de expediente electrónico, realizada  (Informe elaborado)</v>
      </c>
      <c r="I10" s="15">
        <f>VLOOKUP(B10,'Plantilla publicacion'!$A$3:$M$505,9,0)</f>
        <v>1</v>
      </c>
      <c r="J10" s="15" t="str">
        <f>VLOOKUP(B10,'Plantilla publicacion'!$A$3:$M$505,10,0)</f>
        <v>Númerica</v>
      </c>
      <c r="K10" s="174" t="str">
        <f>VLOOKUP(B10,'Plantilla publicacion'!$A$3:$M$505,11,0)</f>
        <v>2025-02-03</v>
      </c>
      <c r="L10" s="174" t="str">
        <f>VLOOKUP(B10,'Plantilla publicacion'!$A$3:$M$505,12,0)</f>
        <v>2025-11-28</v>
      </c>
      <c r="M10" s="15">
        <f>IF(ISERROR(VLOOKUP(B10,'Plantilla publicacion'!$A$3:$P$490,16,0)),"NA",VLOOKUP(B10,'Plantilla publicacion'!$A$3:$P$490,16,0))</f>
        <v>0</v>
      </c>
      <c r="N10" s="15" t="str">
        <f>VLOOKUP(B10,'Plantilla publicacion'!$A$3:$M$505,13,0)</f>
        <v>141-GRUPO DE TRABAJO DE GESTIÓN DOCUMENTAL Y ARCHIVO;
20-OFICINA DE TECNOLOGÍA E INFORMÁTICA;
2000-DESPACHO DEL SUPERINTENDENTE DELEGADO PARA LA PROPIEDAD INDUSTRIAL;
2020-DIRECCIÓN DE NUEVAS CREACIONES;
30-OFICINA ASESORA DE PLANEACIÓN</v>
      </c>
    </row>
    <row r="11" spans="1:14" ht="76.5" x14ac:dyDescent="0.25">
      <c r="A11" s="13" t="str">
        <f>VLOOKUP(B11,'Plantilla publicacion'!$A$3:$B$490,2,0)</f>
        <v>Actividad propia</v>
      </c>
      <c r="B11" s="6" t="s">
        <v>998</v>
      </c>
      <c r="C11" s="211"/>
      <c r="D11" s="211">
        <f>VLOOKUP(B11,'Plantilla publicacion'!$A$3:$M$490,6,0)</f>
        <v>0</v>
      </c>
      <c r="E11" s="211"/>
      <c r="F11" s="211"/>
      <c r="G11" s="211" t="str">
        <f>VLOOKUP(B11,'Plantilla publicacion'!$A$3:$M$490,7,0)</f>
        <v>N/A</v>
      </c>
      <c r="H11" s="6" t="str">
        <f>VLOOKUP(B11,'Plantilla publicacion'!$A$3:$M$505,8,0)</f>
        <v>Establecer cronograma para identificar el plan de trabajo a desarrollar (Cronograma establecido)</v>
      </c>
      <c r="I11" s="6">
        <f>VLOOKUP(B11,'Plantilla publicacion'!$A$3:$M$505,9,0)</f>
        <v>1</v>
      </c>
      <c r="J11" s="6" t="str">
        <f>VLOOKUP(B11,'Plantilla publicacion'!$A$3:$M$505,10,0)</f>
        <v>Númerica</v>
      </c>
      <c r="K11" s="7" t="str">
        <f>VLOOKUP(B11,'Plantilla publicacion'!$A$3:$M$505,11,0)</f>
        <v>2025-02-03</v>
      </c>
      <c r="L11" s="7" t="str">
        <f>VLOOKUP(B11,'Plantilla publicacion'!$A$3:$M$505,12,0)</f>
        <v>2025-02-28</v>
      </c>
      <c r="M11" s="58"/>
      <c r="N11" s="17" t="str">
        <f>VLOOKUP(B11,'Plantilla publicacion'!$A$3:$M$505,13,0)</f>
        <v>141-GRUPO DE TRABAJO DE GESTIÓN DOCUMENTAL Y ARCHIVO;
20-OFICINA DE TECNOLOGÍA E INFORMÁTICA;
2000-DESPACHO DEL SUPERINTENDENTE DELEGADO PARA LA PROPIEDAD INDUSTRIAL;
2020-DIRECCIÓN DE NUEVAS CREACIONES;
30-OFICINA ASESORA DE PLANEACIÓN</v>
      </c>
    </row>
    <row r="12" spans="1:14" ht="25.5" x14ac:dyDescent="0.25">
      <c r="A12" s="13" t="str">
        <f>VLOOKUP(B12,'Plantilla publicacion'!$A$3:$B$490,2,0)</f>
        <v>Actividad propia</v>
      </c>
      <c r="B12" s="6" t="s">
        <v>1000</v>
      </c>
      <c r="C12" s="211"/>
      <c r="D12" s="211">
        <f>VLOOKUP(B12,'Plantilla publicacion'!$A$3:$M$490,6,0)</f>
        <v>0</v>
      </c>
      <c r="E12" s="211"/>
      <c r="F12" s="211"/>
      <c r="G12" s="211" t="str">
        <f>VLOOKUP(B12,'Plantilla publicacion'!$A$3:$M$490,7,0)</f>
        <v>N/A</v>
      </c>
      <c r="H12" s="6" t="str">
        <f>VLOOKUP(B12,'Plantilla publicacion'!$A$3:$M$505,8,0)</f>
        <v>Realizar el seguimiento a las actividades planeadas en el cronograma (Informes de seguimiento a las actividades planeadas en el cronograma)</v>
      </c>
      <c r="I12" s="6">
        <f>VLOOKUP(B12,'Plantilla publicacion'!$A$3:$M$505,9,0)</f>
        <v>8</v>
      </c>
      <c r="J12" s="6" t="str">
        <f>VLOOKUP(B12,'Plantilla publicacion'!$A$3:$M$505,10,0)</f>
        <v>Númerica</v>
      </c>
      <c r="K12" s="7" t="str">
        <f>VLOOKUP(B12,'Plantilla publicacion'!$A$3:$M$505,11,0)</f>
        <v>2025-03-03</v>
      </c>
      <c r="L12" s="7" t="str">
        <f>VLOOKUP(B12,'Plantilla publicacion'!$A$3:$M$505,12,0)</f>
        <v>2025-10-31</v>
      </c>
      <c r="M12" s="58"/>
      <c r="N12" s="17" t="str">
        <f>VLOOKUP(B12,'Plantilla publicacion'!$A$3:$M$505,13,0)</f>
        <v>2000-DESPACHO DEL SUPERINTENDENTE DELEGADO PARA LA PROPIEDAD INDUSTRIAL</v>
      </c>
    </row>
    <row r="13" spans="1:14" ht="77.25" thickBot="1" x14ac:dyDescent="0.3">
      <c r="A13" s="13" t="str">
        <f>VLOOKUP(B13,'Plantilla publicacion'!$A$3:$B$490,2,0)</f>
        <v>Actividad propia</v>
      </c>
      <c r="B13" s="11" t="s">
        <v>1002</v>
      </c>
      <c r="C13" s="211"/>
      <c r="D13" s="211">
        <f>VLOOKUP(B13,'Plantilla publicacion'!$A$3:$M$490,6,0)</f>
        <v>0</v>
      </c>
      <c r="E13" s="211"/>
      <c r="F13" s="211"/>
      <c r="G13" s="211" t="str">
        <f>VLOOKUP(B13,'Plantilla publicacion'!$A$3:$M$490,7,0)</f>
        <v>N/A</v>
      </c>
      <c r="H13" s="11" t="str">
        <f>VLOOKUP(B13,'Plantilla publicacion'!$A$3:$M$505,8,0)</f>
        <v>Elaborar informe de brechas (Informe elaborado)</v>
      </c>
      <c r="I13" s="11">
        <f>VLOOKUP(B13,'Plantilla publicacion'!$A$3:$M$505,9,0)</f>
        <v>1</v>
      </c>
      <c r="J13" s="11" t="str">
        <f>VLOOKUP(B13,'Plantilla publicacion'!$A$3:$M$505,10,0)</f>
        <v>Númerica</v>
      </c>
      <c r="K13" s="111" t="str">
        <f>VLOOKUP(B13,'Plantilla publicacion'!$A$3:$M$505,11,0)</f>
        <v>2025-11-04</v>
      </c>
      <c r="L13" s="111" t="str">
        <f>VLOOKUP(B13,'Plantilla publicacion'!$A$3:$M$505,12,0)</f>
        <v>2025-11-28</v>
      </c>
      <c r="M13" s="112"/>
      <c r="N13" s="113" t="str">
        <f>VLOOKUP(B13,'Plantilla publicacion'!$A$3:$M$505,13,0)</f>
        <v>141-GRUPO DE TRABAJO DE GESTIÓN DOCUMENTAL Y ARCHIVO;
20-OFICINA DE TECNOLOGÍA E INFORMÁTICA;
2000-DESPACHO DEL SUPERINTENDENTE DELEGADO PARA LA PROPIEDAD INDUSTRIAL;
2020-DIRECCIÓN DE NUEVAS CREACIONES;
30-OFICINA ASESORA DE PLANEACIÓN</v>
      </c>
    </row>
    <row r="14" spans="1:14" s="12" customFormat="1" ht="76.5" customHeight="1" x14ac:dyDescent="0.25">
      <c r="A14" s="5" t="str">
        <f>VLOOKUP(B14,'Plantilla publicacion'!$A$3:$B$490,2,0)</f>
        <v>Producto</v>
      </c>
      <c r="B14" s="99" t="s">
        <v>1004</v>
      </c>
      <c r="C14" s="210" t="str">
        <f>VLOOKUP(B14,'Plantilla publicacion'!$A$3:$R$490,17,0)</f>
        <v>PND - 5-31-5-d- Convergencia regional - Gobierno digital para la gente / PES - Transformación Institucional</v>
      </c>
      <c r="D14" s="210" t="str">
        <f>VLOOKUP(B14,'Plantilla publicacion'!$A$3:$M$497,6,0)</f>
        <v>62-Fortalecer la infraestructura, uso y aprovechamiento de las tecnologías de la información, para optimizar la capacidad institucional</v>
      </c>
      <c r="E14" s="210" t="str">
        <f>VLOOKUP(B14,'Plantilla publicacion'!$A$3:$O$490,14,0)</f>
        <v>109-Cumplimiento de productos del PAI asociados a Fortalecer la infraestructura, uso y aprovechamiento de las tecnologías de la información, para optimizar la capacidad institucional</v>
      </c>
      <c r="F14" s="210" t="str">
        <f>VLOOKUP(B14,'Plantilla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14" s="210" t="str">
        <f>VLOOKUP(B14,'Plantilla publicacion'!$A$3:$M$497,7,0)</f>
        <v>N/A</v>
      </c>
      <c r="H14" s="101" t="str">
        <f>VLOOKUP(B14,'Plantilla publicacion'!$A$3:$M$505,8,0)</f>
        <v>Protocolo para la conservación de evidencias en el entorno digital, gestión de pruebas digitales y el aseguramiento del acervo probatorio en entornos digitales, elaborado. (Protocolo elaborado)</v>
      </c>
      <c r="I14" s="101">
        <f>VLOOKUP(B14,'Plantilla publicacion'!$A$3:$M$505,9,0)</f>
        <v>1</v>
      </c>
      <c r="J14" s="101" t="str">
        <f>VLOOKUP(B14,'Plantilla publicacion'!$A$3:$M$505,10,0)</f>
        <v>Númerica</v>
      </c>
      <c r="K14" s="175" t="str">
        <f>VLOOKUP(B14,'Plantilla publicacion'!$A$3:$M$505,11,0)</f>
        <v>2025-01-20</v>
      </c>
      <c r="L14" s="175" t="str">
        <f>VLOOKUP(B14,'Plantilla publicacion'!$A$3:$M$505,12,0)</f>
        <v>2025-11-28</v>
      </c>
      <c r="M14" s="101">
        <f>IF(ISERROR(VLOOKUP(B14,'Plantilla publicacion'!$A$3:$P$490,16,0)),"NA",VLOOKUP(B14,'Plantilla publicacion'!$A$3:$P$490,16,0))</f>
        <v>0</v>
      </c>
      <c r="N14" s="102" t="str">
        <f>VLOOKUP(B14,'Plantilla publicacion'!$A$3:$M$505,13,0)</f>
        <v>10-OFICINA  ASESORA JURÍDICA;
20-OFICINA DE TECNOLOGÍA E INFORMÁTICA;
2000-DESPACHO DEL SUPERINTENDENTE DELEGADO PARA LA PROPIEDAD INDUSTRIAL;
2010-DIRECCION DE SIGNOS DISTINTIVOS;
2020-DIRECCIÓN DE NUEVAS CREACIONES</v>
      </c>
    </row>
    <row r="15" spans="1:14" ht="63.75" x14ac:dyDescent="0.25">
      <c r="A15" s="13" t="str">
        <f>VLOOKUP(B15,'Plantilla publicacion'!$A$3:$B$490,2,0)</f>
        <v>Actividad propia</v>
      </c>
      <c r="B15" s="103" t="s">
        <v>1006</v>
      </c>
      <c r="C15" s="211"/>
      <c r="D15" s="211">
        <f>VLOOKUP(B15,'Plantilla publicacion'!$A$3:$M$490,6,0)</f>
        <v>0</v>
      </c>
      <c r="E15" s="211"/>
      <c r="F15" s="211"/>
      <c r="G15" s="211" t="str">
        <f>VLOOKUP(B15,'Plantilla publicacion'!$A$3:$M$490,7,0)</f>
        <v>N/A</v>
      </c>
      <c r="H15" s="6" t="str">
        <f>VLOOKUP(B15,'Plantilla publicacion'!$A$3:$M$505,8,0)</f>
        <v>Identificar los tipos de evidencia y fuentes que requieren de conservación en los trámites de PI  (Informe sobre tipos de evidencia y fuentes de conservación elaborado)</v>
      </c>
      <c r="I15" s="6">
        <f>VLOOKUP(B15,'Plantilla publicacion'!$A$3:$M$505,9,0)</f>
        <v>1</v>
      </c>
      <c r="J15" s="6" t="str">
        <f>VLOOKUP(B15,'Plantilla publicacion'!$A$3:$M$505,10,0)</f>
        <v>Númerica</v>
      </c>
      <c r="K15" s="7" t="str">
        <f>VLOOKUP(B15,'Plantilla publicacion'!$A$3:$M$505,11,0)</f>
        <v>2025-01-20</v>
      </c>
      <c r="L15" s="7" t="str">
        <f>VLOOKUP(B15,'Plantilla publicacion'!$A$3:$M$505,12,0)</f>
        <v>2025-02-28</v>
      </c>
      <c r="M15" s="58"/>
      <c r="N15" s="104" t="str">
        <f>VLOOKUP(B15,'Plantilla publicacion'!$A$3:$M$505,13,0)</f>
        <v>20-OFICINA DE TECNOLOGÍA E INFORMÁTICA;
2000-DESPACHO DEL SUPERINTENDENTE DELEGADO PARA LA PROPIEDAD INDUSTRIAL;
2010-DIRECCION DE SIGNOS DISTINTIVOS;
2020-DIRECCIÓN DE NUEVAS CREACIONES</v>
      </c>
    </row>
    <row r="16" spans="1:14" ht="25.5" x14ac:dyDescent="0.25">
      <c r="A16" s="13" t="str">
        <f>VLOOKUP(B16,'Plantilla publicacion'!$A$3:$B$490,2,0)</f>
        <v>Actividad sin participación</v>
      </c>
      <c r="B16" s="103" t="s">
        <v>1009</v>
      </c>
      <c r="C16" s="211"/>
      <c r="D16" s="211">
        <f>VLOOKUP(B16,'Plantilla publicacion'!$A$3:$M$490,6,0)</f>
        <v>0</v>
      </c>
      <c r="E16" s="211"/>
      <c r="F16" s="211"/>
      <c r="G16" s="211" t="str">
        <f>VLOOKUP(B16,'Plantilla publicacion'!$A$3:$M$490,7,0)</f>
        <v>N/A</v>
      </c>
      <c r="H16" s="6" t="str">
        <f>VLOOKUP(B16,'Plantilla publicacion'!$A$3:$M$505,8,0)</f>
        <v>Realizar un análisis de las leyes y regulaciones sobre la conservación de evidencias digitales  (Documento de análisis elaborado)</v>
      </c>
      <c r="I16" s="6">
        <f>VLOOKUP(B16,'Plantilla publicacion'!$A$3:$M$505,9,0)</f>
        <v>1</v>
      </c>
      <c r="J16" s="6" t="str">
        <f>VLOOKUP(B16,'Plantilla publicacion'!$A$3:$M$505,10,0)</f>
        <v>Númerica</v>
      </c>
      <c r="K16" s="7" t="str">
        <f>VLOOKUP(B16,'Plantilla publicacion'!$A$3:$M$505,11,0)</f>
        <v>2025-01-20</v>
      </c>
      <c r="L16" s="7" t="str">
        <f>VLOOKUP(B16,'Plantilla publicacion'!$A$3:$M$505,12,0)</f>
        <v>2025-02-28</v>
      </c>
      <c r="M16" s="58"/>
      <c r="N16" s="104" t="str">
        <f>VLOOKUP(B16,'Plantilla publicacion'!$A$3:$M$505,13,0)</f>
        <v>10-OFICINA  ASESORA JURÍDICA</v>
      </c>
    </row>
    <row r="17" spans="1:14" ht="63.75" x14ac:dyDescent="0.25">
      <c r="A17" s="13" t="str">
        <f>VLOOKUP(B17,'Plantilla publicacion'!$A$3:$B$490,2,0)</f>
        <v>Actividad propia</v>
      </c>
      <c r="B17" s="103" t="s">
        <v>1012</v>
      </c>
      <c r="C17" s="211"/>
      <c r="D17" s="211">
        <f>VLOOKUP(B17,'Plantilla publicacion'!$A$3:$M$490,6,0)</f>
        <v>0</v>
      </c>
      <c r="E17" s="211"/>
      <c r="F17" s="211"/>
      <c r="G17" s="211" t="str">
        <f>VLOOKUP(B17,'Plantilla publicacion'!$A$3:$M$490,7,0)</f>
        <v>N/A</v>
      </c>
      <c r="H17" s="6" t="str">
        <f>VLOOKUP(B17,'Plantilla publicacion'!$A$3:$M$505,8,0)</f>
        <v>Definir la estructura y contenido del Protocolo (Documento con la estructura y contenido definido)</v>
      </c>
      <c r="I17" s="6">
        <f>VLOOKUP(B17,'Plantilla publicacion'!$A$3:$M$505,9,0)</f>
        <v>1</v>
      </c>
      <c r="J17" s="6" t="str">
        <f>VLOOKUP(B17,'Plantilla publicacion'!$A$3:$M$505,10,0)</f>
        <v>Númerica</v>
      </c>
      <c r="K17" s="7" t="str">
        <f>VLOOKUP(B17,'Plantilla publicacion'!$A$3:$M$505,11,0)</f>
        <v>2025-03-03</v>
      </c>
      <c r="L17" s="7" t="str">
        <f>VLOOKUP(B17,'Plantilla publicacion'!$A$3:$M$505,12,0)</f>
        <v>2025-04-30</v>
      </c>
      <c r="M17" s="58"/>
      <c r="N17" s="104" t="str">
        <f>VLOOKUP(B17,'Plantilla publicacion'!$A$3:$M$505,13,0)</f>
        <v>20-OFICINA DE TECNOLOGÍA E INFORMÁTICA;
2000-DESPACHO DEL SUPERINTENDENTE DELEGADO PARA LA PROPIEDAD INDUSTRIAL;
2010-DIRECCION DE SIGNOS DISTINTIVOS;
2020-DIRECCIÓN DE NUEVAS CREACIONES</v>
      </c>
    </row>
    <row r="18" spans="1:14" ht="64.5" thickBot="1" x14ac:dyDescent="0.3">
      <c r="A18" s="13" t="str">
        <f>VLOOKUP(B18,'Plantilla publicacion'!$A$3:$B$490,2,0)</f>
        <v>Actividad propia</v>
      </c>
      <c r="B18" s="105" t="s">
        <v>1013</v>
      </c>
      <c r="C18" s="212"/>
      <c r="D18" s="212">
        <f>VLOOKUP(B18,'Plantilla publicacion'!$A$3:$M$490,6,0)</f>
        <v>0</v>
      </c>
      <c r="E18" s="212"/>
      <c r="F18" s="212"/>
      <c r="G18" s="212" t="str">
        <f>VLOOKUP(B18,'Plantilla publicacion'!$A$3:$M$490,7,0)</f>
        <v>N/A</v>
      </c>
      <c r="H18" s="107" t="str">
        <f>VLOOKUP(B18,'Plantilla publicacion'!$A$3:$M$505,8,0)</f>
        <v>Elaborar el protocolo para la conservación de evidencias en el entorno digital (Protocolo elaborado)</v>
      </c>
      <c r="I18" s="107">
        <f>VLOOKUP(B18,'Plantilla publicacion'!$A$3:$M$505,9,0)</f>
        <v>1</v>
      </c>
      <c r="J18" s="107" t="str">
        <f>VLOOKUP(B18,'Plantilla publicacion'!$A$3:$M$505,10,0)</f>
        <v>Númerica</v>
      </c>
      <c r="K18" s="108" t="str">
        <f>VLOOKUP(B18,'Plantilla publicacion'!$A$3:$M$505,11,0)</f>
        <v>2025-05-05</v>
      </c>
      <c r="L18" s="108" t="str">
        <f>VLOOKUP(B18,'Plantilla publicacion'!$A$3:$M$505,12,0)</f>
        <v>2025-11-28</v>
      </c>
      <c r="M18" s="109"/>
      <c r="N18" s="110" t="str">
        <f>VLOOKUP(B18,'Plantilla publicacion'!$A$3:$M$505,13,0)</f>
        <v>20-OFICINA DE TECNOLOGÍA E INFORMÁTICA;
2000-DESPACHO DEL SUPERINTENDENTE DELEGADO PARA LA PROPIEDAD INDUSTRIAL;
2010-DIRECCION DE SIGNOS DISTINTIVOS;
2020-DIRECCIÓN DE NUEVAS CREACIONES</v>
      </c>
    </row>
    <row r="19" spans="1:14" ht="50.25" customHeight="1" x14ac:dyDescent="0.25">
      <c r="A19" s="13"/>
      <c r="B19" s="176" t="s">
        <v>689</v>
      </c>
      <c r="C19" s="210" t="str">
        <f>VLOOKUP(B19,'Plantilla publicacion'!$A$3:$R$490,17,0)</f>
        <v>PND - 5-31-5-b- Convergencia regional - Entidades públicas territoriales y nacionales fortalecidas / PES - Transformación Institucional</v>
      </c>
      <c r="D19" s="210" t="str">
        <f>VLOOKUP(B19,'Plantilla publicacion'!$A$3:$M$497,6,0)</f>
        <v>60-Fortalecer el Sistema Integral de Gestión Institucional en el marco del Modelo Integrado de Planeación y gestión para mejorar la prestación del servicio.</v>
      </c>
      <c r="E19" s="210" t="str">
        <f>VLOOKUP(B19,'Plantilla publicacion'!$A$3:$O$490,14,0)</f>
        <v>106-Cumplimiento de productos del PAI asociados a Fortalecer el Sistema Integral de Gestión Institucional para mejorar la prestación del servicio.</v>
      </c>
      <c r="F19" s="210" t="str">
        <f>VLOOKUP(B19,'Plantilla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9" s="210" t="str">
        <f>VLOOKUP(B19,'Plantilla publicacion'!$A$3:$M$497,7,0)</f>
        <v>N/A</v>
      </c>
      <c r="H19" s="178" t="str">
        <f>VLOOKUP(B19,'Plantilla publicacion'!$A$3:$M$505,8,0)</f>
        <v>Diagnóstico de necesidades que permita realizar el seguimiento del ciclo de contratación, elaborado  (Documento diagnostico )</v>
      </c>
      <c r="I19" s="178">
        <f>VLOOKUP(B19,'Plantilla publicacion'!$A$3:$M$505,9,0)</f>
        <v>1</v>
      </c>
      <c r="J19" s="178" t="str">
        <f>VLOOKUP(B19,'Plantilla publicacion'!$A$3:$M$505,10,0)</f>
        <v>Númerica</v>
      </c>
      <c r="K19" s="179" t="str">
        <f>VLOOKUP(B19,'Plantilla publicacion'!$A$3:$M$505,11,0)</f>
        <v>2025-07-01</v>
      </c>
      <c r="L19" s="179" t="str">
        <f>VLOOKUP(B19,'Plantilla publicacion'!$A$3:$M$505,12,0)</f>
        <v>2025-11-28</v>
      </c>
      <c r="M19" s="180"/>
      <c r="N19" s="181" t="str">
        <f>VLOOKUP(B19,'Plantilla publicacion'!$A$3:$M$505,13,0)</f>
        <v>105-GRUPO DE TRABAJO DE CONTRATACIÓN;
20-OFICINA DE TECNOLOGÍA E INFORMÁTICA</v>
      </c>
    </row>
    <row r="20" spans="1:14" ht="63.75" customHeight="1" thickBot="1" x14ac:dyDescent="0.3">
      <c r="A20" s="13"/>
      <c r="B20" s="177" t="s">
        <v>693</v>
      </c>
      <c r="C20" s="212"/>
      <c r="D20" s="212"/>
      <c r="E20" s="212"/>
      <c r="F20" s="212"/>
      <c r="G20" s="212"/>
      <c r="H20" s="107" t="str">
        <f>VLOOKUP(B20,'Plantilla publicacion'!$A$3:$M$505,8,0)</f>
        <v>Identificar las necesidades de  ajuste a herramientas tecnológicas para el seguimiento del ciclo  de contratción (Documento con las necesidades identificadas)</v>
      </c>
      <c r="I20" s="107">
        <f>VLOOKUP(B20,'Plantilla publicacion'!$A$3:$M$505,9,0)</f>
        <v>1</v>
      </c>
      <c r="J20" s="107" t="str">
        <f>VLOOKUP(B20,'Plantilla publicacion'!$A$3:$M$505,10,0)</f>
        <v>Númerica</v>
      </c>
      <c r="K20" s="108" t="str">
        <f>VLOOKUP(B20,'Plantilla publicacion'!$A$3:$M$505,11,0)</f>
        <v>2025-07-01</v>
      </c>
      <c r="L20" s="108" t="str">
        <f>VLOOKUP(B20,'Plantilla publicacion'!$A$3:$M$505,12,0)</f>
        <v>2025-09-30</v>
      </c>
      <c r="M20" s="109"/>
      <c r="N20" s="110" t="str">
        <f>VLOOKUP(B20,'Plantilla publicacion'!$A$3:$M$505,13,0)</f>
        <v>105-GRUPO DE TRABAJO DE CONTRATACIÓN;
20-OFICINA DE TECNOLOGÍA E INFORMÁTICA</v>
      </c>
    </row>
    <row r="21" spans="1:14" s="12" customFormat="1" ht="51" x14ac:dyDescent="0.25">
      <c r="A21" s="5" t="str">
        <f>VLOOKUP(B21,'Plantilla publicacion'!$A$3:$B$490,2,0)</f>
        <v>Producto</v>
      </c>
      <c r="B21" s="15" t="s">
        <v>1388</v>
      </c>
      <c r="C21" s="211" t="str">
        <f>VLOOKUP(B21,'Plantilla publicacion'!$A$3:$R$490,17,0)</f>
        <v>PND - 5-31-5-d- Convergencia regional - Gobierno digital para la gente / PES - Transformación Institucional</v>
      </c>
      <c r="D21" s="211" t="str">
        <f>VLOOKUP(B21,'Plantilla publicacion'!$A$3:$M$497,6,0)</f>
        <v>62-Fortalecer la infraestructura, uso y aprovechamiento de las tecnologías de la información, para optimizar la capacidad institucional</v>
      </c>
      <c r="E21" s="211" t="str">
        <f>VLOOKUP(B21,'Plantilla publicacion'!$A$3:$O$490,14,0)</f>
        <v>109-Cumplimiento de productos del PAI asociados a Fortalecer la infraestructura, uso y aprovechamiento de las tecnologías de la información, para optimizar la capacidad institucional</v>
      </c>
      <c r="F21" s="211" t="str">
        <f>VLOOKUP(B21,'Plantilla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21" s="211" t="str">
        <f>VLOOKUP(B21,'Plantilla publicacion'!$A$3:$M$497,7,0)</f>
        <v>FUNCIONAMIENTO</v>
      </c>
      <c r="H21" s="15" t="str">
        <f>VLOOKUP(B21,'Plantilla publicacion'!$A$3:$M$505,8,0)</f>
        <v>Estrategia para una eficiente y efectiva gestión archivística que garantice la transición al expediente electrónico, implementada (documento con la estrategia definida, seguimiento al plan de trabajo y evidencias de su cumplimiento)</v>
      </c>
      <c r="I21" s="15">
        <f>VLOOKUP(B21,'Plantilla publicacion'!$A$3:$M$505,9,0)</f>
        <v>100</v>
      </c>
      <c r="J21" s="15" t="str">
        <f>VLOOKUP(B21,'Plantilla publicacion'!$A$3:$M$505,10,0)</f>
        <v>Porcentual</v>
      </c>
      <c r="K21" s="174" t="str">
        <f>VLOOKUP(B21,'Plantilla publicacion'!$A$3:$M$505,11,0)</f>
        <v>2025-02-03</v>
      </c>
      <c r="L21" s="174" t="str">
        <f>VLOOKUP(B21,'Plantilla publicacion'!$A$3:$M$505,12,0)</f>
        <v>2025-12-19</v>
      </c>
      <c r="M21" s="15">
        <f>IF(ISERROR(VLOOKUP(B21,'Plantilla publicacion'!$A$3:$P$490,16,0)),"NA",VLOOKUP(B21,'Plantilla publicacion'!$A$3:$P$490,16,0))</f>
        <v>0</v>
      </c>
      <c r="N21" s="15" t="str">
        <f>VLOOKUP(B21,'Plantilla publicacion'!$A$3:$M$505,13,0)</f>
        <v>141-GRUPO DE TRABAJO DE GESTIÓN DOCUMENTAL Y ARCHIVO</v>
      </c>
    </row>
    <row r="22" spans="1:14" ht="51" x14ac:dyDescent="0.25">
      <c r="A22" s="13" t="str">
        <f>VLOOKUP(B22,'Plantilla publicacion'!$A$3:$B$490,2,0)</f>
        <v>Actividad propia</v>
      </c>
      <c r="B22" s="6" t="s">
        <v>1390</v>
      </c>
      <c r="C22" s="211"/>
      <c r="D22" s="211">
        <f>VLOOKUP(B22,'Plantilla publicacion'!$A$3:$M$490,6,0)</f>
        <v>0</v>
      </c>
      <c r="E22" s="211"/>
      <c r="F22" s="211"/>
      <c r="G22" s="211" t="str">
        <f>VLOOKUP(B22,'Plantilla publicacion'!$A$3:$M$490,7,0)</f>
        <v>N/A</v>
      </c>
      <c r="H22" s="6" t="str">
        <f>VLOOKUP(B22,'Plantilla publicacion'!$A$3:$M$505,8,0)</f>
        <v>Definir la estrategia que garantizará la transición al expediente electrónico. (Incluye metas, plazos, recursos necesarios y etapas de implementación) (documento con la estrategia definida / único entregable)</v>
      </c>
      <c r="I22" s="6">
        <f>VLOOKUP(B22,'Plantilla publicacion'!$A$3:$M$505,9,0)</f>
        <v>1</v>
      </c>
      <c r="J22" s="6" t="str">
        <f>VLOOKUP(B22,'Plantilla publicacion'!$A$3:$M$505,10,0)</f>
        <v>Númerica</v>
      </c>
      <c r="K22" s="7" t="str">
        <f>VLOOKUP(B22,'Plantilla publicacion'!$A$3:$M$505,11,0)</f>
        <v>2025-02-03</v>
      </c>
      <c r="L22" s="7" t="str">
        <f>VLOOKUP(B22,'Plantilla publicacion'!$A$3:$M$505,12,0)</f>
        <v>2025-04-25</v>
      </c>
      <c r="M22" s="58"/>
      <c r="N22" s="17" t="str">
        <f>VLOOKUP(B22,'Plantilla publicacion'!$A$3:$M$505,13,0)</f>
        <v>141-GRUPO DE TRABAJO DE GESTIÓN DOCUMENTAL Y ARCHIVO</v>
      </c>
    </row>
    <row r="23" spans="1:14" ht="38.25" x14ac:dyDescent="0.25">
      <c r="A23" s="13" t="str">
        <f>VLOOKUP(B23,'Plantilla publicacion'!$A$3:$B$490,2,0)</f>
        <v>Actividad propia</v>
      </c>
      <c r="B23" s="6" t="s">
        <v>1393</v>
      </c>
      <c r="C23" s="211"/>
      <c r="D23" s="211">
        <f>VLOOKUP(B23,'Plantilla publicacion'!$A$3:$M$490,6,0)</f>
        <v>0</v>
      </c>
      <c r="E23" s="211"/>
      <c r="F23" s="211"/>
      <c r="G23" s="211" t="str">
        <f>VLOOKUP(B23,'Plantilla publicacion'!$A$3:$M$490,7,0)</f>
        <v>N/A</v>
      </c>
      <c r="H23" s="6" t="str">
        <f>VLOOKUP(B23,'Plantilla publicacion'!$A$3:$M$505,8,0)</f>
        <v>Elaborar un plan de trabajo que defina las actividades,  fechas y responsbales, que permitan la implementación de la estrategia definida (plan de trabajo / único entregable)</v>
      </c>
      <c r="I23" s="6">
        <f>VLOOKUP(B23,'Plantilla publicacion'!$A$3:$M$505,9,0)</f>
        <v>1</v>
      </c>
      <c r="J23" s="6" t="str">
        <f>VLOOKUP(B23,'Plantilla publicacion'!$A$3:$M$505,10,0)</f>
        <v>Númerica</v>
      </c>
      <c r="K23" s="7" t="str">
        <f>VLOOKUP(B23,'Plantilla publicacion'!$A$3:$M$505,11,0)</f>
        <v>2025-04-28</v>
      </c>
      <c r="L23" s="7" t="str">
        <f>VLOOKUP(B23,'Plantilla publicacion'!$A$3:$M$505,12,0)</f>
        <v>2025-05-16</v>
      </c>
      <c r="M23" s="58"/>
      <c r="N23" s="17" t="str">
        <f>VLOOKUP(B23,'Plantilla publicacion'!$A$3:$M$505,13,0)</f>
        <v>141-GRUPO DE TRABAJO DE GESTIÓN DOCUMENTAL Y ARCHIVO</v>
      </c>
    </row>
    <row r="24" spans="1:14" ht="26.25" thickBot="1" x14ac:dyDescent="0.3">
      <c r="A24" s="13" t="str">
        <f>VLOOKUP(B24,'Plantilla publicacion'!$A$3:$B$490,2,0)</f>
        <v>Actividad propia</v>
      </c>
      <c r="B24" s="11" t="s">
        <v>1396</v>
      </c>
      <c r="C24" s="211"/>
      <c r="D24" s="211">
        <f>VLOOKUP(B24,'Plantilla publicacion'!$A$3:$M$490,6,0)</f>
        <v>0</v>
      </c>
      <c r="E24" s="211"/>
      <c r="F24" s="211"/>
      <c r="G24" s="211" t="str">
        <f>VLOOKUP(B24,'Plantilla publicacion'!$A$3:$M$490,7,0)</f>
        <v>N/A</v>
      </c>
      <c r="H24" s="11" t="str">
        <f>VLOOKUP(B24,'Plantilla publicacion'!$A$3:$M$505,8,0)</f>
        <v>Ejecutar las actividades del plan de trabajo planificadas para la vigencia 2025 (Seguimiento al plan de trabajo y evidencias de su cumplimiento)</v>
      </c>
      <c r="I24" s="11">
        <f>VLOOKUP(B24,'Plantilla publicacion'!$A$3:$M$505,9,0)</f>
        <v>100</v>
      </c>
      <c r="J24" s="11" t="str">
        <f>VLOOKUP(B24,'Plantilla publicacion'!$A$3:$M$505,10,0)</f>
        <v>Porcentual</v>
      </c>
      <c r="K24" s="111" t="str">
        <f>VLOOKUP(B24,'Plantilla publicacion'!$A$3:$M$505,11,0)</f>
        <v>2025-05-19</v>
      </c>
      <c r="L24" s="111" t="str">
        <f>VLOOKUP(B24,'Plantilla publicacion'!$A$3:$M$505,12,0)</f>
        <v>2025-12-19</v>
      </c>
      <c r="M24" s="58"/>
      <c r="N24" s="113" t="str">
        <f>VLOOKUP(B24,'Plantilla publicacion'!$A$3:$M$505,13,0)</f>
        <v>141-GRUPO DE TRABAJO DE GESTIÓN DOCUMENTAL Y ARCHIVO</v>
      </c>
    </row>
    <row r="25" spans="1:14" s="12" customFormat="1" ht="25.5" x14ac:dyDescent="0.25">
      <c r="A25" s="5" t="str">
        <f>VLOOKUP(B25,'Plantilla publicacion'!$A$3:$B$490,2,0)</f>
        <v>Producto</v>
      </c>
      <c r="B25" s="99" t="s">
        <v>1398</v>
      </c>
      <c r="C25" s="210" t="str">
        <f>VLOOKUP(B25,'Plantilla publicacion'!$A$3:$R$490,17,0)</f>
        <v>PND - 5-31-5-b- Convergencia regional - Entidades públicas territoriales y nacionales fortalecidas / PES - Transformación Institucional</v>
      </c>
      <c r="D25" s="210" t="str">
        <f>VLOOKUP(B25,'Plantilla publicacion'!$A$3:$M$497,6,0)</f>
        <v>60-Fortalecer el Sistema Integral de Gestión Institucional en el marco del Modelo Integrado de Planeación y gestión para mejorar la prestación del servicio.</v>
      </c>
      <c r="E25" s="210" t="str">
        <f>VLOOKUP(B25,'Plantilla publicacion'!$A$3:$O$490,14,0)</f>
        <v>106-Cumplimiento de productos del PAI asociados a Fortalecer el Sistema Integral de Gestión Institucional para mejorar la prestación del servicio.</v>
      </c>
      <c r="F25" s="210" t="str">
        <f>VLOOKUP(B25,'Plantilla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5" s="210" t="str">
        <f>VLOOKUP(B25,'Plantilla publicacion'!$A$3:$M$497,7,0)</f>
        <v>FUNCIONAMIENTO</v>
      </c>
      <c r="H25" s="101" t="str">
        <f>VLOOKUP(B25,'Plantilla publicacion'!$A$3:$M$505,8,0)</f>
        <v>Plan Institucional de Archivos publicado y ejecutado (Plan ejecutado con seguimiento / Link de publicación)</v>
      </c>
      <c r="I25" s="101">
        <f>VLOOKUP(B25,'Plantilla publicacion'!$A$3:$M$505,9,0)</f>
        <v>100</v>
      </c>
      <c r="J25" s="101" t="str">
        <f>VLOOKUP(B25,'Plantilla publicacion'!$A$3:$M$505,10,0)</f>
        <v>Porcentual</v>
      </c>
      <c r="K25" s="175" t="str">
        <f>VLOOKUP(B25,'Plantilla publicacion'!$A$3:$M$505,11,0)</f>
        <v>2025-01-14</v>
      </c>
      <c r="L25" s="175" t="str">
        <f>VLOOKUP(B25,'Plantilla publicacion'!$A$3:$M$505,12,0)</f>
        <v>2025-12-19</v>
      </c>
      <c r="M25" s="101" t="str">
        <f>IF(ISERROR(VLOOKUP(B25,'Plantilla publicacion'!$A$3:$P$490,16,0)),"NA",VLOOKUP(B25,'Plantilla publicacion'!$A$3:$P$490,16,0))</f>
        <v>PES_20230204 / PEI_26 / DECRETO 612</v>
      </c>
      <c r="N25" s="102" t="str">
        <f>VLOOKUP(B25,'Plantilla publicacion'!$A$3:$M$505,13,0)</f>
        <v>141-GRUPO DE TRABAJO DE GESTIÓN DOCUMENTAL Y ARCHIVO</v>
      </c>
    </row>
    <row r="26" spans="1:14" ht="25.5" x14ac:dyDescent="0.25">
      <c r="A26" s="13" t="str">
        <f>VLOOKUP(B26,'Plantilla publicacion'!$A$3:$B$490,2,0)</f>
        <v>Actividad propia</v>
      </c>
      <c r="B26" s="103" t="s">
        <v>1400</v>
      </c>
      <c r="C26" s="211"/>
      <c r="D26" s="211">
        <f>VLOOKUP(B26,'Plantilla publicacion'!$A$3:$M$490,6,0)</f>
        <v>0</v>
      </c>
      <c r="E26" s="211"/>
      <c r="F26" s="211"/>
      <c r="G26" s="211" t="str">
        <f>VLOOKUP(B26,'Plantilla publicacion'!$A$3:$M$490,7,0)</f>
        <v>N/A</v>
      </c>
      <c r="H26" s="6" t="str">
        <f>VLOOKUP(B26,'Plantilla publicacion'!$A$3:$M$505,8,0)</f>
        <v>Actualizar y publicar el Plan Institucional de Archivo 2025 (Documento del Plan Institucional de Archivos, actualizado).)</v>
      </c>
      <c r="I26" s="6">
        <f>VLOOKUP(B26,'Plantilla publicacion'!$A$3:$M$505,9,0)</f>
        <v>1</v>
      </c>
      <c r="J26" s="6" t="str">
        <f>VLOOKUP(B26,'Plantilla publicacion'!$A$3:$M$505,10,0)</f>
        <v>Númerica</v>
      </c>
      <c r="K26" s="7" t="str">
        <f>VLOOKUP(B26,'Plantilla publicacion'!$A$3:$M$505,11,0)</f>
        <v>2025-01-14</v>
      </c>
      <c r="L26" s="7" t="str">
        <f>VLOOKUP(B26,'Plantilla publicacion'!$A$3:$M$505,12,0)</f>
        <v>2025-01-31</v>
      </c>
      <c r="M26" s="58"/>
      <c r="N26" s="104" t="str">
        <f>VLOOKUP(B26,'Plantilla publicacion'!$A$3:$M$505,13,0)</f>
        <v>141-GRUPO DE TRABAJO DE GESTIÓN DOCUMENTAL Y ARCHIVO</v>
      </c>
    </row>
    <row r="27" spans="1:14" ht="25.5" x14ac:dyDescent="0.25">
      <c r="A27" s="13" t="str">
        <f>VLOOKUP(B27,'Plantilla publicacion'!$A$3:$B$490,2,0)</f>
        <v>Actividad propia</v>
      </c>
      <c r="B27" s="103" t="s">
        <v>1402</v>
      </c>
      <c r="C27" s="211"/>
      <c r="D27" s="211">
        <f>VLOOKUP(B27,'Plantilla publicacion'!$A$3:$M$490,6,0)</f>
        <v>0</v>
      </c>
      <c r="E27" s="211"/>
      <c r="F27" s="211"/>
      <c r="G27" s="211" t="str">
        <f>VLOOKUP(B27,'Plantilla publicacion'!$A$3:$M$490,7,0)</f>
        <v>N/A</v>
      </c>
      <c r="H27" s="6" t="str">
        <f>VLOOKUP(B27,'Plantilla publicacion'!$A$3:$M$505,8,0)</f>
        <v>Formular el plan institucional de Archivo (Documento de Plan de Trabajo para el seguimiento de la ejecución)</v>
      </c>
      <c r="I27" s="6">
        <f>VLOOKUP(B27,'Plantilla publicacion'!$A$3:$M$505,9,0)</f>
        <v>1</v>
      </c>
      <c r="J27" s="6" t="str">
        <f>VLOOKUP(B27,'Plantilla publicacion'!$A$3:$M$505,10,0)</f>
        <v>Númerica</v>
      </c>
      <c r="K27" s="7" t="str">
        <f>VLOOKUP(B27,'Plantilla publicacion'!$A$3:$M$505,11,0)</f>
        <v>2025-01-14</v>
      </c>
      <c r="L27" s="7" t="str">
        <f>VLOOKUP(B27,'Plantilla publicacion'!$A$3:$M$505,12,0)</f>
        <v>2025-01-31</v>
      </c>
      <c r="M27" s="58"/>
      <c r="N27" s="104" t="str">
        <f>VLOOKUP(B27,'Plantilla publicacion'!$A$3:$M$505,13,0)</f>
        <v>141-GRUPO DE TRABAJO DE GESTIÓN DOCUMENTAL Y ARCHIVO</v>
      </c>
    </row>
    <row r="28" spans="1:14" ht="26.25" thickBot="1" x14ac:dyDescent="0.3">
      <c r="A28" s="13" t="str">
        <f>VLOOKUP(B28,'Plantilla publicacion'!$A$3:$B$490,2,0)</f>
        <v>Actividad propia</v>
      </c>
      <c r="B28" s="105" t="s">
        <v>1404</v>
      </c>
      <c r="C28" s="212"/>
      <c r="D28" s="212">
        <f>VLOOKUP(B28,'Plantilla publicacion'!$A$3:$M$490,6,0)</f>
        <v>0</v>
      </c>
      <c r="E28" s="212"/>
      <c r="F28" s="212"/>
      <c r="G28" s="212" t="str">
        <f>VLOOKUP(B28,'Plantilla publicacion'!$A$3:$M$490,7,0)</f>
        <v>N/A</v>
      </c>
      <c r="H28" s="107" t="str">
        <f>VLOOKUP(B28,'Plantilla publicacion'!$A$3:$M$505,8,0)</f>
        <v>Ejecutar el Plan de Trabajo del Plan Institucional de Archivos 2025 (informes de avance de ejecución del plan de trabajo)</v>
      </c>
      <c r="I28" s="107">
        <f>VLOOKUP(B28,'Plantilla publicacion'!$A$3:$M$505,9,0)</f>
        <v>100</v>
      </c>
      <c r="J28" s="107" t="str">
        <f>VLOOKUP(B28,'Plantilla publicacion'!$A$3:$M$505,10,0)</f>
        <v>Porcentual</v>
      </c>
      <c r="K28" s="108" t="str">
        <f>VLOOKUP(B28,'Plantilla publicacion'!$A$3:$M$505,11,0)</f>
        <v>2025-02-03</v>
      </c>
      <c r="L28" s="108" t="str">
        <f>VLOOKUP(B28,'Plantilla publicacion'!$A$3:$M$505,12,0)</f>
        <v>2025-12-19</v>
      </c>
      <c r="M28" s="109"/>
      <c r="N28" s="110" t="str">
        <f>VLOOKUP(B28,'Plantilla publicacion'!$A$3:$M$505,13,0)</f>
        <v>141-GRUPO DE TRABAJO DE GESTIÓN DOCUMENTAL Y ARCHIVO</v>
      </c>
    </row>
    <row r="29" spans="1:14" s="12" customFormat="1" ht="38.25" x14ac:dyDescent="0.25">
      <c r="A29" s="5" t="str">
        <f>VLOOKUP(B29,'Plantilla publicacion'!$A$3:$B$490,2,0)</f>
        <v>Producto</v>
      </c>
      <c r="B29" s="99" t="s">
        <v>1406</v>
      </c>
      <c r="C29" s="210" t="str">
        <f>VLOOKUP(B29,'Plantilla publicacion'!$A$3:$R$490,17,0)</f>
        <v>PND - 5-31-5-b- Convergencia regional - Entidades públicas territoriales y nacionales fortalecidas / PES - Transformación Institucional</v>
      </c>
      <c r="D29" s="210" t="str">
        <f>VLOOKUP(B29,'Plantilla publicacion'!$A$3:$M$497,6,0)</f>
        <v>81-Mejorar la oportunidad en la atención de trámites y servicios.</v>
      </c>
      <c r="E29" s="210" t="str">
        <f>VLOOKUP(B29,'Plantilla publicacion'!$A$3:$O$490,14,0)</f>
        <v>138-Avance promedio de cumplimiento de productos asociados a mejorar la oportunidad en la atención de trámites y servicios.</v>
      </c>
      <c r="F29" s="210" t="str">
        <f>VLOOKUP(B29,'Plantilla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9" s="210" t="str">
        <f>VLOOKUP(B29,'Plantilla publicacion'!$A$3:$M$497,7,0)</f>
        <v>C-3599-0200-0005-53105b</v>
      </c>
      <c r="H29" s="101" t="str">
        <f>VLOOKUP(B29,'Plantilla publicacion'!$A$3:$M$505,8,0)</f>
        <v>Servicios complementarios de gestión documental con radicados de entrada, traslados y salidas, realizados.(Informe anual de servicios complementarios de gestión documental)</v>
      </c>
      <c r="I29" s="101">
        <f>VLOOKUP(B29,'Plantilla publicacion'!$A$3:$M$505,9,0)</f>
        <v>3357800</v>
      </c>
      <c r="J29" s="101" t="str">
        <f>VLOOKUP(B29,'Plantilla publicacion'!$A$3:$M$505,10,0)</f>
        <v>Númerica</v>
      </c>
      <c r="K29" s="175" t="str">
        <f>VLOOKUP(B29,'Plantilla publicacion'!$A$3:$M$505,11,0)</f>
        <v>2025-01-02</v>
      </c>
      <c r="L29" s="175" t="str">
        <f>VLOOKUP(B29,'Plantilla publicacion'!$A$3:$M$505,12,0)</f>
        <v>2025-12-31</v>
      </c>
      <c r="M29" s="15">
        <f>IF(ISERROR(VLOOKUP(B29,'Plantilla publicacion'!$A$3:$P$490,16,0)),"NA",VLOOKUP(B29,'Plantilla publicacion'!$A$3:$P$490,16,0))</f>
        <v>0</v>
      </c>
      <c r="N29" s="102" t="str">
        <f>VLOOKUP(B29,'Plantilla publicacion'!$A$3:$M$505,13,0)</f>
        <v>141-GRUPO DE TRABAJO DE GESTIÓN DOCUMENTAL Y ARCHIVO</v>
      </c>
    </row>
    <row r="30" spans="1:14" ht="38.25" x14ac:dyDescent="0.25">
      <c r="A30" s="13" t="str">
        <f>VLOOKUP(B30,'Plantilla publicacion'!$A$3:$B$490,2,0)</f>
        <v>Actividad propia</v>
      </c>
      <c r="B30" s="120" t="s">
        <v>1408</v>
      </c>
      <c r="C30" s="211"/>
      <c r="D30" s="211">
        <f>VLOOKUP(B30,'Plantilla publicacion'!$A$3:$M$490,6,0)</f>
        <v>0</v>
      </c>
      <c r="E30" s="211"/>
      <c r="F30" s="211"/>
      <c r="G30" s="211" t="str">
        <f>VLOOKUP(B30,'Plantilla publicacion'!$A$3:$M$490,7,0)</f>
        <v>N/A</v>
      </c>
      <c r="H30" s="11" t="str">
        <f>VLOOKUP(B30,'Plantilla publicacion'!$A$3:$M$505,8,0)</f>
        <v>Realizar los servicios complementarios de gestión a los documentos internos y externos radicados en la entidad (Informes de servicios complementarios de gestión documental)</v>
      </c>
      <c r="I30" s="11">
        <f>VLOOKUP(B30,'Plantilla publicacion'!$A$3:$M$505,9,0)</f>
        <v>3357800</v>
      </c>
      <c r="J30" s="11" t="str">
        <f>VLOOKUP(B30,'Plantilla publicacion'!$A$3:$M$505,10,0)</f>
        <v>Númerica</v>
      </c>
      <c r="K30" s="111" t="str">
        <f>VLOOKUP(B30,'Plantilla publicacion'!$A$3:$M$505,11,0)</f>
        <v>2025-01-02</v>
      </c>
      <c r="L30" s="111" t="str">
        <f>VLOOKUP(B30,'Plantilla publicacion'!$A$3:$M$505,12,0)</f>
        <v>2025-12-31</v>
      </c>
      <c r="M30" s="112"/>
      <c r="N30" s="145" t="str">
        <f>VLOOKUP(B30,'Plantilla publicacion'!$A$3:$M$505,13,0)</f>
        <v>141-GRUPO DE TRABAJO DE GESTIÓN DOCUMENTAL Y ARCHIVO</v>
      </c>
    </row>
    <row r="31" spans="1:14" ht="39" customHeight="1" x14ac:dyDescent="0.25">
      <c r="A31" s="186"/>
      <c r="B31" s="82" t="s">
        <v>1202</v>
      </c>
      <c r="C31" s="290" t="str">
        <f>VLOOKUP(B31,'Plantilla publicacion'!$A$3:$R$490,17,0)</f>
        <v>PND - 4-04-1-c- Transformación productiva, internacionalización y acción climática - Políticas de competencia, consumidor e infraestructura de la calidad modernas / PES - Reindustrialización</v>
      </c>
      <c r="D31" s="290" t="str">
        <f>VLOOKUP(B31,'Plantilla publicacion'!$A$3:$M$497,6,0)</f>
        <v>58-Promover el enfoque preventivo, diferencial y territorial en el que hacer misional de la entidad</v>
      </c>
      <c r="E31" s="290" t="str">
        <f>VLOOKUP(B31,'Plantilla publicacion'!$A$3:$O$490,14,0)</f>
        <v>103-Cumplimiento de productos del PAI asociados a Promover el enfoque preventivo, diferencial y territorial en el que hacer misional de la entidad</v>
      </c>
      <c r="F31" s="290" t="str">
        <f>VLOOKUP(B31,'Plantilla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31" s="290" t="str">
        <f>VLOOKUP(B31,'Plantilla publicacion'!$A$3:$M$497,7,0)</f>
        <v>C-3503-0200-0016-40401c</v>
      </c>
      <c r="H31" s="187" t="str">
        <f>VLOOKUP(B31,'Plantilla publicacion'!$A$3:$M$505,8,0)</f>
        <v>Campañas de control preventivo en los sectores eléctrico, seguridad vial, hogar y construcción e hidrocarburos, realizadas  (Informe con análisis del desarrollo de la campaña)</v>
      </c>
      <c r="I31" s="187">
        <f>VLOOKUP(B31,'Plantilla publicacion'!$A$3:$M$505,9,0)</f>
        <v>4</v>
      </c>
      <c r="J31" s="187" t="str">
        <f>VLOOKUP(B31,'Plantilla publicacion'!$A$3:$M$505,10,0)</f>
        <v>Númerica</v>
      </c>
      <c r="K31" s="188" t="str">
        <f>VLOOKUP(B31,'Plantilla publicacion'!$A$3:$M$505,11,0)</f>
        <v>2025-01-13</v>
      </c>
      <c r="L31" s="188" t="str">
        <f>VLOOKUP(B31,'Plantilla publicacion'!$A$3:$M$505,12,0)</f>
        <v>2025-12-31</v>
      </c>
      <c r="M31" s="188"/>
      <c r="N31" s="187" t="str">
        <f>VLOOKUP(B31,'Plantilla publicacion'!$A$3:$M$505,13,0)</f>
        <v>6000-DESPACHO DEL SUPERINTENDENTE DELEGADO PARA EL CONTROL Y VERIFICACIÓN DE REGLAMENTOS TÉCNICOS Y METROLOGÍA LEGAL</v>
      </c>
    </row>
    <row r="32" spans="1:14" ht="39" customHeight="1" x14ac:dyDescent="0.25">
      <c r="A32" s="186"/>
      <c r="B32" s="82" t="s">
        <v>1203</v>
      </c>
      <c r="C32" s="290"/>
      <c r="D32" s="290">
        <f>VLOOKUP(B32,'Plantilla publicacion'!$A$3:$M$490,6,0)</f>
        <v>0</v>
      </c>
      <c r="E32" s="290"/>
      <c r="F32" s="290"/>
      <c r="G32" s="290" t="str">
        <f>VLOOKUP(B32,'Plantilla publicacion'!$A$3:$M$490,7,0)</f>
        <v>N/A</v>
      </c>
      <c r="H32" s="187" t="str">
        <f>VLOOKUP(B32,'Plantilla publicacion'!$A$3:$M$505,8,0)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I32" s="187">
        <f>VLOOKUP(B32,'Plantilla publicacion'!$A$3:$M$505,9,0)</f>
        <v>4</v>
      </c>
      <c r="J32" s="187" t="str">
        <f>VLOOKUP(B32,'Plantilla publicacion'!$A$3:$M$505,10,0)</f>
        <v>Númerica</v>
      </c>
      <c r="K32" s="188" t="str">
        <f>VLOOKUP(B32,'Plantilla publicacion'!$A$3:$M$505,11,0)</f>
        <v>2025-01-13</v>
      </c>
      <c r="L32" s="188" t="str">
        <f>VLOOKUP(B32,'Plantilla publicacion'!$A$3:$M$505,12,0)</f>
        <v>2025-08-28</v>
      </c>
      <c r="M32" s="188"/>
      <c r="N32" s="187" t="str">
        <f>VLOOKUP(B32,'Plantilla publicacion'!$A$3:$M$505,13,0)</f>
        <v>6000-DESPACHO DEL SUPERINTENDENTE DELEGADO PARA EL CONTROL Y VERIFICACIÓN DE REGLAMENTOS TÉCNICOS Y METROLOGÍA LEGAL</v>
      </c>
    </row>
    <row r="33" spans="1:14" ht="38.25" x14ac:dyDescent="0.25">
      <c r="A33" s="186"/>
      <c r="B33" s="82" t="s">
        <v>1204</v>
      </c>
      <c r="C33" s="290"/>
      <c r="D33" s="290">
        <f>VLOOKUP(B33,'Plantilla publicacion'!$A$3:$M$497,6,0)</f>
        <v>0</v>
      </c>
      <c r="E33" s="290">
        <f>VLOOKUP(B33,'Plantilla publicacion'!$A$3:$O$490,14,0)</f>
        <v>0</v>
      </c>
      <c r="F33" s="290">
        <f>VLOOKUP(B33,'Plantilla publicacion'!$A$3:$P$490,15,0)</f>
        <v>0</v>
      </c>
      <c r="G33" s="290" t="str">
        <f>VLOOKUP(B33,'Plantilla publicacion'!$A$3:$M$497,7,0)</f>
        <v>N/A</v>
      </c>
      <c r="H33" s="187" t="str">
        <f>VLOOKUP(B33,'Plantilla publicacion'!$A$3:$M$505,8,0)</f>
        <v>Establecer el cronograma de visitas y requerimientos de cada una de las campañas en los sectores definidos (Cronograma)</v>
      </c>
      <c r="I33" s="187">
        <f>VLOOKUP(B33,'Plantilla publicacion'!$A$3:$M$505,9,0)</f>
        <v>4</v>
      </c>
      <c r="J33" s="187" t="str">
        <f>VLOOKUP(B33,'Plantilla publicacion'!$A$3:$M$505,10,0)</f>
        <v>Númerica</v>
      </c>
      <c r="K33" s="188" t="str">
        <f>VLOOKUP(B33,'Plantilla publicacion'!$A$3:$M$505,11,0)</f>
        <v>2025-01-13</v>
      </c>
      <c r="L33" s="188" t="str">
        <f>VLOOKUP(B33,'Plantilla publicacion'!$A$3:$M$505,12,0)</f>
        <v>2025-12-31</v>
      </c>
      <c r="M33" s="188"/>
      <c r="N33" s="187" t="str">
        <f>VLOOKUP(B33,'Plantilla publicacion'!$A$3:$M$505,13,0)</f>
        <v>6000-DESPACHO DEL SUPERINTENDENTE DELEGADO PARA EL CONTROL Y VERIFICACIÓN DE REGLAMENTOS TÉCNICOS Y METROLOGÍA LEGAL</v>
      </c>
    </row>
    <row r="34" spans="1:14" ht="38.25" x14ac:dyDescent="0.25">
      <c r="A34" s="186"/>
      <c r="B34" s="82" t="s">
        <v>1205</v>
      </c>
      <c r="C34" s="290"/>
      <c r="D34" s="290">
        <f>VLOOKUP(B34,'Plantilla publicacion'!$A$3:$M$490,6,0)</f>
        <v>0</v>
      </c>
      <c r="E34" s="290"/>
      <c r="F34" s="290"/>
      <c r="G34" s="290" t="str">
        <f>VLOOKUP(B34,'Plantilla publicacion'!$A$3:$M$490,7,0)</f>
        <v>N/A</v>
      </c>
      <c r="H34" s="187" t="str">
        <f>VLOOKUP(B34,'Plantilla publicacion'!$A$3:$M$505,8,0)</f>
        <v>Ejecutar el cronograma de visitas y requerimientos (Seguimiento al cronograma)</v>
      </c>
      <c r="I34" s="187">
        <f>VLOOKUP(B34,'Plantilla publicacion'!$A$3:$M$505,9,0)</f>
        <v>100</v>
      </c>
      <c r="J34" s="187" t="str">
        <f>VLOOKUP(B34,'Plantilla publicacion'!$A$3:$M$505,10,0)</f>
        <v>Porcentual</v>
      </c>
      <c r="K34" s="188" t="str">
        <f>VLOOKUP(B34,'Plantilla publicacion'!$A$3:$M$505,11,0)</f>
        <v>2025-01-13</v>
      </c>
      <c r="L34" s="188" t="str">
        <f>VLOOKUP(B34,'Plantilla publicacion'!$A$3:$M$505,12,0)</f>
        <v>2025-12-31</v>
      </c>
      <c r="M34" s="188"/>
      <c r="N34" s="187" t="str">
        <f>VLOOKUP(B34,'Plantilla publicacion'!$A$3:$M$505,13,0)</f>
        <v>6000-DESPACHO DEL SUPERINTENDENTE DELEGADO PARA EL CONTROL Y VERIFICACIÓN DE REGLAMENTOS TÉCNICOS Y METROLOGÍA LEGAL</v>
      </c>
    </row>
    <row r="35" spans="1:14" ht="38.25" x14ac:dyDescent="0.25">
      <c r="A35" s="186"/>
      <c r="B35" s="82" t="s">
        <v>1207</v>
      </c>
      <c r="C35" s="290"/>
      <c r="D35" s="290"/>
      <c r="E35" s="290"/>
      <c r="F35" s="290"/>
      <c r="G35" s="290"/>
      <c r="H35" s="187" t="str">
        <f>VLOOKUP(B35,'Plantilla publicacion'!$A$3:$M$505,8,0)</f>
        <v>Análisis del desarrollo de la campaña (Informe con análisis del desarrollo de la campaña)</v>
      </c>
      <c r="I35" s="187">
        <f>VLOOKUP(B35,'Plantilla publicacion'!$A$3:$M$505,9,0)</f>
        <v>4</v>
      </c>
      <c r="J35" s="187" t="str">
        <f>VLOOKUP(B35,'Plantilla publicacion'!$A$3:$M$505,10,0)</f>
        <v>Númerica</v>
      </c>
      <c r="K35" s="188" t="str">
        <f>VLOOKUP(B35,'Plantilla publicacion'!$A$3:$M$505,11,0)</f>
        <v>2025-01-13</v>
      </c>
      <c r="L35" s="188" t="str">
        <f>VLOOKUP(B35,'Plantilla publicacion'!$A$3:$M$505,12,0)</f>
        <v>2025-12-31</v>
      </c>
      <c r="M35" s="188"/>
      <c r="N35" s="187" t="str">
        <f>VLOOKUP(B35,'Plantilla publicacion'!$A$3:$M$505,13,0)</f>
        <v>6000-DESPACHO DEL SUPERINTENDENTE DELEGADO PARA EL CONTROL Y VERIFICACIÓN DE REGLAMENTOS TÉCNICOS Y METROLOGÍA LEGAL</v>
      </c>
    </row>
    <row r="36" spans="1:14" ht="32.25" customHeight="1" x14ac:dyDescent="0.25">
      <c r="A36" s="13" t="e">
        <f>VLOOKUP(B36,'Plantilla publicacion'!$A$3:$B$490,2,0)</f>
        <v>#N/A</v>
      </c>
      <c r="B36" s="284" t="s">
        <v>48</v>
      </c>
      <c r="C36" s="285"/>
      <c r="D36" s="285"/>
      <c r="E36" s="285"/>
      <c r="F36" s="285"/>
      <c r="G36" s="285"/>
      <c r="H36" s="285"/>
      <c r="I36" s="285"/>
      <c r="J36" s="285"/>
      <c r="K36" s="285"/>
      <c r="L36" s="285"/>
      <c r="M36" s="285"/>
      <c r="N36" s="286"/>
    </row>
  </sheetData>
  <autoFilter ref="A9:N36" xr:uid="{1B55F1BF-235F-4175-858E-E617209E1736}"/>
  <mergeCells count="42">
    <mergeCell ref="E31:E35"/>
    <mergeCell ref="F31:F35"/>
    <mergeCell ref="G31:G35"/>
    <mergeCell ref="C31:C35"/>
    <mergeCell ref="D31:D35"/>
    <mergeCell ref="C19:C20"/>
    <mergeCell ref="D19:D20"/>
    <mergeCell ref="E19:E20"/>
    <mergeCell ref="F19:F20"/>
    <mergeCell ref="G19:G20"/>
    <mergeCell ref="B36:N36"/>
    <mergeCell ref="B4:N4"/>
    <mergeCell ref="B6:N6"/>
    <mergeCell ref="B7:N7"/>
    <mergeCell ref="B8:D8"/>
    <mergeCell ref="G8:N8"/>
    <mergeCell ref="B5:L5"/>
    <mergeCell ref="C10:C13"/>
    <mergeCell ref="D10:D13"/>
    <mergeCell ref="E10:E13"/>
    <mergeCell ref="F10:F13"/>
    <mergeCell ref="G10:G13"/>
    <mergeCell ref="C21:C24"/>
    <mergeCell ref="D21:D24"/>
    <mergeCell ref="E21:E24"/>
    <mergeCell ref="F21:F24"/>
    <mergeCell ref="G21:G24"/>
    <mergeCell ref="C25:C28"/>
    <mergeCell ref="D25:D28"/>
    <mergeCell ref="E25:E28"/>
    <mergeCell ref="F25:F28"/>
    <mergeCell ref="G25:G28"/>
    <mergeCell ref="C29:C30"/>
    <mergeCell ref="D29:D30"/>
    <mergeCell ref="E29:E30"/>
    <mergeCell ref="F29:F30"/>
    <mergeCell ref="G29:G30"/>
    <mergeCell ref="C14:C18"/>
    <mergeCell ref="D14:D18"/>
    <mergeCell ref="E14:E18"/>
    <mergeCell ref="F14:F18"/>
    <mergeCell ref="G14:G18"/>
  </mergeCells>
  <conditionalFormatting sqref="B11:B13 A7:N8 A6 N5 A5:C5 B26:B28 B22:B24 B15:B20 B30:B35 A1:G1 A4:N4 O4:XFD8 B36:XFD36 A37:XFD1048576 I1:XFD1 A2:XFD3 H11:XFD13 H26:XFD28 H22:XFD24 H15:XFD20 H30:XFD35">
    <cfRule type="cellIs" dxfId="97" priority="43" operator="equal">
      <formula>0</formula>
    </cfRule>
  </conditionalFormatting>
  <conditionalFormatting sqref="A11:A13 A26:A28 A22:A24 A15:A20 N10:XFD10 H14:XFD14 N21:XFD21 H25:XFD25 N29:XFD29 A30:A36">
    <cfRule type="cellIs" dxfId="96" priority="42" operator="equal">
      <formula>0</formula>
    </cfRule>
  </conditionalFormatting>
  <conditionalFormatting sqref="B6:N6">
    <cfRule type="cellIs" dxfId="95" priority="41" operator="equal">
      <formula>0</formula>
    </cfRule>
  </conditionalFormatting>
  <conditionalFormatting sqref="A10:B10 H10:L10">
    <cfRule type="cellIs" dxfId="94" priority="40" operator="equal">
      <formula>0</formula>
    </cfRule>
  </conditionalFormatting>
  <conditionalFormatting sqref="A14:B14">
    <cfRule type="cellIs" dxfId="93" priority="39" operator="equal">
      <formula>0</formula>
    </cfRule>
  </conditionalFormatting>
  <conditionalFormatting sqref="A21:B21 H21:L21">
    <cfRule type="cellIs" dxfId="92" priority="38" operator="equal">
      <formula>0</formula>
    </cfRule>
  </conditionalFormatting>
  <conditionalFormatting sqref="A25:B25">
    <cfRule type="cellIs" dxfId="91" priority="37" operator="equal">
      <formula>0</formula>
    </cfRule>
  </conditionalFormatting>
  <conditionalFormatting sqref="A29:B29 H29:L29">
    <cfRule type="cellIs" dxfId="90" priority="36" operator="equal">
      <formula>0</formula>
    </cfRule>
  </conditionalFormatting>
  <conditionalFormatting sqref="A9:XFD9">
    <cfRule type="cellIs" dxfId="89" priority="24" operator="equal">
      <formula>0</formula>
    </cfRule>
  </conditionalFormatting>
  <conditionalFormatting sqref="C10:G10">
    <cfRule type="cellIs" dxfId="88" priority="23" operator="equal">
      <formula>0</formula>
    </cfRule>
  </conditionalFormatting>
  <conditionalFormatting sqref="C14:G14">
    <cfRule type="cellIs" dxfId="87" priority="22" operator="equal">
      <formula>0</formula>
    </cfRule>
  </conditionalFormatting>
  <conditionalFormatting sqref="C29:G29 C31:G31">
    <cfRule type="cellIs" dxfId="86" priority="19" operator="equal">
      <formula>0</formula>
    </cfRule>
  </conditionalFormatting>
  <conditionalFormatting sqref="C21">
    <cfRule type="cellIs" dxfId="85" priority="18" operator="equal">
      <formula>0</formula>
    </cfRule>
  </conditionalFormatting>
  <conditionalFormatting sqref="D21">
    <cfRule type="cellIs" dxfId="84" priority="17" operator="equal">
      <formula>0</formula>
    </cfRule>
  </conditionalFormatting>
  <conditionalFormatting sqref="E21">
    <cfRule type="cellIs" dxfId="83" priority="16" operator="equal">
      <formula>0</formula>
    </cfRule>
  </conditionalFormatting>
  <conditionalFormatting sqref="F21">
    <cfRule type="cellIs" dxfId="82" priority="15" operator="equal">
      <formula>0</formula>
    </cfRule>
  </conditionalFormatting>
  <conditionalFormatting sqref="G21">
    <cfRule type="cellIs" dxfId="81" priority="14" operator="equal">
      <formula>0</formula>
    </cfRule>
  </conditionalFormatting>
  <conditionalFormatting sqref="C25">
    <cfRule type="cellIs" dxfId="80" priority="13" operator="equal">
      <formula>0</formula>
    </cfRule>
  </conditionalFormatting>
  <conditionalFormatting sqref="D25">
    <cfRule type="cellIs" dxfId="79" priority="12" operator="equal">
      <formula>0</formula>
    </cfRule>
  </conditionalFormatting>
  <conditionalFormatting sqref="E25">
    <cfRule type="cellIs" dxfId="78" priority="11" operator="equal">
      <formula>0</formula>
    </cfRule>
  </conditionalFormatting>
  <conditionalFormatting sqref="F25">
    <cfRule type="cellIs" dxfId="77" priority="10" operator="equal">
      <formula>0</formula>
    </cfRule>
  </conditionalFormatting>
  <conditionalFormatting sqref="G25">
    <cfRule type="cellIs" dxfId="76" priority="9" operator="equal">
      <formula>0</formula>
    </cfRule>
  </conditionalFormatting>
  <conditionalFormatting sqref="M10">
    <cfRule type="cellIs" dxfId="75" priority="8" operator="equal">
      <formula>0</formula>
    </cfRule>
  </conditionalFormatting>
  <conditionalFormatting sqref="M21">
    <cfRule type="cellIs" dxfId="74" priority="6" operator="equal">
      <formula>0</formula>
    </cfRule>
  </conditionalFormatting>
  <conditionalFormatting sqref="M29">
    <cfRule type="cellIs" dxfId="73" priority="4" operator="equal">
      <formula>0</formula>
    </cfRule>
  </conditionalFormatting>
  <conditionalFormatting sqref="C19:G19">
    <cfRule type="cellIs" dxfId="72" priority="2" operator="equal">
      <formula>0</formula>
    </cfRule>
  </conditionalFormatting>
  <dataValidations count="4">
    <dataValidation type="list" allowBlank="1" showInputMessage="1" showErrorMessage="1" sqref="G10:G35" xr:uid="{C908F44C-452E-4FFE-ABCE-022B66393A78}">
      <formula1>financiamiento</formula1>
    </dataValidation>
    <dataValidation type="list" allowBlank="1" showInputMessage="1" showErrorMessage="1" sqref="N10:N35" xr:uid="{BDF5A2C0-7AE8-4704-8D70-EDED153E7740}">
      <formula1>area</formula1>
    </dataValidation>
    <dataValidation type="list" allowBlank="1" showErrorMessage="1" sqref="J10:J35" xr:uid="{514E923C-5532-4583-8EAB-680426C7A0EC}">
      <formula1>"1-Númerica,2-Porcentual"</formula1>
    </dataValidation>
    <dataValidation type="list" allowBlank="1" showInputMessage="1" showErrorMessage="1" sqref="C10 C14 C21 C25 C29 C19 C31" xr:uid="{B81FBDAD-71BD-488A-A76C-F39A0AF7285E}">
      <formula1>politicas</formula1>
    </dataValidation>
  </dataValidations>
  <pageMargins left="0.70866141732283472" right="0.70866141732283472" top="0.74803149606299213" bottom="0.74803149606299213" header="0.31496062992125984" footer="0.31496062992125984"/>
  <pageSetup scale="3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19974-6D97-4421-A06A-70059AE1A889}">
  <sheetPr codeName="Hoja9"/>
  <dimension ref="A1:N62"/>
  <sheetViews>
    <sheetView showGridLines="0" view="pageBreakPreview" topLeftCell="G53" zoomScale="68" zoomScaleNormal="110" zoomScaleSheetLayoutView="100" workbookViewId="0">
      <selection activeCell="N11" sqref="N11"/>
    </sheetView>
  </sheetViews>
  <sheetFormatPr baseColWidth="10" defaultRowHeight="15" x14ac:dyDescent="0.25"/>
  <cols>
    <col min="1" max="1" width="0" style="5" hidden="1" customWidth="1"/>
    <col min="2" max="2" width="10" style="5" customWidth="1"/>
    <col min="3" max="3" width="39.5703125" style="5" customWidth="1"/>
    <col min="4" max="5" width="25" style="5" customWidth="1"/>
    <col min="6" max="6" width="57.85546875" style="5" customWidth="1"/>
    <col min="7" max="7" width="33.7109375" style="5" bestFit="1" customWidth="1"/>
    <col min="8" max="8" width="60" style="5" customWidth="1"/>
    <col min="9" max="9" width="12.85546875" style="5" customWidth="1"/>
    <col min="10" max="10" width="15.28515625" style="5" customWidth="1"/>
    <col min="11" max="12" width="11.42578125" style="4"/>
    <col min="13" max="13" width="37.28515625" style="4" customWidth="1"/>
    <col min="14" max="14" width="61" style="1" customWidth="1"/>
    <col min="15" max="16384" width="11.42578125" style="5"/>
  </cols>
  <sheetData>
    <row r="1" spans="1:14" ht="43.5" customHeight="1" x14ac:dyDescent="0.25">
      <c r="I1" s="122"/>
      <c r="J1" s="122"/>
      <c r="K1" s="171"/>
      <c r="L1" s="171"/>
      <c r="M1" s="122"/>
      <c r="N1" s="122"/>
    </row>
    <row r="2" spans="1:14" ht="25.5" customHeight="1" x14ac:dyDescent="0.25">
      <c r="E2" s="127" t="s">
        <v>14</v>
      </c>
      <c r="H2" s="123"/>
      <c r="I2" s="124"/>
      <c r="J2" s="124"/>
      <c r="K2" s="172"/>
      <c r="L2" s="172"/>
      <c r="M2" s="124"/>
      <c r="N2" s="124"/>
    </row>
    <row r="3" spans="1:14" ht="23.25" customHeight="1" x14ac:dyDescent="0.25">
      <c r="B3" s="38"/>
      <c r="C3" s="38"/>
      <c r="D3" s="38"/>
      <c r="E3" s="38"/>
      <c r="F3" s="38"/>
      <c r="G3" s="38"/>
      <c r="H3" s="125"/>
      <c r="I3" s="126"/>
      <c r="J3" s="126"/>
      <c r="K3" s="173"/>
      <c r="L3" s="173"/>
      <c r="M3" s="126"/>
      <c r="N3" s="126"/>
    </row>
    <row r="4" spans="1:14" ht="26.25" customHeight="1" x14ac:dyDescent="0.25">
      <c r="B4" s="247" t="s">
        <v>1469</v>
      </c>
      <c r="C4" s="247"/>
      <c r="D4" s="247"/>
      <c r="E4" s="247"/>
      <c r="F4" s="247"/>
      <c r="G4" s="247"/>
      <c r="H4" s="247"/>
      <c r="I4" s="247"/>
      <c r="J4" s="247"/>
      <c r="K4" s="247"/>
      <c r="L4" s="247"/>
      <c r="M4" s="247"/>
      <c r="N4" s="248"/>
    </row>
    <row r="5" spans="1:14" ht="51.75" customHeight="1" x14ac:dyDescent="0.25">
      <c r="B5" s="294" t="s">
        <v>1470</v>
      </c>
      <c r="C5" s="294"/>
      <c r="D5" s="294"/>
      <c r="E5" s="294"/>
      <c r="F5" s="294"/>
      <c r="G5" s="294"/>
      <c r="H5" s="294"/>
      <c r="I5" s="294"/>
      <c r="J5" s="294"/>
      <c r="K5" s="294"/>
      <c r="L5" s="294"/>
      <c r="M5" s="51"/>
      <c r="N5" s="10"/>
    </row>
    <row r="6" spans="1:14" ht="27" customHeight="1" x14ac:dyDescent="0.25">
      <c r="B6" s="249" t="str">
        <f>CONCATENATE(COUNTIF(A10:A62,"producto")," PRODUCTOS")</f>
        <v>11 PRODUCTOS</v>
      </c>
      <c r="C6" s="249"/>
      <c r="D6" s="249"/>
      <c r="E6" s="249"/>
      <c r="F6" s="249"/>
      <c r="G6" s="249"/>
      <c r="H6" s="249"/>
      <c r="I6" s="249"/>
      <c r="J6" s="249"/>
      <c r="K6" s="249"/>
      <c r="L6" s="249"/>
      <c r="M6" s="249"/>
      <c r="N6" s="249"/>
    </row>
    <row r="7" spans="1:14" ht="32.25" customHeight="1" thickBot="1" x14ac:dyDescent="0.3">
      <c r="B7" s="291" t="s">
        <v>17</v>
      </c>
      <c r="C7" s="292"/>
      <c r="D7" s="292"/>
      <c r="E7" s="292"/>
      <c r="F7" s="292"/>
      <c r="G7" s="292"/>
      <c r="H7" s="292"/>
      <c r="I7" s="292"/>
      <c r="J7" s="292"/>
      <c r="K7" s="292"/>
      <c r="L7" s="292"/>
      <c r="M7" s="292"/>
      <c r="N7" s="293"/>
    </row>
    <row r="8" spans="1:14" ht="29.25" hidden="1" customHeight="1" x14ac:dyDescent="0.25">
      <c r="B8" s="270" t="s">
        <v>8</v>
      </c>
      <c r="C8" s="271"/>
      <c r="D8" s="272"/>
      <c r="E8" s="71"/>
      <c r="F8" s="71"/>
      <c r="G8" s="273"/>
      <c r="H8" s="274"/>
      <c r="I8" s="274"/>
      <c r="J8" s="274"/>
      <c r="K8" s="274"/>
      <c r="L8" s="274"/>
      <c r="M8" s="274"/>
      <c r="N8" s="275"/>
    </row>
    <row r="9" spans="1:14" ht="48" customHeight="1" thickBot="1" x14ac:dyDescent="0.3">
      <c r="B9" s="22" t="s">
        <v>463</v>
      </c>
      <c r="C9" s="23" t="s">
        <v>1505</v>
      </c>
      <c r="D9" s="23" t="s">
        <v>0</v>
      </c>
      <c r="E9" s="23" t="s">
        <v>1453</v>
      </c>
      <c r="F9" s="23" t="s">
        <v>1508</v>
      </c>
      <c r="G9" s="23" t="s">
        <v>1</v>
      </c>
      <c r="H9" s="23" t="s">
        <v>2</v>
      </c>
      <c r="I9" s="23" t="s">
        <v>3</v>
      </c>
      <c r="J9" s="23" t="s">
        <v>4</v>
      </c>
      <c r="K9" s="24" t="s">
        <v>5</v>
      </c>
      <c r="L9" s="24" t="s">
        <v>6</v>
      </c>
      <c r="M9" s="57" t="s">
        <v>1506</v>
      </c>
      <c r="N9" s="25" t="s">
        <v>7</v>
      </c>
    </row>
    <row r="10" spans="1:14" s="12" customFormat="1" ht="51" x14ac:dyDescent="0.25">
      <c r="A10" s="5" t="str">
        <f>VLOOKUP(B10,'Plantilla publicacion'!$A$3:$B$490,2,0)</f>
        <v>Producto</v>
      </c>
      <c r="B10" s="15" t="s">
        <v>757</v>
      </c>
      <c r="C10" s="238" t="str">
        <f>VLOOKUP(B10,'Plantilla publicacion'!$A$3:$R$490,17,0)</f>
        <v>PND - 5-31-5-b- Convergencia regional - Entidades públicas territoriales y nacionales fortalecidas / PES - Transformación Institucional</v>
      </c>
      <c r="D10" s="238" t="str">
        <f>VLOOKUP(B10,'Plantilla publicacion'!$A$3:$M$497,6,0)</f>
        <v>56-Fortalecer la gestión de la información, el conocimiento y la innovación para optimizar la capacidad institucional</v>
      </c>
      <c r="E10" s="238" t="str">
        <f>VLOOKUP(B10,'Plantilla publicacion'!$A$3:$O$490,14,0)</f>
        <v>102-Cumplimiento de productos del PAI asociados a Fortalecer la gestión de la información, el conocimiento y la innovación para optimizar la capacidad institucional</v>
      </c>
      <c r="F10" s="238" t="str">
        <f>VLOOKUP(B10,'Plantilla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0" s="238" t="str">
        <f>VLOOKUP(B10,'Plantilla publicacion'!$A$3:$M$497,7,0)</f>
        <v>N/A</v>
      </c>
      <c r="H10" s="15" t="str">
        <f>VLOOKUP(B10,'Plantilla publicacion'!$A$3:$M$505,8,0)</f>
        <v>Contenidos estratégicos y accesibles para la ciudadanía sobre signos distintivos notorios y denominaciones de origen protegidas de productos colombianos, publicado (Captura de pantalla de las publicaciones)</v>
      </c>
      <c r="I10" s="15">
        <f>VLOOKUP(B10,'Plantilla publicacion'!$A$3:$M$505,9,0)</f>
        <v>2</v>
      </c>
      <c r="J10" s="15" t="str">
        <f>VLOOKUP(B10,'Plantilla publicacion'!$A$3:$M$505,10,0)</f>
        <v>Númerica</v>
      </c>
      <c r="K10" s="174" t="str">
        <f>VLOOKUP(B10,'Plantilla publicacion'!$A$3:$M$505,11,0)</f>
        <v>2025-02-03</v>
      </c>
      <c r="L10" s="174" t="str">
        <f>VLOOKUP(B10,'Plantilla publicacion'!$A$3:$M$505,12,0)</f>
        <v>2025-08-15</v>
      </c>
      <c r="M10" s="15" t="str">
        <f>IF(ISERROR(VLOOKUP(B10,'Plantilla publicacion'!$A$3:$P$490,16,0)),"NA",VLOOKUP(B10,'Plantilla publicacion'!$A$3:$P$490,16,0))</f>
        <v>PND_ 2_Fomentar estrategias de sensibilización para el reconocimiento, aprovechamiento y uso responsable de los derechos de PI</v>
      </c>
      <c r="N10" s="15" t="str">
        <f>VLOOKUP(B10,'Plantilla publicacion'!$A$3:$M$505,13,0)</f>
        <v>20-OFICINA DE TECNOLOGÍA E INFORMÁTICA;
2010-DIRECCION DE SIGNOS DISTINTIVOS;
73-GRUPO DE TRABAJO DE COMUNICACION</v>
      </c>
    </row>
    <row r="11" spans="1:14" ht="51" x14ac:dyDescent="0.25">
      <c r="A11" s="13" t="str">
        <f>VLOOKUP(B11,'Plantilla publicacion'!$A$3:$B$490,2,0)</f>
        <v>Actividad propia</v>
      </c>
      <c r="B11" s="6" t="s">
        <v>761</v>
      </c>
      <c r="C11" s="211"/>
      <c r="D11" s="211">
        <f>VLOOKUP(B11,'Plantilla publicacion'!$A$3:$M$490,6,0)</f>
        <v>0</v>
      </c>
      <c r="E11" s="211"/>
      <c r="F11" s="211"/>
      <c r="G11" s="211" t="str">
        <f>VLOOKUP(B11,'Plantilla publicacion'!$A$3:$M$490,7,0)</f>
        <v>N/A</v>
      </c>
      <c r="H11" s="6" t="str">
        <f>VLOOKUP(B11,'Plantilla publicacion'!$A$3:$M$505,8,0)</f>
        <v>Preparar y enviar la información correspondiente al listado de signos distintivos declarados como notorios y la de denominaciones de origen protegidas de productos colombianos. (Correo electrónico de envió de la información)</v>
      </c>
      <c r="I11" s="6">
        <f>VLOOKUP(B11,'Plantilla publicacion'!$A$3:$M$505,9,0)</f>
        <v>2</v>
      </c>
      <c r="J11" s="6" t="str">
        <f>VLOOKUP(B11,'Plantilla publicacion'!$A$3:$M$505,10,0)</f>
        <v>Númerica</v>
      </c>
      <c r="K11" s="7" t="str">
        <f>VLOOKUP(B11,'Plantilla publicacion'!$A$3:$M$505,11,0)</f>
        <v>2025-02-03</v>
      </c>
      <c r="L11" s="7" t="str">
        <f>VLOOKUP(B11,'Plantilla publicacion'!$A$3:$M$505,12,0)</f>
        <v>2025-03-28</v>
      </c>
      <c r="M11" s="58"/>
      <c r="N11" s="17" t="str">
        <f>VLOOKUP(B11,'Plantilla publicacion'!$A$3:$M$505,13,0)</f>
        <v>2010-DIRECCION DE SIGNOS DISTINTIVOS</v>
      </c>
    </row>
    <row r="12" spans="1:14" ht="51" x14ac:dyDescent="0.25">
      <c r="A12" s="13" t="str">
        <f>VLOOKUP(B12,'Plantilla publicacion'!$A$3:$B$490,2,0)</f>
        <v>Actividad sin participación</v>
      </c>
      <c r="B12" s="11" t="s">
        <v>763</v>
      </c>
      <c r="C12" s="211"/>
      <c r="D12" s="211">
        <f>VLOOKUP(B12,'Plantilla publicacion'!$A$3:$M$490,6,0)</f>
        <v>0</v>
      </c>
      <c r="E12" s="211"/>
      <c r="F12" s="211"/>
      <c r="G12" s="211" t="str">
        <f>VLOOKUP(B12,'Plantilla publicacion'!$A$3:$M$490,7,0)</f>
        <v>N/A</v>
      </c>
      <c r="H12" s="6" t="str">
        <f>VLOOKUP(B12,'Plantilla publicacion'!$A$3:$M$505,8,0)</f>
        <v>Revisar el contenido correspondiente  al listado de signos distintivos declarados como notorios y el de las denominaciones de origen protegidas de productos colombianos, y formular eventuales observaciones.  (Correo electrónico enviado)</v>
      </c>
      <c r="I12" s="6">
        <f>VLOOKUP(B12,'Plantilla publicacion'!$A$3:$M$505,9,0)</f>
        <v>2</v>
      </c>
      <c r="J12" s="6" t="str">
        <f>VLOOKUP(B12,'Plantilla publicacion'!$A$3:$M$505,10,0)</f>
        <v>Númerica</v>
      </c>
      <c r="K12" s="7" t="str">
        <f>VLOOKUP(B12,'Plantilla publicacion'!$A$3:$M$505,11,0)</f>
        <v>2025-03-31</v>
      </c>
      <c r="L12" s="7" t="str">
        <f>VLOOKUP(B12,'Plantilla publicacion'!$A$3:$M$505,12,0)</f>
        <v>2025-04-21</v>
      </c>
      <c r="M12" s="58"/>
      <c r="N12" s="17" t="str">
        <f>VLOOKUP(B12,'Plantilla publicacion'!$A$3:$M$505,13,0)</f>
        <v>73-GRUPO DE TRABAJO DE COMUNICACION</v>
      </c>
    </row>
    <row r="13" spans="1:14" ht="51" x14ac:dyDescent="0.25">
      <c r="A13" s="13" t="str">
        <f>VLOOKUP(B13,'Plantilla publicacion'!$A$3:$B$490,2,0)</f>
        <v>Actividad propia</v>
      </c>
      <c r="B13" s="11" t="s">
        <v>765</v>
      </c>
      <c r="C13" s="211"/>
      <c r="D13" s="211">
        <f>VLOOKUP(B13,'Plantilla publicacion'!$A$3:$M$490,6,0)</f>
        <v>0</v>
      </c>
      <c r="E13" s="211"/>
      <c r="F13" s="211"/>
      <c r="G13" s="211" t="str">
        <f>VLOOKUP(B13,'Plantilla publicacion'!$A$3:$M$490,7,0)</f>
        <v>N/A</v>
      </c>
      <c r="H13" s="6" t="str">
        <f>VLOOKUP(B13,'Plantilla publicacion'!$A$3:$M$505,8,0)</f>
        <v>Ajustar el contenido correspondiente  al listado de signos distintivos declarados como notorios y el de las denominaciones de origen protegidas de productos colombianos  (Correo electrónico de envió de la información)</v>
      </c>
      <c r="I13" s="6">
        <f>VLOOKUP(B13,'Plantilla publicacion'!$A$3:$M$505,9,0)</f>
        <v>2</v>
      </c>
      <c r="J13" s="6" t="str">
        <f>VLOOKUP(B13,'Plantilla publicacion'!$A$3:$M$505,10,0)</f>
        <v>Númerica</v>
      </c>
      <c r="K13" s="7" t="str">
        <f>VLOOKUP(B13,'Plantilla publicacion'!$A$3:$M$505,11,0)</f>
        <v>2025-04-22</v>
      </c>
      <c r="L13" s="7" t="str">
        <f>VLOOKUP(B13,'Plantilla publicacion'!$A$3:$M$505,12,0)</f>
        <v>2025-04-30</v>
      </c>
      <c r="M13" s="58"/>
      <c r="N13" s="17" t="str">
        <f>VLOOKUP(B13,'Plantilla publicacion'!$A$3:$M$505,13,0)</f>
        <v>2010-DIRECCION DE SIGNOS DISTINTIVOS</v>
      </c>
    </row>
    <row r="14" spans="1:14" ht="63.75" x14ac:dyDescent="0.25">
      <c r="A14" s="13" t="str">
        <f>VLOOKUP(B14,'Plantilla publicacion'!$A$3:$B$490,2,0)</f>
        <v>Actividad propia</v>
      </c>
      <c r="B14" s="11" t="s">
        <v>767</v>
      </c>
      <c r="C14" s="211"/>
      <c r="D14" s="211">
        <f>VLOOKUP(B14,'Plantilla publicacion'!$A$3:$M$490,6,0)</f>
        <v>0</v>
      </c>
      <c r="E14" s="211"/>
      <c r="F14" s="211"/>
      <c r="G14" s="211" t="str">
        <f>VLOOKUP(B14,'Plantilla publicacion'!$A$3:$M$490,7,0)</f>
        <v>N/A</v>
      </c>
      <c r="H14" s="6" t="str">
        <f>VLOOKUP(B14,'Plantilla publicacion'!$A$3:$M$505,8,0)</f>
        <v>Realizar, aprobar y remitir a la OTI la propuesta de diseño gráfico y redacción de contenido del micrositio que contendrá la información de signos declarados como notorios y del micrositio que contendrá la información de  las denominaciones de origen protegidas de productos colombianos  (propuesta de diseño grafico)</v>
      </c>
      <c r="I14" s="6">
        <f>VLOOKUP(B14,'Plantilla publicacion'!$A$3:$M$505,9,0)</f>
        <v>2</v>
      </c>
      <c r="J14" s="6" t="str">
        <f>VLOOKUP(B14,'Plantilla publicacion'!$A$3:$M$505,10,0)</f>
        <v>Númerica</v>
      </c>
      <c r="K14" s="7" t="str">
        <f>VLOOKUP(B14,'Plantilla publicacion'!$A$3:$M$505,11,0)</f>
        <v>2025-05-05</v>
      </c>
      <c r="L14" s="7" t="str">
        <f>VLOOKUP(B14,'Plantilla publicacion'!$A$3:$M$505,12,0)</f>
        <v>2025-05-23</v>
      </c>
      <c r="M14" s="58"/>
      <c r="N14" s="17" t="str">
        <f>VLOOKUP(B14,'Plantilla publicacion'!$A$3:$M$505,13,0)</f>
        <v>2010-DIRECCION DE SIGNOS DISTINTIVOS;
73-GRUPO DE TRABAJO DE COMUNICACION</v>
      </c>
    </row>
    <row r="15" spans="1:14" ht="39" thickBot="1" x14ac:dyDescent="0.3">
      <c r="A15" s="13" t="str">
        <f>VLOOKUP(B15,'Plantilla publicacion'!$A$3:$B$490,2,0)</f>
        <v>Actividad propia</v>
      </c>
      <c r="B15" s="11" t="s">
        <v>770</v>
      </c>
      <c r="C15" s="212"/>
      <c r="D15" s="212">
        <f>VLOOKUP(B15,'Plantilla publicacion'!$A$3:$M$490,6,0)</f>
        <v>0</v>
      </c>
      <c r="E15" s="212"/>
      <c r="F15" s="212"/>
      <c r="G15" s="212" t="str">
        <f>VLOOKUP(B15,'Plantilla publicacion'!$A$3:$M$490,7,0)</f>
        <v>N/A</v>
      </c>
      <c r="H15" s="11" t="str">
        <f>VLOOKUP(B15,'Plantilla publicacion'!$A$3:$M$505,8,0)</f>
        <v>Desarrollar los micrositios y publicar la información de signos declarados como notorios y de las denominaciones de origen protegidas de productos colombianos. (Captura de pantalla de la publicación)</v>
      </c>
      <c r="I15" s="11">
        <f>VLOOKUP(B15,'Plantilla publicacion'!$A$3:$M$505,9,0)</f>
        <v>2</v>
      </c>
      <c r="J15" s="11" t="str">
        <f>VLOOKUP(B15,'Plantilla publicacion'!$A$3:$M$505,10,0)</f>
        <v>Númerica</v>
      </c>
      <c r="K15" s="111" t="str">
        <f>VLOOKUP(B15,'Plantilla publicacion'!$A$3:$M$505,11,0)</f>
        <v>2025-05-26</v>
      </c>
      <c r="L15" s="111" t="str">
        <f>VLOOKUP(B15,'Plantilla publicacion'!$A$3:$M$505,12,0)</f>
        <v>2025-08-15</v>
      </c>
      <c r="M15" s="109"/>
      <c r="N15" s="113" t="str">
        <f>VLOOKUP(B15,'Plantilla publicacion'!$A$3:$M$505,13,0)</f>
        <v>20-OFICINA DE TECNOLOGÍA E INFORMÁTICA;
2010-DIRECCION DE SIGNOS DISTINTIVOS</v>
      </c>
    </row>
    <row r="16" spans="1:14" s="12" customFormat="1" ht="25.5" x14ac:dyDescent="0.25">
      <c r="A16" s="5" t="str">
        <f>VLOOKUP(B16,'Plantilla publicacion'!$A$3:$B$490,2,0)</f>
        <v>Producto</v>
      </c>
      <c r="B16" s="99" t="s">
        <v>800</v>
      </c>
      <c r="C16" s="210" t="str">
        <f>VLOOKUP(B16,'Plantilla publicacion'!$A$3:$R$490,17,0)</f>
        <v>PND - 5-31-5-b- Convergencia regional - Entidades públicas territoriales y nacionales fortalecidas / PES - Transformación Institucional</v>
      </c>
      <c r="D16" s="210" t="str">
        <f>VLOOKUP(B16,'Plantilla publicacion'!$A$3:$M$497,6,0)</f>
        <v>56-Fortalecer la gestión de la información, el conocimiento y la innovación para optimizar la capacidad institucional</v>
      </c>
      <c r="E16" s="210" t="str">
        <f>VLOOKUP(B16,'Plantilla publicacion'!$A$3:$O$490,14,0)</f>
        <v>102-Cumplimiento de productos del PAI asociados a Fortalecer la gestión de la información, el conocimiento y la innovación para optimizar la capacidad institucional</v>
      </c>
      <c r="F16" s="210" t="str">
        <f>VLOOKUP(B16,'Plantilla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6" s="210" t="str">
        <f>VLOOKUP(B16,'Plantilla publicacion'!$A$3:$M$497,7,0)</f>
        <v>C-3599-0200-0008-53105b</v>
      </c>
      <c r="H16" s="101" t="str">
        <f>VLOOKUP(B16,'Plantilla publicacion'!$A$3:$M$505,8,0)</f>
        <v>Estudios Económicos Sectoriales, elaborados y entregados al área solicitante (Estudios Económicos)</v>
      </c>
      <c r="I16" s="101">
        <f>VLOOKUP(B16,'Plantilla publicacion'!$A$3:$M$505,9,0)</f>
        <v>2</v>
      </c>
      <c r="J16" s="101" t="str">
        <f>VLOOKUP(B16,'Plantilla publicacion'!$A$3:$M$505,10,0)</f>
        <v>Númerica</v>
      </c>
      <c r="K16" s="175" t="str">
        <f>VLOOKUP(B16,'Plantilla publicacion'!$A$3:$M$505,11,0)</f>
        <v>2025-01-15</v>
      </c>
      <c r="L16" s="175" t="str">
        <f>VLOOKUP(B16,'Plantilla publicacion'!$A$3:$M$505,12,0)</f>
        <v>2025-12-15</v>
      </c>
      <c r="M16" s="15">
        <f>IF(ISERROR(VLOOKUP(B16,'Plantilla publicacion'!$A$3:$P$490,16,0)),"NA",VLOOKUP(B16,'Plantilla publicacion'!$A$3:$P$490,16,0))</f>
        <v>0</v>
      </c>
      <c r="N16" s="102" t="str">
        <f>VLOOKUP(B16,'Plantilla publicacion'!$A$3:$M$505,13,0)</f>
        <v>37-GRUPO DE TRABAJO DE ESTUDIOS ECONÓMICOS</v>
      </c>
    </row>
    <row r="17" spans="1:14" ht="42.75" customHeight="1" x14ac:dyDescent="0.25">
      <c r="A17" s="13" t="str">
        <f>VLOOKUP(B17,'Plantilla publicacion'!$A$3:$B$490,2,0)</f>
        <v>Actividad propia</v>
      </c>
      <c r="B17" s="120" t="s">
        <v>802</v>
      </c>
      <c r="C17" s="211"/>
      <c r="D17" s="211">
        <f>VLOOKUP(B17,'Plantilla publicacion'!$A$3:$M$490,6,0)</f>
        <v>0</v>
      </c>
      <c r="E17" s="211"/>
      <c r="F17" s="211"/>
      <c r="G17" s="211" t="str">
        <f>VLOOKUP(B17,'Plantilla publicacion'!$A$3:$M$490,7,0)</f>
        <v>N/A</v>
      </c>
      <c r="H17" s="6" t="str">
        <f>VLOOKUP(B17,'Plantilla publicacion'!$A$3:$M$505,8,0)</f>
        <v>Elaborar ficha técnica (Ficha técnica)</v>
      </c>
      <c r="I17" s="6">
        <f>VLOOKUP(B17,'Plantilla publicacion'!$A$3:$M$505,9,0)</f>
        <v>1</v>
      </c>
      <c r="J17" s="6" t="str">
        <f>VLOOKUP(B17,'Plantilla publicacion'!$A$3:$M$505,10,0)</f>
        <v>Númerica</v>
      </c>
      <c r="K17" s="7" t="str">
        <f>VLOOKUP(B17,'Plantilla publicacion'!$A$3:$M$505,11,0)</f>
        <v>2025-01-15</v>
      </c>
      <c r="L17" s="7" t="str">
        <f>VLOOKUP(B17,'Plantilla publicacion'!$A$3:$M$505,12,0)</f>
        <v>2025-04-15</v>
      </c>
      <c r="M17" s="58"/>
      <c r="N17" s="104" t="str">
        <f>VLOOKUP(B17,'Plantilla publicacion'!$A$3:$M$505,13,0)</f>
        <v>37-GRUPO DE TRABAJO DE ESTUDIOS ECONÓMICOS</v>
      </c>
    </row>
    <row r="18" spans="1:14" ht="42.75" customHeight="1" x14ac:dyDescent="0.25">
      <c r="A18" s="13" t="str">
        <f>VLOOKUP(B18,'Plantilla publicacion'!$A$3:$B$490,2,0)</f>
        <v>Actividad propia</v>
      </c>
      <c r="B18" s="120" t="s">
        <v>804</v>
      </c>
      <c r="C18" s="211"/>
      <c r="D18" s="211">
        <f>VLOOKUP(B18,'Plantilla publicacion'!$A$3:$M$490,6,0)</f>
        <v>0</v>
      </c>
      <c r="E18" s="211"/>
      <c r="F18" s="211"/>
      <c r="G18" s="211" t="str">
        <f>VLOOKUP(B18,'Plantilla publicacion'!$A$3:$M$490,7,0)</f>
        <v>N/A</v>
      </c>
      <c r="H18" s="6" t="str">
        <f>VLOOKUP(B18,'Plantilla publicacion'!$A$3:$M$505,8,0)</f>
        <v>Recopilar datos y construir base de datos (Base de datos)</v>
      </c>
      <c r="I18" s="6">
        <f>VLOOKUP(B18,'Plantilla publicacion'!$A$3:$M$505,9,0)</f>
        <v>1</v>
      </c>
      <c r="J18" s="6" t="str">
        <f>VLOOKUP(B18,'Plantilla publicacion'!$A$3:$M$505,10,0)</f>
        <v>Númerica</v>
      </c>
      <c r="K18" s="7" t="str">
        <f>VLOOKUP(B18,'Plantilla publicacion'!$A$3:$M$505,11,0)</f>
        <v>2025-02-01</v>
      </c>
      <c r="L18" s="7" t="str">
        <f>VLOOKUP(B18,'Plantilla publicacion'!$A$3:$M$505,12,0)</f>
        <v>2025-09-15</v>
      </c>
      <c r="M18" s="58"/>
      <c r="N18" s="104" t="str">
        <f>VLOOKUP(B18,'Plantilla publicacion'!$A$3:$M$505,13,0)</f>
        <v>37-GRUPO DE TRABAJO DE ESTUDIOS ECONÓMICOS</v>
      </c>
    </row>
    <row r="19" spans="1:14" ht="42.75" customHeight="1" x14ac:dyDescent="0.25">
      <c r="A19" s="13" t="str">
        <f>VLOOKUP(B19,'Plantilla publicacion'!$A$3:$B$490,2,0)</f>
        <v>Actividad propia</v>
      </c>
      <c r="B19" s="120" t="s">
        <v>806</v>
      </c>
      <c r="C19" s="211"/>
      <c r="D19" s="211">
        <f>VLOOKUP(B19,'Plantilla publicacion'!$A$3:$M$490,6,0)</f>
        <v>0</v>
      </c>
      <c r="E19" s="211"/>
      <c r="F19" s="211"/>
      <c r="G19" s="211" t="str">
        <f>VLOOKUP(B19,'Plantilla publicacion'!$A$3:$M$490,7,0)</f>
        <v>N/A</v>
      </c>
      <c r="H19" s="6" t="str">
        <f>VLOOKUP(B19,'Plantilla publicacion'!$A$3:$M$505,8,0)</f>
        <v>Construir el marco teórico  (Documento marco teórico)</v>
      </c>
      <c r="I19" s="6">
        <f>VLOOKUP(B19,'Plantilla publicacion'!$A$3:$M$505,9,0)</f>
        <v>1</v>
      </c>
      <c r="J19" s="6" t="str">
        <f>VLOOKUP(B19,'Plantilla publicacion'!$A$3:$M$505,10,0)</f>
        <v>Númerica</v>
      </c>
      <c r="K19" s="7" t="str">
        <f>VLOOKUP(B19,'Plantilla publicacion'!$A$3:$M$505,11,0)</f>
        <v>2025-02-01</v>
      </c>
      <c r="L19" s="7" t="str">
        <f>VLOOKUP(B19,'Plantilla publicacion'!$A$3:$M$505,12,0)</f>
        <v>2025-09-15</v>
      </c>
      <c r="M19" s="58"/>
      <c r="N19" s="104" t="str">
        <f>VLOOKUP(B19,'Plantilla publicacion'!$A$3:$M$505,13,0)</f>
        <v>37-GRUPO DE TRABAJO DE ESTUDIOS ECONÓMICOS</v>
      </c>
    </row>
    <row r="20" spans="1:14" ht="42.75" customHeight="1" x14ac:dyDescent="0.25">
      <c r="A20" s="13" t="str">
        <f>VLOOKUP(B20,'Plantilla publicacion'!$A$3:$B$490,2,0)</f>
        <v>Actividad propia</v>
      </c>
      <c r="B20" s="120" t="s">
        <v>808</v>
      </c>
      <c r="C20" s="211"/>
      <c r="D20" s="211">
        <f>VLOOKUP(B20,'Plantilla publicacion'!$A$3:$M$490,6,0)</f>
        <v>0</v>
      </c>
      <c r="E20" s="211"/>
      <c r="F20" s="211"/>
      <c r="G20" s="211" t="str">
        <f>VLOOKUP(B20,'Plantilla publicacion'!$A$3:$M$490,7,0)</f>
        <v>N/A</v>
      </c>
      <c r="H20" s="6" t="str">
        <f>VLOOKUP(B20,'Plantilla publicacion'!$A$3:$M$505,8,0)</f>
        <v>Desarrollar análisis estadístico y económico (Dcumento de análisis estadístico y económico)</v>
      </c>
      <c r="I20" s="6">
        <f>VLOOKUP(B20,'Plantilla publicacion'!$A$3:$M$505,9,0)</f>
        <v>1</v>
      </c>
      <c r="J20" s="6" t="str">
        <f>VLOOKUP(B20,'Plantilla publicacion'!$A$3:$M$505,10,0)</f>
        <v>Númerica</v>
      </c>
      <c r="K20" s="7" t="str">
        <f>VLOOKUP(B20,'Plantilla publicacion'!$A$3:$M$505,11,0)</f>
        <v>2025-03-01</v>
      </c>
      <c r="L20" s="7" t="str">
        <f>VLOOKUP(B20,'Plantilla publicacion'!$A$3:$M$505,12,0)</f>
        <v>2025-11-15</v>
      </c>
      <c r="M20" s="58"/>
      <c r="N20" s="104" t="str">
        <f>VLOOKUP(B20,'Plantilla publicacion'!$A$3:$M$505,13,0)</f>
        <v>37-GRUPO DE TRABAJO DE ESTUDIOS ECONÓMICOS</v>
      </c>
    </row>
    <row r="21" spans="1:14" ht="42.75" customHeight="1" thickBot="1" x14ac:dyDescent="0.3">
      <c r="A21" s="13" t="str">
        <f>VLOOKUP(B21,'Plantilla publicacion'!$A$3:$B$490,2,0)</f>
        <v>Actividad propia</v>
      </c>
      <c r="B21" s="105" t="s">
        <v>810</v>
      </c>
      <c r="C21" s="212"/>
      <c r="D21" s="212">
        <f>VLOOKUP(B21,'Plantilla publicacion'!$A$3:$M$490,6,0)</f>
        <v>0</v>
      </c>
      <c r="E21" s="212"/>
      <c r="F21" s="212"/>
      <c r="G21" s="212" t="str">
        <f>VLOOKUP(B21,'Plantilla publicacion'!$A$3:$M$490,7,0)</f>
        <v>N/A</v>
      </c>
      <c r="H21" s="107" t="str">
        <f>VLOOKUP(B21,'Plantilla publicacion'!$A$3:$M$505,8,0)</f>
        <v>Elaborar estudio y entregar al área solicitante (Memorando/correo de entrega de documento)</v>
      </c>
      <c r="I21" s="107">
        <f>VLOOKUP(B21,'Plantilla publicacion'!$A$3:$M$505,9,0)</f>
        <v>1</v>
      </c>
      <c r="J21" s="107" t="str">
        <f>VLOOKUP(B21,'Plantilla publicacion'!$A$3:$M$505,10,0)</f>
        <v>Númerica</v>
      </c>
      <c r="K21" s="108" t="str">
        <f>VLOOKUP(B21,'Plantilla publicacion'!$A$3:$M$505,11,0)</f>
        <v>2025-04-01</v>
      </c>
      <c r="L21" s="108" t="str">
        <f>VLOOKUP(B21,'Plantilla publicacion'!$A$3:$M$505,12,0)</f>
        <v>2025-12-15</v>
      </c>
      <c r="M21" s="109"/>
      <c r="N21" s="110" t="str">
        <f>VLOOKUP(B21,'Plantilla publicacion'!$A$3:$M$505,13,0)</f>
        <v>37-GRUPO DE TRABAJO DE ESTUDIOS ECONÓMICOS</v>
      </c>
    </row>
    <row r="22" spans="1:14" s="12" customFormat="1" ht="25.5" x14ac:dyDescent="0.25">
      <c r="A22" s="5" t="str">
        <f>VLOOKUP(B22,'Plantilla publicacion'!$A$3:$B$490,2,0)</f>
        <v>Producto</v>
      </c>
      <c r="B22" s="99" t="s">
        <v>812</v>
      </c>
      <c r="C22" s="210" t="str">
        <f>VLOOKUP(B22,'Plantilla publicacion'!$A$3:$R$490,17,0)</f>
        <v>PND - 5-31-5-b- Convergencia regional - Entidades públicas territoriales y nacionales fortalecidas / PES - Transformación Institucional</v>
      </c>
      <c r="D22" s="210" t="str">
        <f>VLOOKUP(B22,'Plantilla publicacion'!$A$3:$M$497,6,0)</f>
        <v>56-Fortalecer la gestión de la información, el conocimiento y la innovación para optimizar la capacidad institucional</v>
      </c>
      <c r="E22" s="210" t="str">
        <f>VLOOKUP(B22,'Plantilla publicacion'!$A$3:$O$490,14,0)</f>
        <v>102-Cumplimiento de productos del PAI asociados a Fortalecer la gestión de la información, el conocimiento y la innovación para optimizar la capacidad institucional</v>
      </c>
      <c r="F22" s="210" t="str">
        <f>VLOOKUP(B22,'Plantilla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2" s="210" t="str">
        <f>VLOOKUP(B22,'Plantilla publicacion'!$A$3:$M$497,7,0)</f>
        <v>C-3599-0200-0008-53105b</v>
      </c>
      <c r="H22" s="101" t="str">
        <f>VLOOKUP(B22,'Plantilla publicacion'!$A$3:$M$505,8,0)</f>
        <v>Boletines de Noticias Económicas, elaborados y divulgados (Boletines de Noticias Económicas)</v>
      </c>
      <c r="I22" s="101">
        <f>VLOOKUP(B22,'Plantilla publicacion'!$A$3:$M$505,9,0)</f>
        <v>11</v>
      </c>
      <c r="J22" s="101" t="str">
        <f>VLOOKUP(B22,'Plantilla publicacion'!$A$3:$M$505,10,0)</f>
        <v>Númerica</v>
      </c>
      <c r="K22" s="175" t="str">
        <f>VLOOKUP(B22,'Plantilla publicacion'!$A$3:$M$505,11,0)</f>
        <v>2025-01-15</v>
      </c>
      <c r="L22" s="175" t="str">
        <f>VLOOKUP(B22,'Plantilla publicacion'!$A$3:$M$505,12,0)</f>
        <v>2025-12-15</v>
      </c>
      <c r="M22" s="15">
        <f>IF(ISERROR(VLOOKUP(B22,'Plantilla publicacion'!$A$3:$P$490,16,0)),"NA",VLOOKUP(B22,'Plantilla publicacion'!$A$3:$P$490,16,0))</f>
        <v>0</v>
      </c>
      <c r="N22" s="102" t="str">
        <f>VLOOKUP(B22,'Plantilla publicacion'!$A$3:$M$505,13,0)</f>
        <v>37-GRUPO DE TRABAJO DE ESTUDIOS ECONÓMICOS</v>
      </c>
    </row>
    <row r="23" spans="1:14" ht="42.75" customHeight="1" x14ac:dyDescent="0.25">
      <c r="A23" s="13" t="str">
        <f>VLOOKUP(B23,'Plantilla publicacion'!$A$3:$B$490,2,0)</f>
        <v>Actividad propia</v>
      </c>
      <c r="B23" s="120" t="s">
        <v>814</v>
      </c>
      <c r="C23" s="211"/>
      <c r="D23" s="211">
        <f>VLOOKUP(B23,'Plantilla publicacion'!$A$3:$M$490,6,0)</f>
        <v>0</v>
      </c>
      <c r="E23" s="211"/>
      <c r="F23" s="211"/>
      <c r="G23" s="211" t="str">
        <f>VLOOKUP(B23,'Plantilla publicacion'!$A$3:$M$490,7,0)</f>
        <v>N/A</v>
      </c>
      <c r="H23" s="6" t="str">
        <f>VLOOKUP(B23,'Plantilla publicacion'!$A$3:$M$505,8,0)</f>
        <v>Elaborar mensualmente los boletines (Boletínes / correos electrónicos de envió)</v>
      </c>
      <c r="I23" s="6">
        <f>VLOOKUP(B23,'Plantilla publicacion'!$A$3:$M$505,9,0)</f>
        <v>11</v>
      </c>
      <c r="J23" s="6" t="str">
        <f>VLOOKUP(B23,'Plantilla publicacion'!$A$3:$M$505,10,0)</f>
        <v>Númerica</v>
      </c>
      <c r="K23" s="7" t="str">
        <f>VLOOKUP(B23,'Plantilla publicacion'!$A$3:$M$505,11,0)</f>
        <v>2025-01-15</v>
      </c>
      <c r="L23" s="7" t="str">
        <f>VLOOKUP(B23,'Plantilla publicacion'!$A$3:$M$505,12,0)</f>
        <v>2025-12-15</v>
      </c>
      <c r="M23" s="58"/>
      <c r="N23" s="104" t="str">
        <f>VLOOKUP(B23,'Plantilla publicacion'!$A$3:$M$505,13,0)</f>
        <v>37-GRUPO DE TRABAJO DE ESTUDIOS ECONÓMICOS</v>
      </c>
    </row>
    <row r="24" spans="1:14" ht="42.75" customHeight="1" thickBot="1" x14ac:dyDescent="0.3">
      <c r="A24" s="13" t="str">
        <f>VLOOKUP(B24,'Plantilla publicacion'!$A$3:$B$490,2,0)</f>
        <v>Actividad propia</v>
      </c>
      <c r="B24" s="105" t="s">
        <v>816</v>
      </c>
      <c r="C24" s="212"/>
      <c r="D24" s="212">
        <f>VLOOKUP(B24,'Plantilla publicacion'!$A$3:$M$490,6,0)</f>
        <v>0</v>
      </c>
      <c r="E24" s="212"/>
      <c r="F24" s="212"/>
      <c r="G24" s="212" t="str">
        <f>VLOOKUP(B24,'Plantilla publicacion'!$A$3:$M$490,7,0)</f>
        <v>N/A</v>
      </c>
      <c r="H24" s="107" t="str">
        <f>VLOOKUP(B24,'Plantilla publicacion'!$A$3:$M$505,8,0)</f>
        <v>Divulgar los boletines (boletines diseñados)</v>
      </c>
      <c r="I24" s="107">
        <f>VLOOKUP(B24,'Plantilla publicacion'!$A$3:$M$505,9,0)</f>
        <v>11</v>
      </c>
      <c r="J24" s="107" t="str">
        <f>VLOOKUP(B24,'Plantilla publicacion'!$A$3:$M$505,10,0)</f>
        <v>Númerica</v>
      </c>
      <c r="K24" s="108" t="str">
        <f>VLOOKUP(B24,'Plantilla publicacion'!$A$3:$M$505,11,0)</f>
        <v>2025-01-15</v>
      </c>
      <c r="L24" s="108" t="str">
        <f>VLOOKUP(B24,'Plantilla publicacion'!$A$3:$M$505,12,0)</f>
        <v>2025-12-15</v>
      </c>
      <c r="M24" s="109"/>
      <c r="N24" s="110" t="str">
        <f>VLOOKUP(B24,'Plantilla publicacion'!$A$3:$M$505,13,0)</f>
        <v>37-GRUPO DE TRABAJO DE ESTUDIOS ECONÓMICOS</v>
      </c>
    </row>
    <row r="25" spans="1:14" s="12" customFormat="1" ht="25.5" x14ac:dyDescent="0.25">
      <c r="A25" s="5" t="str">
        <f>VLOOKUP(B25,'Plantilla publicacion'!$A$3:$B$490,2,0)</f>
        <v>Producto</v>
      </c>
      <c r="B25" s="15" t="s">
        <v>818</v>
      </c>
      <c r="C25" s="210" t="str">
        <f>VLOOKUP(B25,'Plantilla publicacion'!$A$3:$R$490,17,0)</f>
        <v>PND - 5-31-5-b- Convergencia regional - Entidades públicas territoriales y nacionales fortalecidas / PES - Transformación Institucional</v>
      </c>
      <c r="D25" s="210" t="str">
        <f>VLOOKUP(B25,'Plantilla publicacion'!$A$3:$M$497,6,0)</f>
        <v>56-Fortalecer la gestión de la información, el conocimiento y la innovación para optimizar la capacidad institucional</v>
      </c>
      <c r="E25" s="210" t="str">
        <f>VLOOKUP(B25,'Plantilla publicacion'!$A$3:$O$490,14,0)</f>
        <v>102-Cumplimiento de productos del PAI asociados a Fortalecer la gestión de la información, el conocimiento y la innovación para optimizar la capacidad institucional</v>
      </c>
      <c r="F25" s="210" t="str">
        <f>VLOOKUP(B25,'Plantilla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5" s="210" t="str">
        <f>VLOOKUP(B25,'Plantilla publicacion'!$A$3:$M$497,7,0)</f>
        <v>C-3599-0200-0008-53105b</v>
      </c>
      <c r="H25" s="15" t="str">
        <f>VLOOKUP(B25,'Plantilla publicacion'!$A$3:$M$505,8,0)</f>
        <v>Estudio Económico Académico, elaborado y entregado  (Estudio Económico )</v>
      </c>
      <c r="I25" s="15">
        <f>VLOOKUP(B25,'Plantilla publicacion'!$A$3:$M$505,9,0)</f>
        <v>1</v>
      </c>
      <c r="J25" s="15" t="str">
        <f>VLOOKUP(B25,'Plantilla publicacion'!$A$3:$M$505,10,0)</f>
        <v>Númerica</v>
      </c>
      <c r="K25" s="174" t="str">
        <f>VLOOKUP(B25,'Plantilla publicacion'!$A$3:$M$505,11,0)</f>
        <v>2025-02-17</v>
      </c>
      <c r="L25" s="174" t="str">
        <f>VLOOKUP(B25,'Plantilla publicacion'!$A$3:$M$505,12,0)</f>
        <v>2025-12-15</v>
      </c>
      <c r="M25" s="15">
        <f>IF(ISERROR(VLOOKUP(B25,'Plantilla publicacion'!$A$3:$P$490,16,0)),"NA",VLOOKUP(B25,'Plantilla publicacion'!$A$3:$P$490,16,0))</f>
        <v>0</v>
      </c>
      <c r="N25" s="15" t="str">
        <f>VLOOKUP(B25,'Plantilla publicacion'!$A$3:$M$505,13,0)</f>
        <v>37-GRUPO DE TRABAJO DE ESTUDIOS ECONÓMICOS</v>
      </c>
    </row>
    <row r="26" spans="1:14" x14ac:dyDescent="0.25">
      <c r="A26" s="13" t="str">
        <f>VLOOKUP(B26,'Plantilla publicacion'!$A$3:$B$490,2,0)</f>
        <v>Actividad propia</v>
      </c>
      <c r="B26" s="6" t="s">
        <v>820</v>
      </c>
      <c r="C26" s="211"/>
      <c r="D26" s="211">
        <f>VLOOKUP(B26,'Plantilla publicacion'!$A$3:$M$490,6,0)</f>
        <v>0</v>
      </c>
      <c r="E26" s="211"/>
      <c r="F26" s="211"/>
      <c r="G26" s="211" t="str">
        <f>VLOOKUP(B26,'Plantilla publicacion'!$A$3:$M$490,7,0)</f>
        <v>N/A</v>
      </c>
      <c r="H26" s="6" t="str">
        <f>VLOOKUP(B26,'Plantilla publicacion'!$A$3:$M$505,8,0)</f>
        <v>Elaborar ficha técnica  (Ficha técnica)</v>
      </c>
      <c r="I26" s="6">
        <f>VLOOKUP(B26,'Plantilla publicacion'!$A$3:$M$505,9,0)</f>
        <v>1</v>
      </c>
      <c r="J26" s="6" t="str">
        <f>VLOOKUP(B26,'Plantilla publicacion'!$A$3:$M$505,10,0)</f>
        <v>Númerica</v>
      </c>
      <c r="K26" s="7" t="str">
        <f>VLOOKUP(B26,'Plantilla publicacion'!$A$3:$M$505,11,0)</f>
        <v>2025-02-17</v>
      </c>
      <c r="L26" s="7" t="str">
        <f>VLOOKUP(B26,'Plantilla publicacion'!$A$3:$M$505,12,0)</f>
        <v>2025-12-15</v>
      </c>
      <c r="M26" s="58"/>
      <c r="N26" s="17" t="str">
        <f>VLOOKUP(B26,'Plantilla publicacion'!$A$3:$M$505,13,0)</f>
        <v>37-GRUPO DE TRABAJO DE ESTUDIOS ECONÓMICOS</v>
      </c>
    </row>
    <row r="27" spans="1:14" x14ac:dyDescent="0.25">
      <c r="A27" s="13" t="str">
        <f>VLOOKUP(B27,'Plantilla publicacion'!$A$3:$B$490,2,0)</f>
        <v>Actividad propia</v>
      </c>
      <c r="B27" s="6" t="s">
        <v>821</v>
      </c>
      <c r="C27" s="211"/>
      <c r="D27" s="211">
        <f>VLOOKUP(B27,'Plantilla publicacion'!$A$3:$M$490,6,0)</f>
        <v>0</v>
      </c>
      <c r="E27" s="211"/>
      <c r="F27" s="211"/>
      <c r="G27" s="211" t="str">
        <f>VLOOKUP(B27,'Plantilla publicacion'!$A$3:$M$490,7,0)</f>
        <v>N/A</v>
      </c>
      <c r="H27" s="6" t="str">
        <f>VLOOKUP(B27,'Plantilla publicacion'!$A$3:$M$505,8,0)</f>
        <v>Recopilar datos y construir base de datos (Archivo con Base de datos)</v>
      </c>
      <c r="I27" s="6">
        <f>VLOOKUP(B27,'Plantilla publicacion'!$A$3:$M$505,9,0)</f>
        <v>1</v>
      </c>
      <c r="J27" s="6" t="str">
        <f>VLOOKUP(B27,'Plantilla publicacion'!$A$3:$M$505,10,0)</f>
        <v>Númerica</v>
      </c>
      <c r="K27" s="7" t="str">
        <f>VLOOKUP(B27,'Plantilla publicacion'!$A$3:$M$505,11,0)</f>
        <v>2025-02-24</v>
      </c>
      <c r="L27" s="7" t="str">
        <f>VLOOKUP(B27,'Plantilla publicacion'!$A$3:$M$505,12,0)</f>
        <v>2025-08-18</v>
      </c>
      <c r="M27" s="58"/>
      <c r="N27" s="17" t="str">
        <f>VLOOKUP(B27,'Plantilla publicacion'!$A$3:$M$505,13,0)</f>
        <v>37-GRUPO DE TRABAJO DE ESTUDIOS ECONÓMICOS</v>
      </c>
    </row>
    <row r="28" spans="1:14" x14ac:dyDescent="0.25">
      <c r="A28" s="13" t="str">
        <f>VLOOKUP(B28,'Plantilla publicacion'!$A$3:$B$490,2,0)</f>
        <v>Actividad propia</v>
      </c>
      <c r="B28" s="6" t="s">
        <v>822</v>
      </c>
      <c r="C28" s="211"/>
      <c r="D28" s="211">
        <f>VLOOKUP(B28,'Plantilla publicacion'!$A$3:$M$490,6,0)</f>
        <v>0</v>
      </c>
      <c r="E28" s="211"/>
      <c r="F28" s="211"/>
      <c r="G28" s="211" t="str">
        <f>VLOOKUP(B28,'Plantilla publicacion'!$A$3:$M$490,7,0)</f>
        <v>N/A</v>
      </c>
      <c r="H28" s="6" t="str">
        <f>VLOOKUP(B28,'Plantilla publicacion'!$A$3:$M$505,8,0)</f>
        <v>Construir marco teórico (Informe/documento con marco teórico)</v>
      </c>
      <c r="I28" s="6">
        <f>VLOOKUP(B28,'Plantilla publicacion'!$A$3:$M$505,9,0)</f>
        <v>1</v>
      </c>
      <c r="J28" s="6" t="str">
        <f>VLOOKUP(B28,'Plantilla publicacion'!$A$3:$M$505,10,0)</f>
        <v>Númerica</v>
      </c>
      <c r="K28" s="7" t="str">
        <f>VLOOKUP(B28,'Plantilla publicacion'!$A$3:$M$505,11,0)</f>
        <v>2025-02-24</v>
      </c>
      <c r="L28" s="7" t="str">
        <f>VLOOKUP(B28,'Plantilla publicacion'!$A$3:$M$505,12,0)</f>
        <v>2025-09-15</v>
      </c>
      <c r="M28" s="58"/>
      <c r="N28" s="17" t="str">
        <f>VLOOKUP(B28,'Plantilla publicacion'!$A$3:$M$505,13,0)</f>
        <v>37-GRUPO DE TRABAJO DE ESTUDIOS ECONÓMICOS</v>
      </c>
    </row>
    <row r="29" spans="1:14" ht="25.5" x14ac:dyDescent="0.25">
      <c r="A29" s="13" t="str">
        <f>VLOOKUP(B29,'Plantilla publicacion'!$A$3:$B$490,2,0)</f>
        <v>Actividad propia</v>
      </c>
      <c r="B29" s="6" t="s">
        <v>823</v>
      </c>
      <c r="C29" s="211"/>
      <c r="D29" s="211">
        <f>VLOOKUP(B29,'Plantilla publicacion'!$A$3:$M$490,6,0)</f>
        <v>0</v>
      </c>
      <c r="E29" s="211"/>
      <c r="F29" s="211"/>
      <c r="G29" s="211" t="str">
        <f>VLOOKUP(B29,'Plantilla publicacion'!$A$3:$M$490,7,0)</f>
        <v>N/A</v>
      </c>
      <c r="H29" s="6" t="str">
        <f>VLOOKUP(B29,'Plantilla publicacion'!$A$3:$M$505,8,0)</f>
        <v>Desarrollar análisis estadístico y económico (Documento de análisis estadístico y económico)</v>
      </c>
      <c r="I29" s="6">
        <f>VLOOKUP(B29,'Plantilla publicacion'!$A$3:$M$505,9,0)</f>
        <v>1</v>
      </c>
      <c r="J29" s="6" t="str">
        <f>VLOOKUP(B29,'Plantilla publicacion'!$A$3:$M$505,10,0)</f>
        <v>Númerica</v>
      </c>
      <c r="K29" s="7" t="str">
        <f>VLOOKUP(B29,'Plantilla publicacion'!$A$3:$M$505,11,0)</f>
        <v>2025-03-01</v>
      </c>
      <c r="L29" s="7" t="str">
        <f>VLOOKUP(B29,'Plantilla publicacion'!$A$3:$M$505,12,0)</f>
        <v>2025-11-14</v>
      </c>
      <c r="M29" s="58"/>
      <c r="N29" s="17" t="str">
        <f>VLOOKUP(B29,'Plantilla publicacion'!$A$3:$M$505,13,0)</f>
        <v>37-GRUPO DE TRABAJO DE ESTUDIOS ECONÓMICOS</v>
      </c>
    </row>
    <row r="30" spans="1:14" ht="15.75" thickBot="1" x14ac:dyDescent="0.3">
      <c r="A30" s="13" t="str">
        <f>VLOOKUP(B30,'Plantilla publicacion'!$A$3:$B$490,2,0)</f>
        <v>Actividad propia</v>
      </c>
      <c r="B30" s="11" t="s">
        <v>824</v>
      </c>
      <c r="C30" s="212"/>
      <c r="D30" s="212">
        <f>VLOOKUP(B30,'Plantilla publicacion'!$A$3:$M$490,6,0)</f>
        <v>0</v>
      </c>
      <c r="E30" s="212"/>
      <c r="F30" s="212"/>
      <c r="G30" s="212" t="str">
        <f>VLOOKUP(B30,'Plantilla publicacion'!$A$3:$M$490,7,0)</f>
        <v>N/A</v>
      </c>
      <c r="H30" s="11" t="str">
        <f>VLOOKUP(B30,'Plantilla publicacion'!$A$3:$M$505,8,0)</f>
        <v>Entregar del documento (Memorando/correo de entrega de documento)</v>
      </c>
      <c r="I30" s="11">
        <f>VLOOKUP(B30,'Plantilla publicacion'!$A$3:$M$505,9,0)</f>
        <v>1</v>
      </c>
      <c r="J30" s="11" t="str">
        <f>VLOOKUP(B30,'Plantilla publicacion'!$A$3:$M$505,10,0)</f>
        <v>Númerica</v>
      </c>
      <c r="K30" s="111" t="str">
        <f>VLOOKUP(B30,'Plantilla publicacion'!$A$3:$M$505,11,0)</f>
        <v>2025-04-01</v>
      </c>
      <c r="L30" s="111" t="str">
        <f>VLOOKUP(B30,'Plantilla publicacion'!$A$3:$M$505,12,0)</f>
        <v>2025-12-15</v>
      </c>
      <c r="M30" s="109"/>
      <c r="N30" s="113" t="str">
        <f>VLOOKUP(B30,'Plantilla publicacion'!$A$3:$M$505,13,0)</f>
        <v>37-GRUPO DE TRABAJO DE ESTUDIOS ECONÓMICOS</v>
      </c>
    </row>
    <row r="31" spans="1:14" s="12" customFormat="1" ht="25.5" x14ac:dyDescent="0.25">
      <c r="A31" s="5" t="str">
        <f>VLOOKUP(B31,'Plantilla publicacion'!$A$3:$B$490,2,0)</f>
        <v>Producto</v>
      </c>
      <c r="B31" s="99" t="s">
        <v>825</v>
      </c>
      <c r="C31" s="210" t="str">
        <f>VLOOKUP(B31,'Plantilla publicacion'!$A$3:$R$490,17,0)</f>
        <v>PND - 5-31-5-b- Convergencia regional - Entidades públicas territoriales y nacionales fortalecidas / PES - Transformación Institucional</v>
      </c>
      <c r="D31" s="210" t="str">
        <f>VLOOKUP(B31,'Plantilla publicacion'!$A$3:$M$497,6,0)</f>
        <v>56-Fortalecer la gestión de la información, el conocimiento y la innovación para optimizar la capacidad institucional</v>
      </c>
      <c r="E31" s="210" t="str">
        <f>VLOOKUP(B31,'Plantilla publicacion'!$A$3:$O$490,14,0)</f>
        <v>102-Cumplimiento de productos del PAI asociados a Fortalecer la gestión de la información, el conocimiento y la innovación para optimizar la capacidad institucional</v>
      </c>
      <c r="F31" s="210" t="str">
        <f>VLOOKUP(B31,'Plantilla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1" s="210" t="str">
        <f>VLOOKUP(B31,'Plantilla publicacion'!$A$3:$M$497,7,0)</f>
        <v>C-3599-0200-0008-53105b</v>
      </c>
      <c r="H31" s="101" t="str">
        <f>VLOOKUP(B31,'Plantilla publicacion'!$A$3:$M$505,8,0)</f>
        <v>Estudio Económico 2024/2025 – Licencia obligatoria, elaborado y entregado  (Estudio Económico 2024/2025 – Licencia obligatoria)</v>
      </c>
      <c r="I31" s="101">
        <f>VLOOKUP(B31,'Plantilla publicacion'!$A$3:$M$505,9,0)</f>
        <v>1</v>
      </c>
      <c r="J31" s="101" t="str">
        <f>VLOOKUP(B31,'Plantilla publicacion'!$A$3:$M$505,10,0)</f>
        <v>Númerica</v>
      </c>
      <c r="K31" s="175" t="str">
        <f>VLOOKUP(B31,'Plantilla publicacion'!$A$3:$M$505,11,0)</f>
        <v>2025-02-17</v>
      </c>
      <c r="L31" s="175" t="str">
        <f>VLOOKUP(B31,'Plantilla publicacion'!$A$3:$M$505,12,0)</f>
        <v>2025-12-15</v>
      </c>
      <c r="M31" s="15">
        <f>IF(ISERROR(VLOOKUP(B31,'Plantilla publicacion'!$A$3:$P$490,16,0)),"NA",VLOOKUP(B31,'Plantilla publicacion'!$A$3:$P$490,16,0))</f>
        <v>0</v>
      </c>
      <c r="N31" s="102" t="str">
        <f>VLOOKUP(B31,'Plantilla publicacion'!$A$3:$M$505,13,0)</f>
        <v>37-GRUPO DE TRABAJO DE ESTUDIOS ECONÓMICOS</v>
      </c>
    </row>
    <row r="32" spans="1:14" x14ac:dyDescent="0.25">
      <c r="A32" s="13" t="str">
        <f>VLOOKUP(B32,'Plantilla publicacion'!$A$3:$B$490,2,0)</f>
        <v>Actividad propia</v>
      </c>
      <c r="B32" s="103" t="s">
        <v>827</v>
      </c>
      <c r="C32" s="211"/>
      <c r="D32" s="211">
        <f>VLOOKUP(B32,'Plantilla publicacion'!$A$3:$M$490,6,0)</f>
        <v>0</v>
      </c>
      <c r="E32" s="211"/>
      <c r="F32" s="211"/>
      <c r="G32" s="211" t="str">
        <f>VLOOKUP(B32,'Plantilla publicacion'!$A$3:$M$490,7,0)</f>
        <v>N/A</v>
      </c>
      <c r="H32" s="6" t="str">
        <f>VLOOKUP(B32,'Plantilla publicacion'!$A$3:$M$505,8,0)</f>
        <v>Elaborar ficha técnica (Ficha técnica)</v>
      </c>
      <c r="I32" s="6">
        <f>VLOOKUP(B32,'Plantilla publicacion'!$A$3:$M$505,9,0)</f>
        <v>1</v>
      </c>
      <c r="J32" s="6" t="str">
        <f>VLOOKUP(B32,'Plantilla publicacion'!$A$3:$M$505,10,0)</f>
        <v>Númerica</v>
      </c>
      <c r="K32" s="7" t="str">
        <f>VLOOKUP(B32,'Plantilla publicacion'!$A$3:$M$505,11,0)</f>
        <v>2025-02-17</v>
      </c>
      <c r="L32" s="7" t="str">
        <f>VLOOKUP(B32,'Plantilla publicacion'!$A$3:$M$505,12,0)</f>
        <v>2025-12-15</v>
      </c>
      <c r="M32" s="58"/>
      <c r="N32" s="104" t="str">
        <f>VLOOKUP(B32,'Plantilla publicacion'!$A$3:$M$505,13,0)</f>
        <v>37-GRUPO DE TRABAJO DE ESTUDIOS ECONÓMICOS</v>
      </c>
    </row>
    <row r="33" spans="1:14" x14ac:dyDescent="0.25">
      <c r="A33" s="13" t="str">
        <f>VLOOKUP(B33,'Plantilla publicacion'!$A$3:$B$490,2,0)</f>
        <v>Actividad propia</v>
      </c>
      <c r="B33" s="103" t="s">
        <v>828</v>
      </c>
      <c r="C33" s="211"/>
      <c r="D33" s="211">
        <f>VLOOKUP(B33,'Plantilla publicacion'!$A$3:$M$490,6,0)</f>
        <v>0</v>
      </c>
      <c r="E33" s="211"/>
      <c r="F33" s="211"/>
      <c r="G33" s="211" t="str">
        <f>VLOOKUP(B33,'Plantilla publicacion'!$A$3:$M$490,7,0)</f>
        <v>N/A</v>
      </c>
      <c r="H33" s="6" t="str">
        <f>VLOOKUP(B33,'Plantilla publicacion'!$A$3:$M$505,8,0)</f>
        <v>Construir marco teórico (Documento Marco teórico)</v>
      </c>
      <c r="I33" s="6">
        <f>VLOOKUP(B33,'Plantilla publicacion'!$A$3:$M$505,9,0)</f>
        <v>1</v>
      </c>
      <c r="J33" s="6" t="str">
        <f>VLOOKUP(B33,'Plantilla publicacion'!$A$3:$M$505,10,0)</f>
        <v>Númerica</v>
      </c>
      <c r="K33" s="7" t="str">
        <f>VLOOKUP(B33,'Plantilla publicacion'!$A$3:$M$505,11,0)</f>
        <v>2025-02-24</v>
      </c>
      <c r="L33" s="7" t="str">
        <f>VLOOKUP(B33,'Plantilla publicacion'!$A$3:$M$505,12,0)</f>
        <v>2025-06-15</v>
      </c>
      <c r="M33" s="58"/>
      <c r="N33" s="104" t="str">
        <f>VLOOKUP(B33,'Plantilla publicacion'!$A$3:$M$505,13,0)</f>
        <v>37-GRUPO DE TRABAJO DE ESTUDIOS ECONÓMICOS</v>
      </c>
    </row>
    <row r="34" spans="1:14" ht="25.5" x14ac:dyDescent="0.25">
      <c r="A34" s="13" t="str">
        <f>VLOOKUP(B34,'Plantilla publicacion'!$A$3:$B$490,2,0)</f>
        <v>Actividad propia</v>
      </c>
      <c r="B34" s="103" t="s">
        <v>829</v>
      </c>
      <c r="C34" s="211"/>
      <c r="D34" s="211">
        <f>VLOOKUP(B34,'Plantilla publicacion'!$A$3:$M$490,6,0)</f>
        <v>0</v>
      </c>
      <c r="E34" s="211"/>
      <c r="F34" s="211"/>
      <c r="G34" s="211" t="str">
        <f>VLOOKUP(B34,'Plantilla publicacion'!$A$3:$M$490,7,0)</f>
        <v>N/A</v>
      </c>
      <c r="H34" s="6" t="str">
        <f>VLOOKUP(B34,'Plantilla publicacion'!$A$3:$M$505,8,0)</f>
        <v>Desarrollar análisis económico parcial (Documento de análisis económico parcia)</v>
      </c>
      <c r="I34" s="6">
        <f>VLOOKUP(B34,'Plantilla publicacion'!$A$3:$M$505,9,0)</f>
        <v>1</v>
      </c>
      <c r="J34" s="6" t="str">
        <f>VLOOKUP(B34,'Plantilla publicacion'!$A$3:$M$505,10,0)</f>
        <v>Númerica</v>
      </c>
      <c r="K34" s="7" t="str">
        <f>VLOOKUP(B34,'Plantilla publicacion'!$A$3:$M$505,11,0)</f>
        <v>2025-02-24</v>
      </c>
      <c r="L34" s="7" t="str">
        <f>VLOOKUP(B34,'Plantilla publicacion'!$A$3:$M$505,12,0)</f>
        <v>2025-08-15</v>
      </c>
      <c r="M34" s="58"/>
      <c r="N34" s="104" t="str">
        <f>VLOOKUP(B34,'Plantilla publicacion'!$A$3:$M$505,13,0)</f>
        <v>37-GRUPO DE TRABAJO DE ESTUDIOS ECONÓMICOS</v>
      </c>
    </row>
    <row r="35" spans="1:14" x14ac:dyDescent="0.25">
      <c r="A35" s="13" t="str">
        <f>VLOOKUP(B35,'Plantilla publicacion'!$A$3:$B$490,2,0)</f>
        <v>Actividad propia</v>
      </c>
      <c r="B35" s="103" t="s">
        <v>831</v>
      </c>
      <c r="C35" s="211"/>
      <c r="D35" s="211">
        <f>VLOOKUP(B35,'Plantilla publicacion'!$A$3:$M$490,6,0)</f>
        <v>0</v>
      </c>
      <c r="E35" s="211"/>
      <c r="F35" s="211"/>
      <c r="G35" s="211" t="str">
        <f>VLOOKUP(B35,'Plantilla publicacion'!$A$3:$M$490,7,0)</f>
        <v>N/A</v>
      </c>
      <c r="H35" s="6" t="str">
        <f>VLOOKUP(B35,'Plantilla publicacion'!$A$3:$M$505,8,0)</f>
        <v>Recopilar datos y construir base de datos  (Base de datos)</v>
      </c>
      <c r="I35" s="6">
        <f>VLOOKUP(B35,'Plantilla publicacion'!$A$3:$M$505,9,0)</f>
        <v>1</v>
      </c>
      <c r="J35" s="6" t="str">
        <f>VLOOKUP(B35,'Plantilla publicacion'!$A$3:$M$505,10,0)</f>
        <v>Númerica</v>
      </c>
      <c r="K35" s="7" t="str">
        <f>VLOOKUP(B35,'Plantilla publicacion'!$A$3:$M$505,11,0)</f>
        <v>2025-03-01</v>
      </c>
      <c r="L35" s="7" t="str">
        <f>VLOOKUP(B35,'Plantilla publicacion'!$A$3:$M$505,12,0)</f>
        <v>2025-10-15</v>
      </c>
      <c r="M35" s="58"/>
      <c r="N35" s="104" t="str">
        <f>VLOOKUP(B35,'Plantilla publicacion'!$A$3:$M$505,13,0)</f>
        <v>37-GRUPO DE TRABAJO DE ESTUDIOS ECONÓMICOS</v>
      </c>
    </row>
    <row r="36" spans="1:14" ht="25.5" x14ac:dyDescent="0.25">
      <c r="A36" s="13" t="str">
        <f>VLOOKUP(B36,'Plantilla publicacion'!$A$3:$B$490,2,0)</f>
        <v>Actividad propia</v>
      </c>
      <c r="B36" s="103" t="s">
        <v>832</v>
      </c>
      <c r="C36" s="211"/>
      <c r="D36" s="211">
        <f>VLOOKUP(B36,'Plantilla publicacion'!$A$3:$M$490,6,0)</f>
        <v>0</v>
      </c>
      <c r="E36" s="211"/>
      <c r="F36" s="211"/>
      <c r="G36" s="211" t="str">
        <f>VLOOKUP(B36,'Plantilla publicacion'!$A$3:$M$490,7,0)</f>
        <v>N/A</v>
      </c>
      <c r="H36" s="6" t="str">
        <f>VLOOKUP(B36,'Plantilla publicacion'!$A$3:$M$505,8,0)</f>
        <v>Desarrollar análisis económico final (Documento de análisis económico final)</v>
      </c>
      <c r="I36" s="6">
        <f>VLOOKUP(B36,'Plantilla publicacion'!$A$3:$M$505,9,0)</f>
        <v>1</v>
      </c>
      <c r="J36" s="6" t="str">
        <f>VLOOKUP(B36,'Plantilla publicacion'!$A$3:$M$505,10,0)</f>
        <v>Númerica</v>
      </c>
      <c r="K36" s="7" t="str">
        <f>VLOOKUP(B36,'Plantilla publicacion'!$A$3:$M$505,11,0)</f>
        <v>2025-04-01</v>
      </c>
      <c r="L36" s="7" t="str">
        <f>VLOOKUP(B36,'Plantilla publicacion'!$A$3:$M$505,12,0)</f>
        <v>2025-11-15</v>
      </c>
      <c r="M36" s="58"/>
      <c r="N36" s="104" t="str">
        <f>VLOOKUP(B36,'Plantilla publicacion'!$A$3:$M$505,13,0)</f>
        <v>37-GRUPO DE TRABAJO DE ESTUDIOS ECONÓMICOS</v>
      </c>
    </row>
    <row r="37" spans="1:14" ht="15.75" thickBot="1" x14ac:dyDescent="0.3">
      <c r="A37" s="13" t="str">
        <f>VLOOKUP(B37,'Plantilla publicacion'!$A$3:$B$490,2,0)</f>
        <v>Actividad propia</v>
      </c>
      <c r="B37" s="105" t="s">
        <v>834</v>
      </c>
      <c r="C37" s="212"/>
      <c r="D37" s="212">
        <f>VLOOKUP(B37,'Plantilla publicacion'!$A$3:$M$490,6,0)</f>
        <v>0</v>
      </c>
      <c r="E37" s="212"/>
      <c r="F37" s="212"/>
      <c r="G37" s="212" t="str">
        <f>VLOOKUP(B37,'Plantilla publicacion'!$A$3:$M$490,7,0)</f>
        <v>N/A</v>
      </c>
      <c r="H37" s="107" t="str">
        <f>VLOOKUP(B37,'Plantilla publicacion'!$A$3:$M$505,8,0)</f>
        <v>Entregar producto (Memorando/correo)</v>
      </c>
      <c r="I37" s="107">
        <f>VLOOKUP(B37,'Plantilla publicacion'!$A$3:$M$505,9,0)</f>
        <v>1</v>
      </c>
      <c r="J37" s="107" t="str">
        <f>VLOOKUP(B37,'Plantilla publicacion'!$A$3:$M$505,10,0)</f>
        <v>Númerica</v>
      </c>
      <c r="K37" s="108" t="str">
        <f>VLOOKUP(B37,'Plantilla publicacion'!$A$3:$M$505,11,0)</f>
        <v>2025-05-01</v>
      </c>
      <c r="L37" s="108" t="str">
        <f>VLOOKUP(B37,'Plantilla publicacion'!$A$3:$M$505,12,0)</f>
        <v>2025-12-15</v>
      </c>
      <c r="M37" s="109"/>
      <c r="N37" s="110" t="str">
        <f>VLOOKUP(B37,'Plantilla publicacion'!$A$3:$M$505,13,0)</f>
        <v>37-GRUPO DE TRABAJO DE ESTUDIOS ECONÓMICOS</v>
      </c>
    </row>
    <row r="38" spans="1:14" s="12" customFormat="1" ht="25.5" x14ac:dyDescent="0.25">
      <c r="A38" s="5" t="str">
        <f>VLOOKUP(B38,'Plantilla publicacion'!$A$3:$B$490,2,0)</f>
        <v>Producto</v>
      </c>
      <c r="B38" s="15" t="s">
        <v>835</v>
      </c>
      <c r="C38" s="210" t="str">
        <f>VLOOKUP(B38,'Plantilla publicacion'!$A$3:$R$490,17,0)</f>
        <v>PND - 5-31-5-b- Convergencia regional - Entidades públicas territoriales y nacionales fortalecidas / PES - Transformación Institucional</v>
      </c>
      <c r="D38" s="210" t="str">
        <f>VLOOKUP(B38,'Plantilla publicacion'!$A$3:$M$497,6,0)</f>
        <v>56-Fortalecer la gestión de la información, el conocimiento y la innovación para optimizar la capacidad institucional</v>
      </c>
      <c r="E38" s="210" t="str">
        <f>VLOOKUP(B38,'Plantilla publicacion'!$A$3:$O$490,14,0)</f>
        <v>102-Cumplimiento de productos del PAI asociados a Fortalecer la gestión de la información, el conocimiento y la innovación para optimizar la capacidad institucional</v>
      </c>
      <c r="F38" s="210" t="str">
        <f>VLOOKUP(B38,'Plantilla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8" s="210" t="str">
        <f>VLOOKUP(B38,'Plantilla publicacion'!$A$3:$M$497,7,0)</f>
        <v>C-3599-0200-0008-53105b</v>
      </c>
      <c r="H38" s="15" t="str">
        <f>VLOOKUP(B38,'Plantilla publicacion'!$A$3:$M$505,8,0)</f>
        <v>Estudios Económicos Coyunturales, elaborados y entregados (Estudios Económicos Coyunturales)</v>
      </c>
      <c r="I38" s="15">
        <f>VLOOKUP(B38,'Plantilla publicacion'!$A$3:$M$505,9,0)</f>
        <v>50</v>
      </c>
      <c r="J38" s="15" t="str">
        <f>VLOOKUP(B38,'Plantilla publicacion'!$A$3:$M$505,10,0)</f>
        <v>Númerica</v>
      </c>
      <c r="K38" s="174" t="str">
        <f>VLOOKUP(B38,'Plantilla publicacion'!$A$3:$M$505,11,0)</f>
        <v>2025-01-02</v>
      </c>
      <c r="L38" s="174" t="str">
        <f>VLOOKUP(B38,'Plantilla publicacion'!$A$3:$M$505,12,0)</f>
        <v>2025-12-19</v>
      </c>
      <c r="M38" s="15">
        <f>IF(ISERROR(VLOOKUP(B38,'Plantilla publicacion'!$A$3:$P$490,16,0)),"NA",VLOOKUP(B38,'Plantilla publicacion'!$A$3:$P$490,16,0))</f>
        <v>0</v>
      </c>
      <c r="N38" s="15" t="str">
        <f>VLOOKUP(B38,'Plantilla publicacion'!$A$3:$M$505,13,0)</f>
        <v>37-GRUPO DE TRABAJO DE ESTUDIOS ECONÓMICOS</v>
      </c>
    </row>
    <row r="39" spans="1:14" ht="51" x14ac:dyDescent="0.25">
      <c r="A39" s="13" t="str">
        <f>VLOOKUP(B39,'Plantilla publicacion'!$A$3:$B$490,2,0)</f>
        <v>Actividad propia</v>
      </c>
      <c r="B39" s="6" t="s">
        <v>837</v>
      </c>
      <c r="C39" s="211"/>
      <c r="D39" s="211">
        <f>VLOOKUP(B39,'Plantilla publicacion'!$A$3:$M$490,6,0)</f>
        <v>0</v>
      </c>
      <c r="E39" s="211"/>
      <c r="F39" s="211"/>
      <c r="G39" s="211" t="str">
        <f>VLOOKUP(B39,'Plantilla publicacion'!$A$3:$M$490,7,0)</f>
        <v>N/A</v>
      </c>
      <c r="H39" s="6" t="str">
        <f>VLOOKUP(B39,'Plantilla publicacion'!$A$3:$M$505,8,0)</f>
        <v>Requerir a las diferentes áreas de la entidad, la identificación de los estudios económicos coyunturales que requieren sean elaborados por el Grupo de Estudios Económicos (Inventario de solicitudes de estudios coyunturales)</v>
      </c>
      <c r="I39" s="6">
        <f>VLOOKUP(B39,'Plantilla publicacion'!$A$3:$M$505,9,0)</f>
        <v>1</v>
      </c>
      <c r="J39" s="6" t="str">
        <f>VLOOKUP(B39,'Plantilla publicacion'!$A$3:$M$505,10,0)</f>
        <v>Númerica</v>
      </c>
      <c r="K39" s="7" t="str">
        <f>VLOOKUP(B39,'Plantilla publicacion'!$A$3:$M$505,11,0)</f>
        <v>2025-01-02</v>
      </c>
      <c r="L39" s="7" t="str">
        <f>VLOOKUP(B39,'Plantilla publicacion'!$A$3:$M$505,12,0)</f>
        <v>2025-02-28</v>
      </c>
      <c r="M39" s="58"/>
      <c r="N39" s="17" t="str">
        <f>VLOOKUP(B39,'Plantilla publicacion'!$A$3:$M$505,13,0)</f>
        <v>37-GRUPO DE TRABAJO DE ESTUDIOS ECONÓMICOS</v>
      </c>
    </row>
    <row r="40" spans="1:14" ht="51" x14ac:dyDescent="0.25">
      <c r="A40" s="13" t="str">
        <f>VLOOKUP(B40,'Plantilla publicacion'!$A$3:$B$490,2,0)</f>
        <v>Actividad propia</v>
      </c>
      <c r="B40" s="6" t="s">
        <v>839</v>
      </c>
      <c r="C40" s="211"/>
      <c r="D40" s="211">
        <f>VLOOKUP(B40,'Plantilla publicacion'!$A$3:$M$490,6,0)</f>
        <v>0</v>
      </c>
      <c r="E40" s="211"/>
      <c r="F40" s="211"/>
      <c r="G40" s="211" t="str">
        <f>VLOOKUP(B40,'Plantilla publicacion'!$A$3:$M$490,7,0)</f>
        <v>N/A</v>
      </c>
      <c r="H40" s="6" t="str">
        <f>VLOOKUP(B40,'Plantilla publicacion'!$A$3:$M$505,8,0)</f>
        <v>Definir, a partir del análisis de las solicitudes de las áreas, las temáticas y  estudios conyunturales que serán desarrollados a lo largo de la vigencia por el Grupo de Estudios Económicos (Informe con estudios seleccionados)</v>
      </c>
      <c r="I40" s="6">
        <f>VLOOKUP(B40,'Plantilla publicacion'!$A$3:$M$505,9,0)</f>
        <v>1</v>
      </c>
      <c r="J40" s="6" t="str">
        <f>VLOOKUP(B40,'Plantilla publicacion'!$A$3:$M$505,10,0)</f>
        <v>Númerica</v>
      </c>
      <c r="K40" s="7" t="str">
        <f>VLOOKUP(B40,'Plantilla publicacion'!$A$3:$M$505,11,0)</f>
        <v>2025-03-01</v>
      </c>
      <c r="L40" s="7" t="str">
        <f>VLOOKUP(B40,'Plantilla publicacion'!$A$3:$M$505,12,0)</f>
        <v>2025-03-15</v>
      </c>
      <c r="M40" s="58"/>
      <c r="N40" s="17" t="str">
        <f>VLOOKUP(B40,'Plantilla publicacion'!$A$3:$M$505,13,0)</f>
        <v>37-GRUPO DE TRABAJO DE ESTUDIOS ECONÓMICOS</v>
      </c>
    </row>
    <row r="41" spans="1:14" ht="25.5" x14ac:dyDescent="0.25">
      <c r="A41" s="13" t="str">
        <f>VLOOKUP(B41,'Plantilla publicacion'!$A$3:$B$490,2,0)</f>
        <v>Actividad propia</v>
      </c>
      <c r="B41" s="6" t="s">
        <v>841</v>
      </c>
      <c r="C41" s="211"/>
      <c r="D41" s="211">
        <f>VLOOKUP(B41,'Plantilla publicacion'!$A$3:$M$490,6,0)</f>
        <v>0</v>
      </c>
      <c r="E41" s="211"/>
      <c r="F41" s="211"/>
      <c r="G41" s="211" t="str">
        <f>VLOOKUP(B41,'Plantilla publicacion'!$A$3:$M$490,7,0)</f>
        <v>N/A</v>
      </c>
      <c r="H41" s="6" t="str">
        <f>VLOOKUP(B41,'Plantilla publicacion'!$A$3:$M$505,8,0)</f>
        <v>Definir un plan de trabajo para la elaboración y entrega de los estudios seleccionados (plan de trabajo)</v>
      </c>
      <c r="I41" s="6">
        <f>VLOOKUP(B41,'Plantilla publicacion'!$A$3:$M$505,9,0)</f>
        <v>1</v>
      </c>
      <c r="J41" s="6" t="str">
        <f>VLOOKUP(B41,'Plantilla publicacion'!$A$3:$M$505,10,0)</f>
        <v>Númerica</v>
      </c>
      <c r="K41" s="7" t="str">
        <f>VLOOKUP(B41,'Plantilla publicacion'!$A$3:$M$505,11,0)</f>
        <v>2025-03-17</v>
      </c>
      <c r="L41" s="7" t="str">
        <f>VLOOKUP(B41,'Plantilla publicacion'!$A$3:$M$505,12,0)</f>
        <v>2025-04-05</v>
      </c>
      <c r="M41" s="58"/>
      <c r="N41" s="17" t="str">
        <f>VLOOKUP(B41,'Plantilla publicacion'!$A$3:$M$505,13,0)</f>
        <v>37-GRUPO DE TRABAJO DE ESTUDIOS ECONÓMICOS</v>
      </c>
    </row>
    <row r="42" spans="1:14" ht="26.25" thickBot="1" x14ac:dyDescent="0.3">
      <c r="A42" s="13" t="str">
        <f>VLOOKUP(B42,'Plantilla publicacion'!$A$3:$B$490,2,0)</f>
        <v>Actividad propia</v>
      </c>
      <c r="B42" s="11" t="s">
        <v>843</v>
      </c>
      <c r="C42" s="212"/>
      <c r="D42" s="212">
        <f>VLOOKUP(B42,'Plantilla publicacion'!$A$3:$M$490,6,0)</f>
        <v>0</v>
      </c>
      <c r="E42" s="212"/>
      <c r="F42" s="212"/>
      <c r="G42" s="212" t="str">
        <f>VLOOKUP(B42,'Plantilla publicacion'!$A$3:$M$490,7,0)</f>
        <v>N/A</v>
      </c>
      <c r="H42" s="11" t="str">
        <f>VLOOKUP(B42,'Plantilla publicacion'!$A$3:$M$505,8,0)</f>
        <v>Ejecutar el plan de trabajo (Informe de seguimiento y/o ejecución del programa)</v>
      </c>
      <c r="I42" s="11">
        <f>VLOOKUP(B42,'Plantilla publicacion'!$A$3:$M$505,9,0)</f>
        <v>100</v>
      </c>
      <c r="J42" s="11" t="str">
        <f>VLOOKUP(B42,'Plantilla publicacion'!$A$3:$M$505,10,0)</f>
        <v>Porcentual</v>
      </c>
      <c r="K42" s="111" t="str">
        <f>VLOOKUP(B42,'Plantilla publicacion'!$A$3:$M$505,11,0)</f>
        <v>2025-04-07</v>
      </c>
      <c r="L42" s="111" t="str">
        <f>VLOOKUP(B42,'Plantilla publicacion'!$A$3:$M$505,12,0)</f>
        <v>2025-12-19</v>
      </c>
      <c r="M42" s="109"/>
      <c r="N42" s="113" t="str">
        <f>VLOOKUP(B42,'Plantilla publicacion'!$A$3:$M$505,13,0)</f>
        <v>37-GRUPO DE TRABAJO DE ESTUDIOS ECONÓMICOS</v>
      </c>
    </row>
    <row r="43" spans="1:14" s="12" customFormat="1" ht="51" x14ac:dyDescent="0.25">
      <c r="A43" s="5" t="str">
        <f>VLOOKUP(B43,'Plantilla publicacion'!$A$3:$B$490,2,0)</f>
        <v>Producto</v>
      </c>
      <c r="B43" s="99" t="s">
        <v>853</v>
      </c>
      <c r="C43" s="210" t="str">
        <f>VLOOKUP(B43,'Plantilla publicacion'!$A$3:$R$490,17,0)</f>
        <v>PND - 2-01-4-c- Seguridad humana y justicia social - Portabilidad de datos para el empoderamiento ciudadano / PES - Reindustrialización</v>
      </c>
      <c r="D43" s="210" t="str">
        <f>VLOOKUP(B43,'Plantilla publicacion'!$A$3:$M$497,6,0)</f>
        <v>58-Promover el enfoque preventivo, diferencial y territorial en el que hacer misional de la entidad</v>
      </c>
      <c r="E43" s="210" t="str">
        <f>VLOOKUP(B43,'Plantilla publicacion'!$A$3:$O$490,14,0)</f>
        <v>103-Cumplimiento de productos del PAI asociados a Promover el enfoque preventivo, diferencial y territorial en el que hacer misional de la entidad</v>
      </c>
      <c r="F43" s="210" t="str">
        <f>VLOOKUP(B43,'Plantilla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43" s="210" t="str">
        <f>VLOOKUP(B43,'Plantilla publicacion'!$A$3:$M$497,7,0)</f>
        <v>C-3503-0200-0012-20104c</v>
      </c>
      <c r="H43" s="101" t="str">
        <f>VLOOKUP(B43,'Plantilla publicacion'!$A$3:$M$505,8,0)</f>
        <v>Lineamientos para generar conciencia sobre el debido tratamiento de datos personales en los procesos de transferencia de tecnología para salvaguardar el derecho en dichos procesos,  divulgado.  (informe de conclusiones/único entregable)</v>
      </c>
      <c r="I43" s="101">
        <f>VLOOKUP(B43,'Plantilla publicacion'!$A$3:$M$505,9,0)</f>
        <v>1</v>
      </c>
      <c r="J43" s="101" t="str">
        <f>VLOOKUP(B43,'Plantilla publicacion'!$A$3:$M$505,10,0)</f>
        <v>Númerica</v>
      </c>
      <c r="K43" s="175" t="str">
        <f>VLOOKUP(B43,'Plantilla publicacion'!$A$3:$M$505,11,0)</f>
        <v>2025-03-04</v>
      </c>
      <c r="L43" s="175" t="str">
        <f>VLOOKUP(B43,'Plantilla publicacion'!$A$3:$M$505,12,0)</f>
        <v>2025-11-28</v>
      </c>
      <c r="M43" s="15" t="str">
        <f>IF(ISERROR(VLOOKUP(B43,'Plantilla publicacion'!$A$3:$P$490,16,0)),"NA",VLOOKUP(B43,'Plantilla publicacion'!$A$3:$P$490,16,0))</f>
        <v>PES_20230193 / PEI_23</v>
      </c>
      <c r="N43" s="102" t="str">
        <f>VLOOKUP(B43,'Plantilla publicacion'!$A$3:$M$505,13,0)</f>
        <v>7000-DESPACHO DEL SUPERINTENDENTE DELEGADO PARA LA PROTECCIÓN DE DATOS PERSONALES</v>
      </c>
    </row>
    <row r="44" spans="1:14" ht="51" x14ac:dyDescent="0.25">
      <c r="A44" s="13" t="str">
        <f>VLOOKUP(B44,'Plantilla publicacion'!$A$3:$B$490,2,0)</f>
        <v>Actividad propia</v>
      </c>
      <c r="B44" s="103" t="s">
        <v>855</v>
      </c>
      <c r="C44" s="211"/>
      <c r="D44" s="211">
        <f>VLOOKUP(B44,'Plantilla publicacion'!$A$3:$M$490,6,0)</f>
        <v>0</v>
      </c>
      <c r="E44" s="211"/>
      <c r="F44" s="211"/>
      <c r="G44" s="211" t="str">
        <f>VLOOKUP(B44,'Plantilla publicacion'!$A$3:$M$490,7,0)</f>
        <v>N/A</v>
      </c>
      <c r="H44" s="6" t="str">
        <f>VLOOKUP(B44,'Plantilla publicacion'!$A$3:$M$505,8,0)</f>
        <v>Realizar sensibilización de los lineamientos sobre el tratamiento de datos personales en los procesos de transferencia de tecnología con los sectores instruidos. (Correo electrónico con la evidencia de la realización de la socialización/único entregable)</v>
      </c>
      <c r="I44" s="6">
        <f>VLOOKUP(B44,'Plantilla publicacion'!$A$3:$M$505,9,0)</f>
        <v>1</v>
      </c>
      <c r="J44" s="6" t="str">
        <f>VLOOKUP(B44,'Plantilla publicacion'!$A$3:$M$505,10,0)</f>
        <v>Númerica</v>
      </c>
      <c r="K44" s="7" t="str">
        <f>VLOOKUP(B44,'Plantilla publicacion'!$A$3:$M$505,11,0)</f>
        <v>2025-03-04</v>
      </c>
      <c r="L44" s="7" t="str">
        <f>VLOOKUP(B44,'Plantilla publicacion'!$A$3:$M$505,12,0)</f>
        <v>2025-11-22</v>
      </c>
      <c r="M44" s="58"/>
      <c r="N44" s="104" t="str">
        <f>VLOOKUP(B44,'Plantilla publicacion'!$A$3:$M$505,13,0)</f>
        <v>7000-DESPACHO DEL SUPERINTENDENTE DELEGADO PARA LA PROTECCIÓN DE DATOS PERSONALES</v>
      </c>
    </row>
    <row r="45" spans="1:14" ht="39" thickBot="1" x14ac:dyDescent="0.3">
      <c r="A45" s="13" t="str">
        <f>VLOOKUP(B45,'Plantilla publicacion'!$A$3:$B$490,2,0)</f>
        <v>Actividad propia</v>
      </c>
      <c r="B45" s="105" t="s">
        <v>856</v>
      </c>
      <c r="C45" s="212"/>
      <c r="D45" s="212">
        <f>VLOOKUP(B45,'Plantilla publicacion'!$A$3:$M$490,6,0)</f>
        <v>0</v>
      </c>
      <c r="E45" s="212"/>
      <c r="F45" s="212"/>
      <c r="G45" s="212" t="str">
        <f>VLOOKUP(B45,'Plantilla publicacion'!$A$3:$M$490,7,0)</f>
        <v>N/A</v>
      </c>
      <c r="H45" s="107" t="str">
        <f>VLOOKUP(B45,'Plantilla publicacion'!$A$3:$M$505,8,0)</f>
        <v>Realizar un informe con las conclusiones y reflexiones sobre la sinergias entre las propiedad industrial y el debido de tratamiento datos personales. (Informe elaborado)</v>
      </c>
      <c r="I45" s="107">
        <f>VLOOKUP(B45,'Plantilla publicacion'!$A$3:$M$505,9,0)</f>
        <v>1</v>
      </c>
      <c r="J45" s="107" t="str">
        <f>VLOOKUP(B45,'Plantilla publicacion'!$A$3:$M$505,10,0)</f>
        <v>Númerica</v>
      </c>
      <c r="K45" s="108" t="str">
        <f>VLOOKUP(B45,'Plantilla publicacion'!$A$3:$M$505,11,0)</f>
        <v>2025-07-01</v>
      </c>
      <c r="L45" s="108" t="str">
        <f>VLOOKUP(B45,'Plantilla publicacion'!$A$3:$M$505,12,0)</f>
        <v>2025-11-28</v>
      </c>
      <c r="M45" s="109"/>
      <c r="N45" s="110" t="str">
        <f>VLOOKUP(B45,'Plantilla publicacion'!$A$3:$M$505,13,0)</f>
        <v>7000-DESPACHO DEL SUPERINTENDENTE DELEGADO PARA LA PROTECCIÓN DE DATOS PERSONALES</v>
      </c>
    </row>
    <row r="46" spans="1:14" s="12" customFormat="1" ht="63.75" x14ac:dyDescent="0.25">
      <c r="A46" s="5" t="str">
        <f>VLOOKUP(B46,'Plantilla publicacion'!$A$3:$B$490,2,0)</f>
        <v>Producto</v>
      </c>
      <c r="B46" s="99" t="s">
        <v>1125</v>
      </c>
      <c r="C46" s="210" t="str">
        <f>VLOOKUP(B46,'Plantilla publicacion'!$A$3:$R$490,17,0)</f>
        <v>PND - 5-31-5-b- Convergencia regional - Entidades públicas territoriales y nacionales fortalecidas / PES - Transformación Institucional</v>
      </c>
      <c r="D46" s="210" t="str">
        <f>VLOOKUP(B46,'Plantilla publicacion'!$A$3:$M$497,6,0)</f>
        <v>56-Fortalecer la gestión de la información, el conocimiento y la innovación para optimizar la capacidad institucional</v>
      </c>
      <c r="E46" s="210" t="str">
        <f>VLOOKUP(B46,'Plantilla publicacion'!$A$3:$O$490,14,0)</f>
        <v>102-Cumplimiento de productos del PAI asociados a Fortalecer la gestión de la información, el conocimiento y la innovación para optimizar la capacidad institucional</v>
      </c>
      <c r="F46" s="210" t="str">
        <f>VLOOKUP(B46,'Plantilla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46" s="210" t="str">
        <f>VLOOKUP(B46,'Plantilla publicacion'!$A$3:$M$497,7,0)</f>
        <v>N/A</v>
      </c>
      <c r="H46" s="101" t="str">
        <f>VLOOKUP(B46,'Plantilla publicacion'!$A$3:$M$505,8,0)</f>
        <v>Guías o directrices para incentivar de manera eficaz la aplicación de normas de protección y libre competencia económica y proporcionar claridad a empresas, autoridades públicas y de competencia homóloga, elaboradas y publicadas (Guía elaborada/capturas de publicación)</v>
      </c>
      <c r="I46" s="101">
        <f>VLOOKUP(B46,'Plantilla publicacion'!$A$3:$M$505,9,0)</f>
        <v>4</v>
      </c>
      <c r="J46" s="101" t="str">
        <f>VLOOKUP(B46,'Plantilla publicacion'!$A$3:$M$505,10,0)</f>
        <v>Númerica</v>
      </c>
      <c r="K46" s="175" t="str">
        <f>VLOOKUP(B46,'Plantilla publicacion'!$A$3:$M$505,11,0)</f>
        <v>2025-02-03</v>
      </c>
      <c r="L46" s="175" t="str">
        <f>VLOOKUP(B46,'Plantilla publicacion'!$A$3:$M$505,12,0)</f>
        <v>2025-11-28</v>
      </c>
      <c r="M46" s="15" t="str">
        <f>IF(ISERROR(VLOOKUP(B46,'Plantilla publicacion'!$A$3:$P$490,16,0)),"NA",VLOOKUP(B46,'Plantilla publicacion'!$A$3:$P$490,16,0))</f>
        <v>PND_7_Fortalecer las capacidades y conocimiento sobre derechos y deberes de las relaciones de consumo (programas de cumplimiento en competencia) / PND 9_Ampliar los instrumentos de prevención</v>
      </c>
      <c r="N46" s="102" t="str">
        <f>VLOOKUP(B46,'Plantilla publicacion'!$A$3:$M$505,13,0)</f>
        <v>10-OFICINA  ASESORA JURÍDICA;
1000-DESPACHO DEL SUPERINTENDENTE DELEGADO PARA LA PROTECCIÓN DE LA COMPETENCIA;
73-GRUPO DE TRABAJO DE COMUNICACION</v>
      </c>
    </row>
    <row r="47" spans="1:14" ht="38.25" x14ac:dyDescent="0.25">
      <c r="A47" s="13" t="str">
        <f>VLOOKUP(B47,'Plantilla publicacion'!$A$3:$B$490,2,0)</f>
        <v>Actividad propia</v>
      </c>
      <c r="B47" s="103" t="s">
        <v>1128</v>
      </c>
      <c r="C47" s="211"/>
      <c r="D47" s="211">
        <f>VLOOKUP(B47,'Plantilla publicacion'!$A$3:$M$490,6,0)</f>
        <v>0</v>
      </c>
      <c r="E47" s="211"/>
      <c r="F47" s="211"/>
      <c r="G47" s="211" t="str">
        <f>VLOOKUP(B47,'Plantilla publicacion'!$A$3:$M$490,7,0)</f>
        <v>N/A</v>
      </c>
      <c r="H47" s="6" t="str">
        <f>VLOOKUP(B47,'Plantilla publicacion'!$A$3:$M$505,8,0)</f>
        <v>Elaborar y enviar los documentos a la Oficina Asesora Jurídica  (Documento en Word de la guía o manual remitido a la Oficina Asesora Jurídica)</v>
      </c>
      <c r="I47" s="6">
        <f>VLOOKUP(B47,'Plantilla publicacion'!$A$3:$M$505,9,0)</f>
        <v>4</v>
      </c>
      <c r="J47" s="6" t="str">
        <f>VLOOKUP(B47,'Plantilla publicacion'!$A$3:$M$505,10,0)</f>
        <v>Númerica</v>
      </c>
      <c r="K47" s="7" t="str">
        <f>VLOOKUP(B47,'Plantilla publicacion'!$A$3:$M$505,11,0)</f>
        <v>2025-02-03</v>
      </c>
      <c r="L47" s="7" t="str">
        <f>VLOOKUP(B47,'Plantilla publicacion'!$A$3:$M$505,12,0)</f>
        <v>2025-07-31</v>
      </c>
      <c r="M47" s="58"/>
      <c r="N47" s="104" t="str">
        <f>VLOOKUP(B47,'Plantilla publicacion'!$A$3:$M$505,13,0)</f>
        <v>1000-DESPACHO DEL SUPERINTENDENTE DELEGADO PARA LA PROTECCIÓN DE LA COMPETENCIA</v>
      </c>
    </row>
    <row r="48" spans="1:14" ht="38.25" x14ac:dyDescent="0.25">
      <c r="A48" s="13" t="str">
        <f>VLOOKUP(B48,'Plantilla publicacion'!$A$3:$B$490,2,0)</f>
        <v>Actividad sin participación</v>
      </c>
      <c r="B48" s="103" t="s">
        <v>1130</v>
      </c>
      <c r="C48" s="211"/>
      <c r="D48" s="211">
        <f>VLOOKUP(B48,'Plantilla publicacion'!$A$3:$M$490,6,0)</f>
        <v>0</v>
      </c>
      <c r="E48" s="211"/>
      <c r="F48" s="211"/>
      <c r="G48" s="211" t="str">
        <f>VLOOKUP(B48,'Plantilla publicacion'!$A$3:$M$490,7,0)</f>
        <v>N/A</v>
      </c>
      <c r="H48" s="6" t="str">
        <f>VLOOKUP(B48,'Plantilla publicacion'!$A$3:$M$505,8,0)</f>
        <v>Revisar y/o aprobar los documentos y enviarlos al área solicitante mediante correo electrónico. (Correo electrónico con revisión y/o aprobación de los documentos)</v>
      </c>
      <c r="I48" s="6">
        <f>VLOOKUP(B48,'Plantilla publicacion'!$A$3:$M$505,9,0)</f>
        <v>4</v>
      </c>
      <c r="J48" s="6" t="str">
        <f>VLOOKUP(B48,'Plantilla publicacion'!$A$3:$M$505,10,0)</f>
        <v>Númerica</v>
      </c>
      <c r="K48" s="7" t="str">
        <f>VLOOKUP(B48,'Plantilla publicacion'!$A$3:$M$505,11,0)</f>
        <v>2025-03-20</v>
      </c>
      <c r="L48" s="7" t="str">
        <f>VLOOKUP(B48,'Plantilla publicacion'!$A$3:$M$505,12,0)</f>
        <v>2025-07-31</v>
      </c>
      <c r="M48" s="58"/>
      <c r="N48" s="104" t="str">
        <f>VLOOKUP(B48,'Plantilla publicacion'!$A$3:$M$505,13,0)</f>
        <v>10-OFICINA  ASESORA JURÍDICA</v>
      </c>
    </row>
    <row r="49" spans="1:14" ht="63.75" x14ac:dyDescent="0.25">
      <c r="A49" s="13" t="str">
        <f>VLOOKUP(B49,'Plantilla publicacion'!$A$3:$B$490,2,0)</f>
        <v>Actividad propia</v>
      </c>
      <c r="B49" s="103" t="s">
        <v>1133</v>
      </c>
      <c r="C49" s="211"/>
      <c r="D49" s="211">
        <f>VLOOKUP(B49,'Plantilla publicacion'!$A$3:$M$490,6,0)</f>
        <v>0</v>
      </c>
      <c r="E49" s="211"/>
      <c r="F49" s="211"/>
      <c r="G49" s="211" t="str">
        <f>VLOOKUP(B49,'Plantilla publicacion'!$A$3:$M$490,7,0)</f>
        <v>N/A</v>
      </c>
      <c r="H49" s="6" t="str">
        <f>VLOOKUP(B49,'Plantilla publicacion'!$A$3:$M$505,8,0)</f>
        <v>Enviar al Grupo de trabajo de Comunicaciones y a la Oficina Asesora Jurídica, los documento en Word, avalados por el Superintendente, con sugerencias a tener en cuenta en materia gráfica.  (Correo electrónico y documento en Word de la guía o manual, con sugerencias a tener en cuenta en materia gráfica)</v>
      </c>
      <c r="I49" s="6">
        <f>VLOOKUP(B49,'Plantilla publicacion'!$A$3:$M$505,9,0)</f>
        <v>4</v>
      </c>
      <c r="J49" s="6" t="str">
        <f>VLOOKUP(B49,'Plantilla publicacion'!$A$3:$M$505,10,0)</f>
        <v>Númerica</v>
      </c>
      <c r="K49" s="7" t="str">
        <f>VLOOKUP(B49,'Plantilla publicacion'!$A$3:$M$505,11,0)</f>
        <v>2025-08-01</v>
      </c>
      <c r="L49" s="7" t="str">
        <f>VLOOKUP(B49,'Plantilla publicacion'!$A$3:$M$505,12,0)</f>
        <v>2025-08-29</v>
      </c>
      <c r="M49" s="58"/>
      <c r="N49" s="104" t="str">
        <f>VLOOKUP(B49,'Plantilla publicacion'!$A$3:$M$505,13,0)</f>
        <v>1000-DESPACHO DEL SUPERINTENDENTE DELEGADO PARA LA PROTECCIÓN DE LA COMPETENCIA</v>
      </c>
    </row>
    <row r="50" spans="1:14" ht="25.5" x14ac:dyDescent="0.25">
      <c r="A50" s="13" t="str">
        <f>VLOOKUP(B50,'Plantilla publicacion'!$A$3:$B$490,2,0)</f>
        <v>Actividad sin participación</v>
      </c>
      <c r="B50" s="103" t="s">
        <v>1135</v>
      </c>
      <c r="C50" s="211"/>
      <c r="D50" s="211">
        <f>VLOOKUP(B50,'Plantilla publicacion'!$A$3:$M$490,6,0)</f>
        <v>0</v>
      </c>
      <c r="E50" s="211"/>
      <c r="F50" s="211"/>
      <c r="G50" s="211" t="str">
        <f>VLOOKUP(B50,'Plantilla publicacion'!$A$3:$M$490,7,0)</f>
        <v>N/A</v>
      </c>
      <c r="H50" s="6" t="str">
        <f>VLOOKUP(B50,'Plantilla publicacion'!$A$3:$M$505,8,0)</f>
        <v>Elaborar y enviar al área solicitante, los  documentos con ajustes de corrección de estilo y diagramado.  (Documento Final)</v>
      </c>
      <c r="I50" s="6">
        <f>VLOOKUP(B50,'Plantilla publicacion'!$A$3:$M$505,9,0)</f>
        <v>4</v>
      </c>
      <c r="J50" s="6" t="str">
        <f>VLOOKUP(B50,'Plantilla publicacion'!$A$3:$M$505,10,0)</f>
        <v>Númerica</v>
      </c>
      <c r="K50" s="7" t="str">
        <f>VLOOKUP(B50,'Plantilla publicacion'!$A$3:$M$505,11,0)</f>
        <v>2025-09-01</v>
      </c>
      <c r="L50" s="7" t="str">
        <f>VLOOKUP(B50,'Plantilla publicacion'!$A$3:$M$505,12,0)</f>
        <v>2025-10-31</v>
      </c>
      <c r="M50" s="58"/>
      <c r="N50" s="104" t="str">
        <f>VLOOKUP(B50,'Plantilla publicacion'!$A$3:$M$505,13,0)</f>
        <v>73-GRUPO DE TRABAJO DE COMUNICACION</v>
      </c>
    </row>
    <row r="51" spans="1:14" ht="26.25" thickBot="1" x14ac:dyDescent="0.3">
      <c r="A51" s="13" t="str">
        <f>VLOOKUP(B51,'Plantilla publicacion'!$A$3:$B$490,2,0)</f>
        <v>Actividad propia</v>
      </c>
      <c r="B51" s="105" t="s">
        <v>1137</v>
      </c>
      <c r="C51" s="212"/>
      <c r="D51" s="212">
        <f>VLOOKUP(B51,'Plantilla publicacion'!$A$3:$M$490,6,0)</f>
        <v>0</v>
      </c>
      <c r="E51" s="212"/>
      <c r="F51" s="212"/>
      <c r="G51" s="212" t="str">
        <f>VLOOKUP(B51,'Plantilla publicacion'!$A$3:$M$490,7,0)</f>
        <v>N/A</v>
      </c>
      <c r="H51" s="107" t="str">
        <f>VLOOKUP(B51,'Plantilla publicacion'!$A$3:$M$505,8,0)</f>
        <v>Solicitar la Publicación de los documentos en la página web. (Correo electrónico y Documento de la guía o manual a publicar)</v>
      </c>
      <c r="I51" s="107">
        <f>VLOOKUP(B51,'Plantilla publicacion'!$A$3:$M$505,9,0)</f>
        <v>4</v>
      </c>
      <c r="J51" s="107" t="str">
        <f>VLOOKUP(B51,'Plantilla publicacion'!$A$3:$M$505,10,0)</f>
        <v>Númerica</v>
      </c>
      <c r="K51" s="108" t="str">
        <f>VLOOKUP(B51,'Plantilla publicacion'!$A$3:$M$505,11,0)</f>
        <v>2025-11-04</v>
      </c>
      <c r="L51" s="108" t="str">
        <f>VLOOKUP(B51,'Plantilla publicacion'!$A$3:$M$505,12,0)</f>
        <v>2025-11-28</v>
      </c>
      <c r="M51" s="109"/>
      <c r="N51" s="110" t="str">
        <f>VLOOKUP(B51,'Plantilla publicacion'!$A$3:$M$505,13,0)</f>
        <v>1000-DESPACHO DEL SUPERINTENDENTE DELEGADO PARA LA PROTECCIÓN DE LA COMPETENCIA</v>
      </c>
    </row>
    <row r="52" spans="1:14" s="12" customFormat="1" ht="63.75" x14ac:dyDescent="0.25">
      <c r="A52" s="5" t="str">
        <f>VLOOKUP(B52,'Plantilla publicacion'!$A$3:$B$490,2,0)</f>
        <v>Producto</v>
      </c>
      <c r="B52" s="15" t="s">
        <v>1139</v>
      </c>
      <c r="C52" s="211" t="str">
        <f>VLOOKUP(B52,'Plantilla publicacion'!$A$3:$R$490,17,0)</f>
        <v>PND - 5-31-5-b- Convergencia regional - Entidades públicas territoriales y nacionales fortalecidas / PES - Transformación Institucional</v>
      </c>
      <c r="D52" s="211" t="str">
        <f>VLOOKUP(B52,'Plantilla publicacion'!$A$3:$M$497,6,0)</f>
        <v>56-Fortalecer la gestión de la información, el conocimiento y la innovación para optimizar la capacidad institucional</v>
      </c>
      <c r="E52" s="211" t="str">
        <f>VLOOKUP(B52,'Plantilla publicacion'!$A$3:$O$490,14,0)</f>
        <v>102-Cumplimiento de productos del PAI asociados a Fortalecer la gestión de la información, el conocimiento y la innovación para optimizar la capacidad institucional</v>
      </c>
      <c r="F52" s="211" t="str">
        <f>VLOOKUP(B52,'Plantilla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52" s="211" t="str">
        <f>VLOOKUP(B52,'Plantilla publicacion'!$A$3:$M$497,7,0)</f>
        <v>N/A</v>
      </c>
      <c r="H52" s="15" t="str">
        <f>VLOOKUP(B52,'Plantilla publicacion'!$A$3:$M$505,8,0)</f>
        <v>Estudios Económicos o informes que permitan Identificar factores que generen distorsiones en la competencia de los mercados y acciones prioritarias en materia de defensa de la competencia, realizados  (Estudios Económicos o informes elaborados)</v>
      </c>
      <c r="I52" s="15">
        <f>VLOOKUP(B52,'Plantilla publicacion'!$A$3:$M$505,9,0)</f>
        <v>5</v>
      </c>
      <c r="J52" s="15" t="str">
        <f>VLOOKUP(B52,'Plantilla publicacion'!$A$3:$M$505,10,0)</f>
        <v>Númerica</v>
      </c>
      <c r="K52" s="174" t="str">
        <f>VLOOKUP(B52,'Plantilla publicacion'!$A$3:$M$505,11,0)</f>
        <v>2025-02-03</v>
      </c>
      <c r="L52" s="174" t="str">
        <f>VLOOKUP(B52,'Plantilla publicacion'!$A$3:$M$505,12,0)</f>
        <v>2025-12-12</v>
      </c>
      <c r="M52" s="15" t="str">
        <f>IF(ISERROR(VLOOKUP(B52,'Plantilla publicacion'!$A$3:$P$490,16,0)),"NA",VLOOKUP(B52,'Plantilla publicacion'!$A$3:$P$490,16,0))</f>
        <v>PND 9_Ampliar los instrumentos de prevención / PND 10_Fortalecer las actividades de inspección, vigilancia y control / PES_20230189 / PES_20230192 / PEI_4 / PEI_5</v>
      </c>
      <c r="N52" s="15" t="str">
        <f>VLOOKUP(B52,'Plantilla publicacion'!$A$3:$M$505,13,0)</f>
        <v>1000-DESPACHO DEL SUPERINTENDENTE DELEGADO PARA LA PROTECCIÓN DE LA COMPETENCIA</v>
      </c>
    </row>
    <row r="53" spans="1:14" ht="25.5" x14ac:dyDescent="0.25">
      <c r="A53" s="13" t="str">
        <f>VLOOKUP(B53,'Plantilla publicacion'!$A$3:$B$490,2,0)</f>
        <v>Actividad propia</v>
      </c>
      <c r="B53" s="6" t="s">
        <v>1141</v>
      </c>
      <c r="C53" s="211"/>
      <c r="D53" s="211">
        <f>VLOOKUP(B53,'Plantilla publicacion'!$A$3:$M$490,6,0)</f>
        <v>0</v>
      </c>
      <c r="E53" s="211"/>
      <c r="F53" s="211"/>
      <c r="G53" s="211" t="str">
        <f>VLOOKUP(B53,'Plantilla publicacion'!$A$3:$M$490,7,0)</f>
        <v>N/A</v>
      </c>
      <c r="H53" s="6" t="str">
        <f>VLOOKUP(B53,'Plantilla publicacion'!$A$3:$M$505,8,0)</f>
        <v>Definir el alcance requerido, para los estudios o informes.  (Acta con el alcance definido)</v>
      </c>
      <c r="I53" s="6">
        <f>VLOOKUP(B53,'Plantilla publicacion'!$A$3:$M$505,9,0)</f>
        <v>5</v>
      </c>
      <c r="J53" s="6" t="str">
        <f>VLOOKUP(B53,'Plantilla publicacion'!$A$3:$M$505,10,0)</f>
        <v>Númerica</v>
      </c>
      <c r="K53" s="7" t="str">
        <f>VLOOKUP(B53,'Plantilla publicacion'!$A$3:$M$505,11,0)</f>
        <v>2025-02-03</v>
      </c>
      <c r="L53" s="7" t="str">
        <f>VLOOKUP(B53,'Plantilla publicacion'!$A$3:$M$505,12,0)</f>
        <v>2025-02-28</v>
      </c>
      <c r="M53" s="58"/>
      <c r="N53" s="17" t="str">
        <f>VLOOKUP(B53,'Plantilla publicacion'!$A$3:$M$505,13,0)</f>
        <v>1000-DESPACHO DEL SUPERINTENDENTE DELEGADO PARA LA PROTECCIÓN DE LA COMPETENCIA</v>
      </c>
    </row>
    <row r="54" spans="1:14" ht="26.25" thickBot="1" x14ac:dyDescent="0.3">
      <c r="A54" s="13" t="str">
        <f>VLOOKUP(B54,'Plantilla publicacion'!$A$3:$B$490,2,0)</f>
        <v>Actividad propia</v>
      </c>
      <c r="B54" s="11" t="s">
        <v>1143</v>
      </c>
      <c r="C54" s="211"/>
      <c r="D54" s="211">
        <f>VLOOKUP(B54,'Plantilla publicacion'!$A$3:$M$490,6,0)</f>
        <v>0</v>
      </c>
      <c r="E54" s="211"/>
      <c r="F54" s="211"/>
      <c r="G54" s="211" t="str">
        <f>VLOOKUP(B54,'Plantilla publicacion'!$A$3:$M$490,7,0)</f>
        <v>N/A</v>
      </c>
      <c r="H54" s="11" t="str">
        <f>VLOOKUP(B54,'Plantilla publicacion'!$A$3:$M$505,8,0)</f>
        <v>Realizar y entregar los estudios o informes   (Estudio presentado a la Delegada para la Protección de la Competencia)</v>
      </c>
      <c r="I54" s="11">
        <f>VLOOKUP(B54,'Plantilla publicacion'!$A$3:$M$505,9,0)</f>
        <v>5</v>
      </c>
      <c r="J54" s="11" t="str">
        <f>VLOOKUP(B54,'Plantilla publicacion'!$A$3:$M$505,10,0)</f>
        <v>Númerica</v>
      </c>
      <c r="K54" s="111" t="str">
        <f>VLOOKUP(B54,'Plantilla publicacion'!$A$3:$M$505,11,0)</f>
        <v>2025-03-03</v>
      </c>
      <c r="L54" s="111" t="str">
        <f>VLOOKUP(B54,'Plantilla publicacion'!$A$3:$M$505,12,0)</f>
        <v>2025-12-12</v>
      </c>
      <c r="M54" s="109"/>
      <c r="N54" s="113" t="str">
        <f>VLOOKUP(B54,'Plantilla publicacion'!$A$3:$M$505,13,0)</f>
        <v>1000-DESPACHO DEL SUPERINTENDENTE DELEGADO PARA LA PROTECCIÓN DE LA COMPETENCIA</v>
      </c>
    </row>
    <row r="55" spans="1:14" s="12" customFormat="1" ht="51" x14ac:dyDescent="0.25">
      <c r="A55" s="5" t="str">
        <f>VLOOKUP(B55,'Plantilla publicacion'!$A$3:$B$490,2,0)</f>
        <v>Producto</v>
      </c>
      <c r="B55" s="99" t="s">
        <v>1285</v>
      </c>
      <c r="C55" s="210" t="str">
        <f>VLOOKUP(B55,'Plantilla publicacion'!$A$3:$R$490,17,0)</f>
        <v>PND - 5-31-5-b- Convergencia regional - Entidades públicas territoriales y nacionales fortalecidas / PES - Cierre de brechas territoriales</v>
      </c>
      <c r="D55" s="210" t="str">
        <f>VLOOKUP(B55,'Plantilla publicacion'!$A$3:$M$497,6,0)</f>
        <v>58-Promover el enfoque preventivo, diferencial y territorial en el que hacer misional de la entidad</v>
      </c>
      <c r="E55" s="210" t="str">
        <f>VLOOKUP(B55,'Plantilla publicacion'!$A$3:$O$490,14,0)</f>
        <v>103-Cumplimiento de productos del PAI asociados a Promover el enfoque preventivo, diferencial y territorial en el que hacer misional de la entidad</v>
      </c>
      <c r="F55" s="210" t="str">
        <f>VLOOKUP(B55,'Plantilla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55" s="210" t="str">
        <f>VLOOKUP(B55,'Plantilla publicacion'!$A$3:$M$497,7,0)</f>
        <v>C-3503-0200-0009-40401c</v>
      </c>
      <c r="H55" s="101" t="str">
        <f>VLOOKUP(B55,'Plantilla publicacion'!$A$3:$M$505,8,0)</f>
        <v>Guía de Aprendizaje en Derecho de Consumo traducida a lenguaje de minorías étnicas, elaborada y socializada  (Guía en formato digital)</v>
      </c>
      <c r="I55" s="101">
        <f>VLOOKUP(B55,'Plantilla publicacion'!$A$3:$M$505,9,0)</f>
        <v>1</v>
      </c>
      <c r="J55" s="101" t="str">
        <f>VLOOKUP(B55,'Plantilla publicacion'!$A$3:$M$505,10,0)</f>
        <v>Númerica</v>
      </c>
      <c r="K55" s="175" t="str">
        <f>VLOOKUP(B55,'Plantilla publicacion'!$A$3:$M$505,11,0)</f>
        <v>2025-02-03</v>
      </c>
      <c r="L55" s="175" t="str">
        <f>VLOOKUP(B55,'Plantilla publicacion'!$A$3:$M$505,12,0)</f>
        <v>2025-12-15</v>
      </c>
      <c r="M55" s="15" t="str">
        <f>IF(ISERROR(VLOOKUP(B55,'Plantilla publicacion'!$A$3:$P$490,16,0)),"NA",VLOOKUP(B55,'Plantilla publicacion'!$A$3:$P$490,16,0))</f>
        <v>PND_8_Fortalecer las capacidades y conocimiento sobre derechos y deberes de las relaciones de consumo / PES_20230197 / PEI_17</v>
      </c>
      <c r="N55" s="102" t="str">
        <f>VLOOKUP(B55,'Plantilla publicacion'!$A$3:$M$505,13,0)</f>
        <v>3003-GRUPO DE TRABAJO DE APOYO A LA RED NACIONAL DE PROTECCIÓN  AL CONSUMIDOR;
71-GRUPO DE TRABAJO DE FORMACION</v>
      </c>
    </row>
    <row r="56" spans="1:14" ht="38.25" x14ac:dyDescent="0.25">
      <c r="A56" s="13" t="str">
        <f>VLOOKUP(B56,'Plantilla publicacion'!$A$3:$B$490,2,0)</f>
        <v>Actividad propia</v>
      </c>
      <c r="B56" s="103" t="s">
        <v>1287</v>
      </c>
      <c r="C56" s="211"/>
      <c r="D56" s="211">
        <f>VLOOKUP(B56,'Plantilla publicacion'!$A$3:$M$490,6,0)</f>
        <v>0</v>
      </c>
      <c r="E56" s="211"/>
      <c r="F56" s="211"/>
      <c r="G56" s="211" t="str">
        <f>VLOOKUP(B56,'Plantilla publicacion'!$A$3:$M$490,7,0)</f>
        <v>N/A</v>
      </c>
      <c r="H56" s="6" t="str">
        <f>VLOOKUP(B56,'Plantilla publicacion'!$A$3:$M$505,8,0)</f>
        <v>Definir el grupo étnico para la traducción de la Guía de Aprendizaje en Derecho de Consumo  (Acta de acuerdo de grupo étnico definido)</v>
      </c>
      <c r="I56" s="6">
        <f>VLOOKUP(B56,'Plantilla publicacion'!$A$3:$M$505,9,0)</f>
        <v>1</v>
      </c>
      <c r="J56" s="6" t="str">
        <f>VLOOKUP(B56,'Plantilla publicacion'!$A$3:$M$505,10,0)</f>
        <v>Númerica</v>
      </c>
      <c r="K56" s="7" t="str">
        <f>VLOOKUP(B56,'Plantilla publicacion'!$A$3:$M$505,11,0)</f>
        <v>2025-02-03</v>
      </c>
      <c r="L56" s="7" t="str">
        <f>VLOOKUP(B56,'Plantilla publicacion'!$A$3:$M$505,12,0)</f>
        <v>2025-03-31</v>
      </c>
      <c r="M56" s="58"/>
      <c r="N56" s="104" t="str">
        <f>VLOOKUP(B56,'Plantilla publicacion'!$A$3:$M$505,13,0)</f>
        <v>3003-GRUPO DE TRABAJO DE APOYO A LA RED NACIONAL DE PROTECCIÓN  AL CONSUMIDOR;
71-GRUPO DE TRABAJO DE FORMACION</v>
      </c>
    </row>
    <row r="57" spans="1:14" ht="38.25" x14ac:dyDescent="0.25">
      <c r="A57" s="13" t="str">
        <f>VLOOKUP(B57,'Plantilla publicacion'!$A$3:$B$490,2,0)</f>
        <v>Actividad propia</v>
      </c>
      <c r="B57" s="103" t="s">
        <v>1290</v>
      </c>
      <c r="C57" s="211"/>
      <c r="D57" s="211">
        <f>VLOOKUP(B57,'Plantilla publicacion'!$A$3:$M$490,6,0)</f>
        <v>0</v>
      </c>
      <c r="E57" s="211"/>
      <c r="F57" s="211"/>
      <c r="G57" s="211" t="str">
        <f>VLOOKUP(B57,'Plantilla publicacion'!$A$3:$M$490,7,0)</f>
        <v>N/A</v>
      </c>
      <c r="H57" s="6" t="str">
        <f>VLOOKUP(B57,'Plantilla publicacion'!$A$3:$M$505,8,0)</f>
        <v>Consolidar y traducir la Guía de Aprendizaje en Derecho de Consumo en lenguaje étnico aprobada (Guía de Aprendizaje en Derecho de Consumo en lenguaje étnico aprobada y traducida)</v>
      </c>
      <c r="I57" s="6">
        <f>VLOOKUP(B57,'Plantilla publicacion'!$A$3:$M$505,9,0)</f>
        <v>1</v>
      </c>
      <c r="J57" s="6" t="str">
        <f>VLOOKUP(B57,'Plantilla publicacion'!$A$3:$M$505,10,0)</f>
        <v>Númerica</v>
      </c>
      <c r="K57" s="7" t="str">
        <f>VLOOKUP(B57,'Plantilla publicacion'!$A$3:$M$505,11,0)</f>
        <v>2025-04-01</v>
      </c>
      <c r="L57" s="7" t="str">
        <f>VLOOKUP(B57,'Plantilla publicacion'!$A$3:$M$505,12,0)</f>
        <v>2025-08-29</v>
      </c>
      <c r="M57" s="58"/>
      <c r="N57" s="104" t="str">
        <f>VLOOKUP(B57,'Plantilla publicacion'!$A$3:$M$505,13,0)</f>
        <v>3003-GRUPO DE TRABAJO DE APOYO A LA RED NACIONAL DE PROTECCIÓN  AL CONSUMIDOR</v>
      </c>
    </row>
    <row r="58" spans="1:14" ht="38.25" x14ac:dyDescent="0.25">
      <c r="A58" s="13" t="str">
        <f>VLOOKUP(B58,'Plantilla publicacion'!$A$3:$B$490,2,0)</f>
        <v>Actividad propia</v>
      </c>
      <c r="B58" s="103" t="s">
        <v>1292</v>
      </c>
      <c r="C58" s="211"/>
      <c r="D58" s="211">
        <f>VLOOKUP(B58,'Plantilla publicacion'!$A$3:$M$490,6,0)</f>
        <v>0</v>
      </c>
      <c r="E58" s="211"/>
      <c r="F58" s="211"/>
      <c r="G58" s="211" t="str">
        <f>VLOOKUP(B58,'Plantilla publicacion'!$A$3:$M$490,7,0)</f>
        <v>N/A</v>
      </c>
      <c r="H58" s="6" t="str">
        <f>VLOOKUP(B58,'Plantilla publicacion'!$A$3:$M$505,8,0)</f>
        <v>Definir la Estrategia de socialización de la Guía de Aprendizaje en Derecho de Consumo (Documento Estrategia de socialización de la Guía de Aprendizaje en Derecho de Consumo)</v>
      </c>
      <c r="I58" s="6">
        <f>VLOOKUP(B58,'Plantilla publicacion'!$A$3:$M$505,9,0)</f>
        <v>1</v>
      </c>
      <c r="J58" s="6" t="str">
        <f>VLOOKUP(B58,'Plantilla publicacion'!$A$3:$M$505,10,0)</f>
        <v>Númerica</v>
      </c>
      <c r="K58" s="7" t="str">
        <f>VLOOKUP(B58,'Plantilla publicacion'!$A$3:$M$505,11,0)</f>
        <v>2025-06-03</v>
      </c>
      <c r="L58" s="7" t="str">
        <f>VLOOKUP(B58,'Plantilla publicacion'!$A$3:$M$505,12,0)</f>
        <v>2025-08-29</v>
      </c>
      <c r="M58" s="58"/>
      <c r="N58" s="104" t="str">
        <f>VLOOKUP(B58,'Plantilla publicacion'!$A$3:$M$505,13,0)</f>
        <v>3003-GRUPO DE TRABAJO DE APOYO A LA RED NACIONAL DE PROTECCIÓN  AL CONSUMIDOR</v>
      </c>
    </row>
    <row r="59" spans="1:14" ht="26.25" thickBot="1" x14ac:dyDescent="0.3">
      <c r="A59" s="13" t="str">
        <f>VLOOKUP(B59,'Plantilla publicacion'!$A$3:$B$490,2,0)</f>
        <v>Actividad propia</v>
      </c>
      <c r="B59" s="105" t="s">
        <v>1294</v>
      </c>
      <c r="C59" s="212"/>
      <c r="D59" s="212">
        <f>VLOOKUP(B59,'Plantilla publicacion'!$A$3:$M$490,6,0)</f>
        <v>0</v>
      </c>
      <c r="E59" s="212"/>
      <c r="F59" s="212"/>
      <c r="G59" s="212" t="str">
        <f>VLOOKUP(B59,'Plantilla publicacion'!$A$3:$M$490,7,0)</f>
        <v>N/A</v>
      </c>
      <c r="H59" s="107" t="str">
        <f>VLOOKUP(B59,'Plantilla publicacion'!$A$3:$M$505,8,0)</f>
        <v>Aplicar la estrategia de socialización definida (Informe de aplicación de la estrategia)</v>
      </c>
      <c r="I59" s="107">
        <f>VLOOKUP(B59,'Plantilla publicacion'!$A$3:$M$505,9,0)</f>
        <v>1</v>
      </c>
      <c r="J59" s="107" t="str">
        <f>VLOOKUP(B59,'Plantilla publicacion'!$A$3:$M$505,10,0)</f>
        <v>Númerica</v>
      </c>
      <c r="K59" s="108" t="str">
        <f>VLOOKUP(B59,'Plantilla publicacion'!$A$3:$M$505,11,0)</f>
        <v>2025-09-01</v>
      </c>
      <c r="L59" s="108" t="str">
        <f>VLOOKUP(B59,'Plantilla publicacion'!$A$3:$M$505,12,0)</f>
        <v>2025-12-15</v>
      </c>
      <c r="M59" s="109"/>
      <c r="N59" s="110" t="str">
        <f>VLOOKUP(B59,'Plantilla publicacion'!$A$3:$M$505,13,0)</f>
        <v>3003-GRUPO DE TRABAJO DE APOYO A LA RED NACIONAL DE PROTECCIÓN  AL CONSUMIDOR</v>
      </c>
    </row>
    <row r="60" spans="1:14" s="12" customFormat="1" ht="63.75" x14ac:dyDescent="0.25">
      <c r="A60" s="5" t="str">
        <f>VLOOKUP(B60,'Plantilla publicacion'!$A$3:$B$490,2,0)</f>
        <v>Producto</v>
      </c>
      <c r="B60" s="15" t="s">
        <v>1347</v>
      </c>
      <c r="C60" s="211" t="str">
        <f>VLOOKUP(B60,'Plantilla publicacion'!$A$3:$R$490,17,0)</f>
        <v>PND - 5-31-5-b- Convergencia regional - Entidades públicas territoriales y nacionales fortalecidas / PES - Transformación Institucional</v>
      </c>
      <c r="D60" s="211" t="str">
        <f>VLOOKUP(B60,'Plantilla publicacion'!$A$3:$M$497,6,0)</f>
        <v>56-Fortalecer la gestión de la información, el conocimiento y la innovación para optimizar la capacidad institucional</v>
      </c>
      <c r="E60" s="211" t="str">
        <f>VLOOKUP(B60,'Plantilla publicacion'!$A$3:$O$490,14,0)</f>
        <v>102-Cumplimiento de productos del PAI asociados a Fortalecer la gestión de la información, el conocimiento y la innovación para optimizar la capacidad institucional</v>
      </c>
      <c r="F60" s="211" t="str">
        <f>VLOOKUP(B60,'Plantilla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60" s="211" t="str">
        <f>VLOOKUP(B60,'Plantilla publicacion'!$A$3:$M$497,7,0)</f>
        <v>N/A</v>
      </c>
      <c r="H60" s="15" t="str">
        <f>VLOOKUP(B60,'Plantilla publicacion'!$A$3:$M$505,8,0)</f>
        <v>Capacitaciones internas al personal que atiende y oriente a los usuarios en las Casas del Consumidor, realizadas - Imágenes (fotografía o captura de pantalla) de la difusión realizada</v>
      </c>
      <c r="I60" s="15">
        <f>VLOOKUP(B60,'Plantilla publicacion'!$A$3:$M$505,9,0)</f>
        <v>8</v>
      </c>
      <c r="J60" s="15" t="str">
        <f>VLOOKUP(B60,'Plantilla publicacion'!$A$3:$M$505,10,0)</f>
        <v>Númerica</v>
      </c>
      <c r="K60" s="174" t="str">
        <f>VLOOKUP(B60,'Plantilla publicacion'!$A$3:$M$505,11,0)</f>
        <v>2025-01-15</v>
      </c>
      <c r="L60" s="174" t="str">
        <f>VLOOKUP(B60,'Plantilla publicacion'!$A$3:$M$505,12,0)</f>
        <v>2025-12-30</v>
      </c>
      <c r="M60" s="15">
        <f>IF(ISERROR(VLOOKUP(B60,'Plantilla publicacion'!$A$3:$P$490,16,0)),"NA",VLOOKUP(B60,'Plantilla publicacion'!$A$3:$P$490,16,0))</f>
        <v>0</v>
      </c>
      <c r="N60" s="15" t="str">
        <f>VLOOKUP(B60,'Plantilla publicacion'!$A$3:$M$505,13,0)</f>
        <v>3000-DESPACHO DEL SUPERINTENDENTE DELEGADO PARA LA PROTECCIÓN DEL CONSUMIDOR;
3100-DIRECCION DE INVESTIGACIONES DE PROTECCION AL CONSUMIDOR;
3200-DIRECCIÓN DE INVESTIGACIONES DE PROTECCIÓN DE USUARIOS DE SERVICIOS DE COMUNICACIONES</v>
      </c>
    </row>
    <row r="61" spans="1:14" ht="63.75" x14ac:dyDescent="0.25">
      <c r="A61" s="13" t="str">
        <f>VLOOKUP(B61,'Plantilla publicacion'!$A$3:$B$490,2,0)</f>
        <v>Actividad propia</v>
      </c>
      <c r="B61" s="6" t="s">
        <v>1348</v>
      </c>
      <c r="C61" s="211"/>
      <c r="D61" s="211">
        <f>VLOOKUP(B61,'Plantilla publicacion'!$A$3:$M$490,6,0)</f>
        <v>0</v>
      </c>
      <c r="E61" s="211"/>
      <c r="F61" s="211"/>
      <c r="G61" s="211" t="str">
        <f>VLOOKUP(B61,'Plantilla publicacion'!$A$3:$M$490,7,0)</f>
        <v>N/A</v>
      </c>
      <c r="H61" s="6" t="str">
        <f>VLOOKUP(B61,'Plantilla publicacion'!$A$3:$M$505,8,0)</f>
        <v>Definir el plan de trabajo de las jornadas a realizar ( Listado de asistencia a reunión)</v>
      </c>
      <c r="I61" s="6">
        <f>VLOOKUP(B61,'Plantilla publicacion'!$A$3:$M$505,9,0)</f>
        <v>1</v>
      </c>
      <c r="J61" s="6" t="str">
        <f>VLOOKUP(B61,'Plantilla publicacion'!$A$3:$M$505,10,0)</f>
        <v>Númerica</v>
      </c>
      <c r="K61" s="7" t="str">
        <f>VLOOKUP(B61,'Plantilla publicacion'!$A$3:$M$505,11,0)</f>
        <v>2025-01-15</v>
      </c>
      <c r="L61" s="7" t="str">
        <f>VLOOKUP(B61,'Plantilla publicacion'!$A$3:$M$505,12,0)</f>
        <v>2025-02-28</v>
      </c>
      <c r="M61" s="58"/>
      <c r="N61" s="17" t="str">
        <f>VLOOKUP(B61,'Plantilla publicacion'!$A$3:$M$505,13,0)</f>
        <v>3000-DESPACHO DEL SUPERINTENDENTE DELEGADO PARA LA PROTECCIÓN DEL CONSUMIDOR;
3100-DIRECCION DE INVESTIGACIONES DE PROTECCION AL CONSUMIDOR;
3200-DIRECCIÓN DE INVESTIGACIONES DE PROTECCIÓN DE USUARIOS DE SERVICIOS DE COMUNICACIONES</v>
      </c>
    </row>
    <row r="62" spans="1:14" ht="63.75" x14ac:dyDescent="0.25">
      <c r="A62" s="13" t="str">
        <f>VLOOKUP(B62,'Plantilla publicacion'!$A$3:$B$490,2,0)</f>
        <v>Actividad propia</v>
      </c>
      <c r="B62" s="6" t="s">
        <v>1349</v>
      </c>
      <c r="C62" s="239"/>
      <c r="D62" s="239">
        <f>VLOOKUP(B62,'Plantilla publicacion'!$A$3:$M$490,6,0)</f>
        <v>0</v>
      </c>
      <c r="E62" s="239"/>
      <c r="F62" s="239"/>
      <c r="G62" s="239" t="str">
        <f>VLOOKUP(B62,'Plantilla publicacion'!$A$3:$M$490,7,0)</f>
        <v>N/A</v>
      </c>
      <c r="H62" s="6" t="str">
        <f>VLOOKUP(B62,'Plantilla publicacion'!$A$3:$M$505,8,0)</f>
        <v>Desarrollar las jornadas de capacitación - Imágenes (fotografía o captura de pantalla) de la difusión realizada.</v>
      </c>
      <c r="I62" s="6">
        <f>VLOOKUP(B62,'Plantilla publicacion'!$A$3:$M$505,9,0)</f>
        <v>8</v>
      </c>
      <c r="J62" s="6" t="str">
        <f>VLOOKUP(B62,'Plantilla publicacion'!$A$3:$M$505,10,0)</f>
        <v>Númerica</v>
      </c>
      <c r="K62" s="7" t="str">
        <f>VLOOKUP(B62,'Plantilla publicacion'!$A$3:$M$505,11,0)</f>
        <v>2025-03-03</v>
      </c>
      <c r="L62" s="7" t="str">
        <f>VLOOKUP(B62,'Plantilla publicacion'!$A$3:$M$505,12,0)</f>
        <v>2025-12-30</v>
      </c>
      <c r="M62" s="58"/>
      <c r="N62" s="17" t="str">
        <f>VLOOKUP(B62,'Plantilla publicacion'!$A$3:$M$505,13,0)</f>
        <v>3000-DESPACHO DEL SUPERINTENDENTE DELEGADO PARA LA PROTECCIÓN DEL CONSUMIDOR;
3100-DIRECCION DE INVESTIGACIONES DE PROTECCION AL CONSUMIDOR;
3200-DIRECCIÓN DE INVESTIGACIONES DE PROTECCIÓN DE USUARIOS DE SERVICIOS DE COMUNICACIONES</v>
      </c>
    </row>
  </sheetData>
  <autoFilter ref="A9:N62" xr:uid="{B0919974-6D97-4421-A06A-70059AE1A889}"/>
  <mergeCells count="61">
    <mergeCell ref="B8:D8"/>
    <mergeCell ref="G8:N8"/>
    <mergeCell ref="B4:N4"/>
    <mergeCell ref="B6:N6"/>
    <mergeCell ref="B7:N7"/>
    <mergeCell ref="B5:L5"/>
    <mergeCell ref="C22:C24"/>
    <mergeCell ref="G22:G24"/>
    <mergeCell ref="F22:F24"/>
    <mergeCell ref="E22:E24"/>
    <mergeCell ref="D22:D24"/>
    <mergeCell ref="C52:C54"/>
    <mergeCell ref="G52:G54"/>
    <mergeCell ref="F52:F54"/>
    <mergeCell ref="E52:E54"/>
    <mergeCell ref="D52:D54"/>
    <mergeCell ref="G60:G62"/>
    <mergeCell ref="F60:F62"/>
    <mergeCell ref="E60:E62"/>
    <mergeCell ref="D60:D62"/>
    <mergeCell ref="C60:C62"/>
    <mergeCell ref="C55:C59"/>
    <mergeCell ref="D55:D59"/>
    <mergeCell ref="E55:E59"/>
    <mergeCell ref="F55:F59"/>
    <mergeCell ref="G55:G59"/>
    <mergeCell ref="C16:C21"/>
    <mergeCell ref="D16:D21"/>
    <mergeCell ref="E16:E21"/>
    <mergeCell ref="F16:F21"/>
    <mergeCell ref="G16:G21"/>
    <mergeCell ref="C10:C15"/>
    <mergeCell ref="D10:D15"/>
    <mergeCell ref="E10:E15"/>
    <mergeCell ref="F10:F15"/>
    <mergeCell ref="G10:G15"/>
    <mergeCell ref="C46:C51"/>
    <mergeCell ref="G46:G51"/>
    <mergeCell ref="F46:F51"/>
    <mergeCell ref="E46:E51"/>
    <mergeCell ref="D46:D51"/>
    <mergeCell ref="C43:C45"/>
    <mergeCell ref="D43:D45"/>
    <mergeCell ref="F43:F45"/>
    <mergeCell ref="G43:G45"/>
    <mergeCell ref="E43:E45"/>
    <mergeCell ref="C38:C42"/>
    <mergeCell ref="D38:D42"/>
    <mergeCell ref="E38:E42"/>
    <mergeCell ref="F38:F42"/>
    <mergeCell ref="G38:G42"/>
    <mergeCell ref="C31:C37"/>
    <mergeCell ref="D31:D37"/>
    <mergeCell ref="E31:E37"/>
    <mergeCell ref="F31:F37"/>
    <mergeCell ref="G31:G37"/>
    <mergeCell ref="C25:C30"/>
    <mergeCell ref="D25:D30"/>
    <mergeCell ref="E25:E30"/>
    <mergeCell ref="F25:F30"/>
    <mergeCell ref="G25:G30"/>
  </mergeCells>
  <conditionalFormatting sqref="A7:N8 A5:A6 N5 B44:B45 B47:B51 B53:B54 B56:B59 B61:B62 B11:B15 B17:B21 B23:B24 B26:B30 B32:B37 B39:B42 A1:G1 A4:N4 O4:XFD8 A63:XFD1048576 I1:XFD1 A2:XFD3 H61:XFD62 H56:XFD59 H47:XFD51 H44:XFD45 H53:XFD54 H39:XFD42 H17:XFD21 H23:XFD24 H32:XFD37 H26:XFD30 H11:XFD15 N16:XFD16 N22:XFD22 N25:XFD25 N31:XFD31 N38:XFD38 N43:XFD43 N46:XFD46 N52:XFD52 N55:XFD55 N60:XFD60">
    <cfRule type="cellIs" dxfId="71" priority="93" operator="equal">
      <formula>0</formula>
    </cfRule>
  </conditionalFormatting>
  <conditionalFormatting sqref="A44:A45 A47:A51 A53:A54 A56:A59 A61:A62 A11:A15 A17:A21 A23:A24 A26:A30 A32:A37 A39:A42">
    <cfRule type="cellIs" dxfId="70" priority="92" operator="equal">
      <formula>0</formula>
    </cfRule>
  </conditionalFormatting>
  <conditionalFormatting sqref="B6:N6">
    <cfRule type="cellIs" dxfId="69" priority="91" operator="equal">
      <formula>0</formula>
    </cfRule>
  </conditionalFormatting>
  <conditionalFormatting sqref="A10:B10 H10:L10 N10:XFD10">
    <cfRule type="cellIs" dxfId="68" priority="90" operator="equal">
      <formula>0</formula>
    </cfRule>
  </conditionalFormatting>
  <conditionalFormatting sqref="A16:B16 H16:L16">
    <cfRule type="cellIs" dxfId="67" priority="89" operator="equal">
      <formula>0</formula>
    </cfRule>
  </conditionalFormatting>
  <conditionalFormatting sqref="A22:B22 H22:L22">
    <cfRule type="cellIs" dxfId="66" priority="88" operator="equal">
      <formula>0</formula>
    </cfRule>
  </conditionalFormatting>
  <conditionalFormatting sqref="A25:B25 H25:L25">
    <cfRule type="cellIs" dxfId="65" priority="87" operator="equal">
      <formula>0</formula>
    </cfRule>
  </conditionalFormatting>
  <conditionalFormatting sqref="A31:B31 H31:L31">
    <cfRule type="cellIs" dxfId="64" priority="86" operator="equal">
      <formula>0</formula>
    </cfRule>
  </conditionalFormatting>
  <conditionalFormatting sqref="A38:B38 H38:L38">
    <cfRule type="cellIs" dxfId="63" priority="85" operator="equal">
      <formula>0</formula>
    </cfRule>
  </conditionalFormatting>
  <conditionalFormatting sqref="A43:B43 H43:L43">
    <cfRule type="cellIs" dxfId="62" priority="84" operator="equal">
      <formula>0</formula>
    </cfRule>
  </conditionalFormatting>
  <conditionalFormatting sqref="A46:B46 H46:L46">
    <cfRule type="cellIs" dxfId="61" priority="83" operator="equal">
      <formula>0</formula>
    </cfRule>
  </conditionalFormatting>
  <conditionalFormatting sqref="A52:B52 H52:L52">
    <cfRule type="cellIs" dxfId="60" priority="82" operator="equal">
      <formula>0</formula>
    </cfRule>
  </conditionalFormatting>
  <conditionalFormatting sqref="A55:B55 H55:L55">
    <cfRule type="cellIs" dxfId="59" priority="81" operator="equal">
      <formula>0</formula>
    </cfRule>
  </conditionalFormatting>
  <conditionalFormatting sqref="A60:B60 H60:L60">
    <cfRule type="cellIs" dxfId="58" priority="80" operator="equal">
      <formula>0</formula>
    </cfRule>
  </conditionalFormatting>
  <conditionalFormatting sqref="A9:XFD9">
    <cfRule type="cellIs" dxfId="57" priority="56" operator="equal">
      <formula>0</formula>
    </cfRule>
  </conditionalFormatting>
  <conditionalFormatting sqref="C55:G55">
    <cfRule type="cellIs" dxfId="56" priority="54" operator="equal">
      <formula>0</formula>
    </cfRule>
  </conditionalFormatting>
  <conditionalFormatting sqref="C46:D46">
    <cfRule type="cellIs" dxfId="55" priority="52" operator="equal">
      <formula>0</formula>
    </cfRule>
  </conditionalFormatting>
  <conditionalFormatting sqref="C43:E43">
    <cfRule type="cellIs" dxfId="54" priority="51" operator="equal">
      <formula>0</formula>
    </cfRule>
  </conditionalFormatting>
  <conditionalFormatting sqref="C38:G38">
    <cfRule type="cellIs" dxfId="53" priority="50" operator="equal">
      <formula>0</formula>
    </cfRule>
  </conditionalFormatting>
  <conditionalFormatting sqref="C31:G31">
    <cfRule type="cellIs" dxfId="52" priority="49" operator="equal">
      <formula>0</formula>
    </cfRule>
  </conditionalFormatting>
  <conditionalFormatting sqref="C25:G25">
    <cfRule type="cellIs" dxfId="51" priority="48" operator="equal">
      <formula>0</formula>
    </cfRule>
  </conditionalFormatting>
  <conditionalFormatting sqref="C16:G16">
    <cfRule type="cellIs" dxfId="50" priority="46" operator="equal">
      <formula>0</formula>
    </cfRule>
  </conditionalFormatting>
  <conditionalFormatting sqref="C10:G10">
    <cfRule type="cellIs" dxfId="49" priority="45" operator="equal">
      <formula>0</formula>
    </cfRule>
  </conditionalFormatting>
  <conditionalFormatting sqref="C22">
    <cfRule type="cellIs" dxfId="48" priority="44" operator="equal">
      <formula>0</formula>
    </cfRule>
  </conditionalFormatting>
  <conditionalFormatting sqref="G22">
    <cfRule type="cellIs" dxfId="47" priority="43" operator="equal">
      <formula>0</formula>
    </cfRule>
  </conditionalFormatting>
  <conditionalFormatting sqref="F22">
    <cfRule type="cellIs" dxfId="46" priority="42" operator="equal">
      <formula>0</formula>
    </cfRule>
  </conditionalFormatting>
  <conditionalFormatting sqref="E22">
    <cfRule type="cellIs" dxfId="45" priority="41" operator="equal">
      <formula>0</formula>
    </cfRule>
  </conditionalFormatting>
  <conditionalFormatting sqref="D22">
    <cfRule type="cellIs" dxfId="44" priority="40" operator="equal">
      <formula>0</formula>
    </cfRule>
  </conditionalFormatting>
  <conditionalFormatting sqref="C52">
    <cfRule type="cellIs" dxfId="43" priority="39" operator="equal">
      <formula>0</formula>
    </cfRule>
  </conditionalFormatting>
  <conditionalFormatting sqref="G52">
    <cfRule type="cellIs" dxfId="42" priority="38" operator="equal">
      <formula>0</formula>
    </cfRule>
  </conditionalFormatting>
  <conditionalFormatting sqref="F52">
    <cfRule type="cellIs" dxfId="41" priority="37" operator="equal">
      <formula>0</formula>
    </cfRule>
  </conditionalFormatting>
  <conditionalFormatting sqref="E52">
    <cfRule type="cellIs" dxfId="40" priority="36" operator="equal">
      <formula>0</formula>
    </cfRule>
  </conditionalFormatting>
  <conditionalFormatting sqref="D52">
    <cfRule type="cellIs" dxfId="39" priority="35" operator="equal">
      <formula>0</formula>
    </cfRule>
  </conditionalFormatting>
  <conditionalFormatting sqref="G60">
    <cfRule type="cellIs" dxfId="38" priority="34" operator="equal">
      <formula>0</formula>
    </cfRule>
  </conditionalFormatting>
  <conditionalFormatting sqref="F60">
    <cfRule type="cellIs" dxfId="37" priority="33" operator="equal">
      <formula>0</formula>
    </cfRule>
  </conditionalFormatting>
  <conditionalFormatting sqref="E60">
    <cfRule type="cellIs" dxfId="36" priority="32" operator="equal">
      <formula>0</formula>
    </cfRule>
  </conditionalFormatting>
  <conditionalFormatting sqref="D60">
    <cfRule type="cellIs" dxfId="35" priority="31" operator="equal">
      <formula>0</formula>
    </cfRule>
  </conditionalFormatting>
  <conditionalFormatting sqref="C60">
    <cfRule type="cellIs" dxfId="34" priority="30" operator="equal">
      <formula>0</formula>
    </cfRule>
  </conditionalFormatting>
  <conditionalFormatting sqref="G46">
    <cfRule type="cellIs" dxfId="33" priority="29" operator="equal">
      <formula>0</formula>
    </cfRule>
  </conditionalFormatting>
  <conditionalFormatting sqref="F46">
    <cfRule type="cellIs" dxfId="32" priority="28" operator="equal">
      <formula>0</formula>
    </cfRule>
  </conditionalFormatting>
  <conditionalFormatting sqref="E46">
    <cfRule type="cellIs" dxfId="31" priority="27" operator="equal">
      <formula>0</formula>
    </cfRule>
  </conditionalFormatting>
  <conditionalFormatting sqref="F43">
    <cfRule type="cellIs" dxfId="30" priority="26" operator="equal">
      <formula>0</formula>
    </cfRule>
  </conditionalFormatting>
  <conditionalFormatting sqref="G43">
    <cfRule type="cellIs" dxfId="29" priority="25" operator="equal">
      <formula>0</formula>
    </cfRule>
  </conditionalFormatting>
  <conditionalFormatting sqref="M10">
    <cfRule type="cellIs" dxfId="28" priority="24" operator="equal">
      <formula>0</formula>
    </cfRule>
  </conditionalFormatting>
  <conditionalFormatting sqref="M46">
    <cfRule type="cellIs" dxfId="27" priority="17" operator="equal">
      <formula>0</formula>
    </cfRule>
  </conditionalFormatting>
  <conditionalFormatting sqref="M52">
    <cfRule type="cellIs" dxfId="26" priority="16" operator="equal">
      <formula>0</formula>
    </cfRule>
  </conditionalFormatting>
  <conditionalFormatting sqref="M60">
    <cfRule type="cellIs" dxfId="25" priority="14" operator="equal">
      <formula>0</formula>
    </cfRule>
  </conditionalFormatting>
  <conditionalFormatting sqref="M55">
    <cfRule type="cellIs" dxfId="24" priority="12" operator="equal">
      <formula>0</formula>
    </cfRule>
  </conditionalFormatting>
  <conditionalFormatting sqref="M43">
    <cfRule type="cellIs" dxfId="23" priority="11" operator="equal">
      <formula>0</formula>
    </cfRule>
  </conditionalFormatting>
  <conditionalFormatting sqref="M25">
    <cfRule type="cellIs" dxfId="22" priority="7" operator="equal">
      <formula>0</formula>
    </cfRule>
  </conditionalFormatting>
  <conditionalFormatting sqref="M38">
    <cfRule type="cellIs" dxfId="21" priority="5" operator="equal">
      <formula>0</formula>
    </cfRule>
  </conditionalFormatting>
  <conditionalFormatting sqref="M31">
    <cfRule type="cellIs" dxfId="20" priority="4" operator="equal">
      <formula>0</formula>
    </cfRule>
  </conditionalFormatting>
  <conditionalFormatting sqref="M16">
    <cfRule type="cellIs" dxfId="19" priority="3" operator="equal">
      <formula>0</formula>
    </cfRule>
  </conditionalFormatting>
  <conditionalFormatting sqref="M22">
    <cfRule type="cellIs" dxfId="18" priority="2" operator="equal">
      <formula>0</formula>
    </cfRule>
  </conditionalFormatting>
  <dataValidations count="4">
    <dataValidation type="list" allowBlank="1" showInputMessage="1" showErrorMessage="1" sqref="G10:G62" xr:uid="{9EEDE4E9-0710-43E1-A6C4-FB2143E9F050}">
      <formula1>financiamiento</formula1>
    </dataValidation>
    <dataValidation type="list" allowBlank="1" showErrorMessage="1" sqref="J10:J62" xr:uid="{8548A6D4-C633-4C2D-B7D7-B926058CE318}">
      <formula1>"1-Númerica,2-Porcentual"</formula1>
    </dataValidation>
    <dataValidation type="list" allowBlank="1" showInputMessage="1" showErrorMessage="1" sqref="N10:N62" xr:uid="{05A9E9A2-BB1B-4B7A-AC91-7987E84F1D0D}">
      <formula1>area</formula1>
    </dataValidation>
    <dataValidation type="list" allowBlank="1" showInputMessage="1" showErrorMessage="1" sqref="C60 C55 C52 C46 C43 C38 C31 C25 C22 C16 C10" xr:uid="{1AE32A8C-12CB-4C75-A61C-610092984CF3}">
      <formula1>politicas</formula1>
    </dataValidation>
  </dataValidations>
  <pageMargins left="0.70866141732283472" right="0.70866141732283472" top="0.74803149606299213" bottom="0.74803149606299213" header="0.31496062992125984" footer="0.31496062992125984"/>
  <pageSetup scale="3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4A8B9-DA5F-4133-BA0D-1F60F10F51BC}">
  <sheetPr codeName="Hoja10"/>
  <dimension ref="A1:N18"/>
  <sheetViews>
    <sheetView showGridLines="0" view="pageBreakPreview" topLeftCell="F7" zoomScale="71" zoomScaleNormal="110" zoomScaleSheetLayoutView="100" workbookViewId="0">
      <selection activeCell="C10" sqref="C10:C12"/>
    </sheetView>
  </sheetViews>
  <sheetFormatPr baseColWidth="10" defaultRowHeight="15" x14ac:dyDescent="0.25"/>
  <cols>
    <col min="1" max="1" width="0" style="5" hidden="1" customWidth="1"/>
    <col min="2" max="2" width="6.28515625" style="5" customWidth="1"/>
    <col min="3" max="3" width="39.5703125" style="5" customWidth="1"/>
    <col min="4" max="5" width="25" style="5" customWidth="1"/>
    <col min="6" max="6" width="53.5703125" style="5" customWidth="1"/>
    <col min="7" max="7" width="33.7109375" style="5" bestFit="1" customWidth="1"/>
    <col min="8" max="8" width="81.7109375" style="5" customWidth="1"/>
    <col min="9" max="9" width="12.85546875" style="5" customWidth="1"/>
    <col min="10" max="10" width="15.28515625" style="5" customWidth="1"/>
    <col min="11" max="12" width="11.42578125" style="4"/>
    <col min="13" max="13" width="36.42578125" style="4" customWidth="1"/>
    <col min="14" max="14" width="29.42578125" style="1" customWidth="1"/>
    <col min="15" max="16384" width="11.42578125" style="5"/>
  </cols>
  <sheetData>
    <row r="1" spans="1:14" ht="43.5" customHeight="1" x14ac:dyDescent="0.25">
      <c r="B1" s="203"/>
      <c r="C1" s="203"/>
      <c r="D1" s="203"/>
      <c r="E1" s="203"/>
      <c r="F1" s="203"/>
      <c r="G1" s="203"/>
      <c r="H1" s="301" t="s">
        <v>14</v>
      </c>
      <c r="I1" s="302"/>
      <c r="J1" s="302"/>
      <c r="K1" s="302"/>
      <c r="L1" s="302"/>
      <c r="M1" s="302"/>
      <c r="N1" s="302"/>
    </row>
    <row r="2" spans="1:14" ht="25.5" customHeight="1" x14ac:dyDescent="0.25">
      <c r="B2" s="203"/>
      <c r="C2" s="203"/>
      <c r="D2" s="203"/>
      <c r="E2" s="203"/>
      <c r="F2" s="203"/>
      <c r="G2" s="203"/>
      <c r="H2" s="303"/>
      <c r="I2" s="304"/>
      <c r="J2" s="304"/>
      <c r="K2" s="304"/>
      <c r="L2" s="304"/>
      <c r="M2" s="304"/>
      <c r="N2" s="304"/>
    </row>
    <row r="3" spans="1:14" ht="32.25" customHeight="1" x14ac:dyDescent="0.25">
      <c r="B3" s="245"/>
      <c r="C3" s="245"/>
      <c r="D3" s="245"/>
      <c r="E3" s="245"/>
      <c r="F3" s="245"/>
      <c r="G3" s="245"/>
      <c r="H3" s="305"/>
      <c r="I3" s="306"/>
      <c r="J3" s="306"/>
      <c r="K3" s="306"/>
      <c r="L3" s="306"/>
      <c r="M3" s="306"/>
      <c r="N3" s="306"/>
    </row>
    <row r="4" spans="1:14" ht="30.75" customHeight="1" x14ac:dyDescent="0.25">
      <c r="B4" s="247" t="s">
        <v>1471</v>
      </c>
      <c r="C4" s="247"/>
      <c r="D4" s="247"/>
      <c r="E4" s="247"/>
      <c r="F4" s="247"/>
      <c r="G4" s="247"/>
      <c r="H4" s="247"/>
      <c r="I4" s="247"/>
      <c r="J4" s="247"/>
      <c r="K4" s="247"/>
      <c r="L4" s="247"/>
      <c r="M4" s="247"/>
      <c r="N4" s="248"/>
    </row>
    <row r="5" spans="1:14" ht="57.75" customHeight="1" x14ac:dyDescent="0.25">
      <c r="B5" s="310" t="s">
        <v>1472</v>
      </c>
      <c r="C5" s="310"/>
      <c r="D5" s="310"/>
      <c r="E5" s="310"/>
      <c r="F5" s="310"/>
      <c r="G5" s="310"/>
      <c r="H5" s="310"/>
      <c r="I5" s="310"/>
      <c r="J5" s="310"/>
      <c r="K5" s="310"/>
      <c r="L5" s="310"/>
      <c r="M5" s="52"/>
      <c r="N5" s="10"/>
    </row>
    <row r="6" spans="1:14" ht="28.5" customHeight="1" thickBot="1" x14ac:dyDescent="0.3">
      <c r="B6" s="249" t="str">
        <f>CONCATENATE(COUNTIF(A10:A36,"producto")," PRODUCTOS")</f>
        <v>3 PRODUCTOS</v>
      </c>
      <c r="C6" s="249"/>
      <c r="D6" s="249"/>
      <c r="E6" s="249"/>
      <c r="F6" s="249"/>
      <c r="G6" s="249"/>
      <c r="H6" s="249"/>
      <c r="I6" s="249"/>
      <c r="J6" s="249"/>
      <c r="K6" s="249"/>
      <c r="L6" s="249"/>
      <c r="M6" s="249"/>
      <c r="N6" s="249"/>
    </row>
    <row r="7" spans="1:14" ht="32.25" customHeight="1" thickBot="1" x14ac:dyDescent="0.3">
      <c r="B7" s="307" t="s">
        <v>15</v>
      </c>
      <c r="C7" s="308"/>
      <c r="D7" s="308"/>
      <c r="E7" s="308"/>
      <c r="F7" s="308"/>
      <c r="G7" s="308"/>
      <c r="H7" s="308"/>
      <c r="I7" s="308"/>
      <c r="J7" s="308"/>
      <c r="K7" s="308"/>
      <c r="L7" s="308"/>
      <c r="M7" s="308"/>
      <c r="N7" s="309"/>
    </row>
    <row r="8" spans="1:14" ht="16.5" hidden="1" customHeight="1" thickBot="1" x14ac:dyDescent="0.3">
      <c r="B8" s="295" t="s">
        <v>8</v>
      </c>
      <c r="C8" s="296"/>
      <c r="D8" s="297"/>
      <c r="E8" s="70"/>
      <c r="F8" s="70"/>
      <c r="G8" s="298"/>
      <c r="H8" s="299"/>
      <c r="I8" s="299"/>
      <c r="J8" s="299"/>
      <c r="K8" s="299"/>
      <c r="L8" s="299"/>
      <c r="M8" s="299"/>
      <c r="N8" s="300"/>
    </row>
    <row r="9" spans="1:14" ht="48" customHeight="1" thickBot="1" x14ac:dyDescent="0.3">
      <c r="B9" s="75" t="s">
        <v>463</v>
      </c>
      <c r="C9" s="77" t="s">
        <v>1505</v>
      </c>
      <c r="D9" s="77" t="s">
        <v>0</v>
      </c>
      <c r="E9" s="77" t="s">
        <v>1453</v>
      </c>
      <c r="F9" s="77" t="s">
        <v>1508</v>
      </c>
      <c r="G9" s="77" t="s">
        <v>1</v>
      </c>
      <c r="H9" s="77" t="s">
        <v>2</v>
      </c>
      <c r="I9" s="77" t="s">
        <v>3</v>
      </c>
      <c r="J9" s="77" t="s">
        <v>4</v>
      </c>
      <c r="K9" s="78" t="s">
        <v>5</v>
      </c>
      <c r="L9" s="78" t="s">
        <v>6</v>
      </c>
      <c r="M9" s="80" t="s">
        <v>1506</v>
      </c>
      <c r="N9" s="79" t="s">
        <v>7</v>
      </c>
    </row>
    <row r="10" spans="1:14" s="12" customFormat="1" ht="25.5" x14ac:dyDescent="0.25">
      <c r="A10" s="5" t="str">
        <f>VLOOKUP(B10,'Plantilla publicacion'!$A$3:$B$490,2,0)</f>
        <v>Producto</v>
      </c>
      <c r="B10" s="99" t="s">
        <v>502</v>
      </c>
      <c r="C10" s="210" t="str">
        <f>VLOOKUP(B10,'Plantilla publicacion'!$A$3:$R$490,17,0)</f>
        <v>PND - 5-31-5-b- Convergencia regional - Entidades públicas territoriales y nacionales fortalecidas / PES - Transformación Institucional</v>
      </c>
      <c r="D10" s="210" t="str">
        <f>VLOOKUP(B10,'Plantilla publicacion'!$A$3:$M$505,6,0)</f>
        <v>60-Fortalecer el Sistema Integral de Gestión Institucional en el marco del Modelo Integrado de Planeación y gestión para mejorar la prestación del servicio.</v>
      </c>
      <c r="E10" s="210" t="str">
        <f>VLOOKUP(B10,'Plantilla publicacion'!$A$3:$O$490,14,0)</f>
        <v>106-Cumplimiento de productos del PAI asociados a Fortalecer el Sistema Integral de Gestión Institucional para mejorar la prestación del servicio.</v>
      </c>
      <c r="F10" s="210" t="str">
        <f>VLOOKUP(B10,'Plantilla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0" s="210" t="str">
        <f>VLOOKUP(B10,'Plantilla publicacion'!$A$3:$M$505,7,0)</f>
        <v>N/A</v>
      </c>
      <c r="H10" s="101" t="str">
        <f>VLOOKUP(B10,'Plantilla publicacion'!$A$3:$M$505,8,0)</f>
        <v>Plan Anual de Auditorías ejecutado y presentado al CICCI (actas del CICCI firmadas semestralmente por Superintendente y jefe OCI)</v>
      </c>
      <c r="I10" s="101">
        <f>VLOOKUP(B10,'Plantilla publicacion'!$A$3:$M$505,9,0)</f>
        <v>100</v>
      </c>
      <c r="J10" s="101" t="str">
        <f>VLOOKUP(B10,'Plantilla publicacion'!$A$3:$M$505,10,0)</f>
        <v>Porcentual</v>
      </c>
      <c r="K10" s="175" t="str">
        <f>VLOOKUP(B10,'Plantilla publicacion'!$A$3:$M$505,11,0)</f>
        <v>2025-01-02</v>
      </c>
      <c r="L10" s="175" t="str">
        <f>VLOOKUP(B10,'Plantilla publicacion'!$A$3:$M$505,12,0)</f>
        <v>2025-12-31</v>
      </c>
      <c r="M10" s="101">
        <f>IF(ISERROR(VLOOKUP(B10,'Plantilla publicacion'!$A$3:$P$490,16,0)),"NA",VLOOKUP(B10,'Plantilla publicacion'!$A$3:$P$490,16,0))</f>
        <v>0</v>
      </c>
      <c r="N10" s="102" t="str">
        <f>VLOOKUP(B10,'Plantilla publicacion'!$A$3:$M$505,13,0)</f>
        <v>50-OFICINA DE CONTROL INTERNO</v>
      </c>
    </row>
    <row r="11" spans="1:14" ht="51" x14ac:dyDescent="0.25">
      <c r="A11" s="13" t="str">
        <f>VLOOKUP(B11,'Plantilla publicacion'!$A$3:$B$490,2,0)</f>
        <v>Actividad propia</v>
      </c>
      <c r="B11" s="103" t="s">
        <v>506</v>
      </c>
      <c r="C11" s="211"/>
      <c r="D11" s="211">
        <f>VLOOKUP(B11,'Plantilla publicacion'!$A$3:$M$490,6,0)</f>
        <v>0</v>
      </c>
      <c r="E11" s="211"/>
      <c r="F11" s="211"/>
      <c r="G11" s="211" t="str">
        <f>VLOOKUP(B11,'Plantilla publicacion'!$A$3:$M$490,7,0)</f>
        <v>N/A</v>
      </c>
      <c r="H11" s="6" t="str">
        <f>VLOOKUP(B11,'Plantilla publicacion'!$A$3:$M$505,8,0)</f>
        <v>Ejecutar el plan anual de auditoría aprobado por el  Comité de Coordinación de Control Interno (Informes de auditorías internas basadas en riesgos, informes de auditorías SIGI e informes de cumplimiento realizados)
Entregable:  Plan Anual de auditorias con seguimiento y sus respectivas evidencias</v>
      </c>
      <c r="I11" s="6">
        <f>VLOOKUP(B11,'Plantilla publicacion'!$A$3:$M$505,9,0)</f>
        <v>100</v>
      </c>
      <c r="J11" s="6" t="str">
        <f>VLOOKUP(B11,'Plantilla publicacion'!$A$3:$M$505,10,0)</f>
        <v>Porcentual</v>
      </c>
      <c r="K11" s="7" t="str">
        <f>VLOOKUP(B11,'Plantilla publicacion'!$A$3:$M$505,11,0)</f>
        <v>2025-01-02</v>
      </c>
      <c r="L11" s="7" t="str">
        <f>VLOOKUP(B11,'Plantilla publicacion'!$A$3:$M$505,12,0)</f>
        <v>2025-12-31</v>
      </c>
      <c r="M11" s="58"/>
      <c r="N11" s="104" t="str">
        <f>VLOOKUP(B11,'Plantilla publicacion'!$A$3:$M$505,13,0)</f>
        <v>50-OFICINA DE CONTROL INTERNO</v>
      </c>
    </row>
    <row r="12" spans="1:14" ht="51.75" thickBot="1" x14ac:dyDescent="0.3">
      <c r="A12" s="13" t="str">
        <f>VLOOKUP(B12,'Plantilla publicacion'!$A$3:$B$490,2,0)</f>
        <v>Actividad propia</v>
      </c>
      <c r="B12" s="105" t="s">
        <v>507</v>
      </c>
      <c r="C12" s="212"/>
      <c r="D12" s="212">
        <f>VLOOKUP(B12,'Plantilla publicacion'!$A$3:$M$490,6,0)</f>
        <v>0</v>
      </c>
      <c r="E12" s="212"/>
      <c r="F12" s="212"/>
      <c r="G12" s="212" t="str">
        <f>VLOOKUP(B12,'Plantilla publicacion'!$A$3:$M$490,7,0)</f>
        <v>N/A</v>
      </c>
      <c r="H12" s="107" t="str">
        <f>VLOOKUP(B12,'Plantilla publicacion'!$A$3:$M$505,8,0)</f>
        <v>Presentar ante el Comité de Coordinación de Control Interno el resultado del cumplimiento del Plan Anual de Auditorías (actas/diapositivas del CICCI firmadas semestralmente por Superintendente y jefe OCI) 
Entregable: (actas del CICCI firmadas semestralmente por Superintendente y jefe OCI)</v>
      </c>
      <c r="I12" s="107">
        <f>VLOOKUP(B12,'Plantilla publicacion'!$A$3:$M$505,9,0)</f>
        <v>2</v>
      </c>
      <c r="J12" s="107" t="str">
        <f>VLOOKUP(B12,'Plantilla publicacion'!$A$3:$M$505,10,0)</f>
        <v>Númerica</v>
      </c>
      <c r="K12" s="108" t="str">
        <f>VLOOKUP(B12,'Plantilla publicacion'!$A$3:$M$505,11,0)</f>
        <v>2025-06-03</v>
      </c>
      <c r="L12" s="108" t="str">
        <f>VLOOKUP(B12,'Plantilla publicacion'!$A$3:$M$505,12,0)</f>
        <v>2025-12-31</v>
      </c>
      <c r="M12" s="109"/>
      <c r="N12" s="110" t="str">
        <f>VLOOKUP(B12,'Plantilla publicacion'!$A$3:$M$505,13,0)</f>
        <v>50-OFICINA DE CONTROL INTERNO</v>
      </c>
    </row>
    <row r="13" spans="1:14" s="12" customFormat="1" ht="38.25" x14ac:dyDescent="0.25">
      <c r="A13" s="5" t="str">
        <f>VLOOKUP(B13,'Plantilla publicacion'!$A$3:$B$490,2,0)</f>
        <v>Producto</v>
      </c>
      <c r="B13" s="15" t="s">
        <v>509</v>
      </c>
      <c r="C13" s="211" t="str">
        <f>VLOOKUP(B13,'Plantilla publicacion'!$A$3:$R$490,17,0)</f>
        <v>PND - 5-31-5-b- Convergencia regional - Entidades públicas territoriales y nacionales fortalecidas / PES - Transformación Institucional</v>
      </c>
      <c r="D13" s="211" t="str">
        <f>VLOOKUP(B13,'Plantilla publicacion'!$A$3:$M$505,6,0)</f>
        <v>60-Fortalecer el Sistema Integral de Gestión Institucional en el marco del Modelo Integrado de Planeación y gestión para mejorar la prestación del servicio.</v>
      </c>
      <c r="E13" s="211" t="str">
        <f>VLOOKUP(B13,'Plantilla publicacion'!$A$3:$O$490,14,0)</f>
        <v>106-Cumplimiento de productos del PAI asociados a Fortalecer el Sistema Integral de Gestión Institucional para mejorar la prestación del servicio.</v>
      </c>
      <c r="F13" s="211" t="str">
        <f>VLOOKUP(B13,'Plantilla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3" s="211" t="str">
        <f>VLOOKUP(B13,'Plantilla publicacion'!$A$3:$M$505,7,0)</f>
        <v>N/A</v>
      </c>
      <c r="H13" s="15" t="str">
        <f>VLOOKUP(B13,'Plantilla publicacion'!$A$3:$M$505,8,0)</f>
        <v>Seguimiento Planes de trabajo MIPG en el marco de la Política Control Interno, con seguimiento realizado y radicado ante la OAP  (Informe)Entregable: (Informes de seguimiento  a la implementación y actas del comité)</v>
      </c>
      <c r="I13" s="15">
        <f>VLOOKUP(B13,'Plantilla publicacion'!$A$3:$M$505,9,0)</f>
        <v>1</v>
      </c>
      <c r="J13" s="15" t="str">
        <f>VLOOKUP(B13,'Plantilla publicacion'!$A$3:$M$505,10,0)</f>
        <v>Númerica</v>
      </c>
      <c r="K13" s="174" t="str">
        <f>VLOOKUP(B13,'Plantilla publicacion'!$A$3:$M$505,11,0)</f>
        <v>2025-04-01</v>
      </c>
      <c r="L13" s="174" t="str">
        <f>VLOOKUP(B13,'Plantilla publicacion'!$A$3:$M$505,12,0)</f>
        <v>2025-07-31</v>
      </c>
      <c r="M13" s="139">
        <f>IF(ISERROR(VLOOKUP(B13,'Plantilla publicacion'!$A$3:$P$490,16,0)),"NA",VLOOKUP(B13,'Plantilla publicacion'!$A$3:$P$490,16,0))</f>
        <v>0</v>
      </c>
      <c r="N13" s="15" t="str">
        <f>VLOOKUP(B13,'Plantilla publicacion'!$A$3:$M$505,13,0)</f>
        <v>50-OFICINA DE CONTROL INTERNO</v>
      </c>
    </row>
    <row r="14" spans="1:14" ht="38.25" x14ac:dyDescent="0.25">
      <c r="A14" s="13" t="str">
        <f>VLOOKUP(B14,'Plantilla publicacion'!$A$3:$B$490,2,0)</f>
        <v>Actividad propia</v>
      </c>
      <c r="B14" s="6" t="s">
        <v>511</v>
      </c>
      <c r="C14" s="211"/>
      <c r="D14" s="211">
        <f>VLOOKUP(B14,'Plantilla publicacion'!$A$3:$M$490,6,0)</f>
        <v>0</v>
      </c>
      <c r="E14" s="211"/>
      <c r="F14" s="211"/>
      <c r="G14" s="211" t="str">
        <f>VLOOKUP(B14,'Plantilla publicacion'!$A$3:$M$490,7,0)</f>
        <v>N/A</v>
      </c>
      <c r="H14" s="6" t="str">
        <f>VLOOKUP(B14,'Plantilla publicacion'!$A$3:$M$505,8,0)</f>
        <v>Realizar seguimiento a  los Planes de trabajo MIPG que afectan a la Política Control Interno, conforme a las recomendaciones del FURAG (Correo de solicitud de información a las áreas frente a los seguimientos de las MIPG cuando aplique)</v>
      </c>
      <c r="I14" s="6">
        <f>VLOOKUP(B14,'Plantilla publicacion'!$A$3:$M$505,9,0)</f>
        <v>1</v>
      </c>
      <c r="J14" s="6" t="str">
        <f>VLOOKUP(B14,'Plantilla publicacion'!$A$3:$M$505,10,0)</f>
        <v>Númerica</v>
      </c>
      <c r="K14" s="7" t="str">
        <f>VLOOKUP(B14,'Plantilla publicacion'!$A$3:$M$505,11,0)</f>
        <v>2025-04-01</v>
      </c>
      <c r="L14" s="7" t="str">
        <f>VLOOKUP(B14,'Plantilla publicacion'!$A$3:$M$505,12,0)</f>
        <v>2025-07-31</v>
      </c>
      <c r="M14" s="58"/>
      <c r="N14" s="17" t="str">
        <f>VLOOKUP(B14,'Plantilla publicacion'!$A$3:$M$505,13,0)</f>
        <v>50-OFICINA DE CONTROL INTERNO</v>
      </c>
    </row>
    <row r="15" spans="1:14" ht="26.25" thickBot="1" x14ac:dyDescent="0.3">
      <c r="A15" s="13" t="str">
        <f>VLOOKUP(B15,'Plantilla publicacion'!$A$3:$B$490,2,0)</f>
        <v>Actividad propia</v>
      </c>
      <c r="B15" s="11" t="s">
        <v>512</v>
      </c>
      <c r="C15" s="211"/>
      <c r="D15" s="211">
        <f>VLOOKUP(B15,'Plantilla publicacion'!$A$3:$M$490,6,0)</f>
        <v>0</v>
      </c>
      <c r="E15" s="211"/>
      <c r="F15" s="211"/>
      <c r="G15" s="211" t="str">
        <f>VLOOKUP(B15,'Plantilla publicacion'!$A$3:$M$490,7,0)</f>
        <v>N/A</v>
      </c>
      <c r="H15" s="11" t="str">
        <f>VLOOKUP(B15,'Plantilla publicacion'!$A$3:$M$505,8,0)</f>
        <v>Elaborar y presentar al Comité Institucional de Gestión y Desempeño el informe de seguimiento a la implementación del MIPG (Actas de CIGD)</v>
      </c>
      <c r="I15" s="11">
        <f>VLOOKUP(B15,'Plantilla publicacion'!$A$3:$M$505,9,0)</f>
        <v>1</v>
      </c>
      <c r="J15" s="11" t="str">
        <f>VLOOKUP(B15,'Plantilla publicacion'!$A$3:$M$505,10,0)</f>
        <v>Númerica</v>
      </c>
      <c r="K15" s="111" t="str">
        <f>VLOOKUP(B15,'Plantilla publicacion'!$A$3:$M$505,11,0)</f>
        <v>2025-04-01</v>
      </c>
      <c r="L15" s="111" t="str">
        <f>VLOOKUP(B15,'Plantilla publicacion'!$A$3:$M$505,12,0)</f>
        <v>2025-07-31</v>
      </c>
      <c r="M15" s="112"/>
      <c r="N15" s="113" t="str">
        <f>VLOOKUP(B15,'Plantilla publicacion'!$A$3:$M$505,13,0)</f>
        <v>50-OFICINA DE CONTROL INTERNO</v>
      </c>
    </row>
    <row r="16" spans="1:14" s="12" customFormat="1" ht="25.5" x14ac:dyDescent="0.25">
      <c r="A16" s="5" t="str">
        <f>VLOOKUP(B16,'Plantilla publicacion'!$A$3:$B$490,2,0)</f>
        <v>Producto</v>
      </c>
      <c r="B16" s="99" t="s">
        <v>513</v>
      </c>
      <c r="C16" s="210" t="str">
        <f>VLOOKUP(B16,'Plantilla publicacion'!$A$3:$R$490,17,0)</f>
        <v>PND - 5-31-5-b- Convergencia regional - Entidades públicas territoriales y nacionales fortalecidas / PES - Transformación Institucional</v>
      </c>
      <c r="D16" s="210" t="str">
        <f>VLOOKUP(B16,'Plantilla publicacion'!$A$3:$M$505,6,0)</f>
        <v>60-Fortalecer el Sistema Integral de Gestión Institucional en el marco del Modelo Integrado de Planeación y gestión para mejorar la prestación del servicio.</v>
      </c>
      <c r="E16" s="210" t="str">
        <f>VLOOKUP(B16,'Plantilla publicacion'!$A$3:$O$490,14,0)</f>
        <v>106-Cumplimiento de productos del PAI asociados a Fortalecer el Sistema Integral de Gestión Institucional para mejorar la prestación del servicio.</v>
      </c>
      <c r="F16" s="210" t="str">
        <f>VLOOKUP(B16,'Plantilla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6" s="210" t="str">
        <f>VLOOKUP(B16,'Plantilla publicacion'!$A$3:$M$505,7,0)</f>
        <v>N/A</v>
      </c>
      <c r="H16" s="101" t="str">
        <f>VLOOKUP(B16,'Plantilla publicacion'!$A$3:$M$505,8,0)</f>
        <v>Objetivos estratégicos y orientaciones PND, evaluados frente a la planeación 2025 y el PES (Informe elaborado y enviado a Despacho y OAP/memorando o correo)</v>
      </c>
      <c r="I16" s="101">
        <f>VLOOKUP(B16,'Plantilla publicacion'!$A$3:$M$505,9,0)</f>
        <v>1</v>
      </c>
      <c r="J16" s="101" t="str">
        <f>VLOOKUP(B16,'Plantilla publicacion'!$A$3:$M$505,10,0)</f>
        <v>Númerica</v>
      </c>
      <c r="K16" s="175" t="str">
        <f>VLOOKUP(B16,'Plantilla publicacion'!$A$3:$M$505,11,0)</f>
        <v>2025-02-19</v>
      </c>
      <c r="L16" s="175" t="str">
        <f>VLOOKUP(B16,'Plantilla publicacion'!$A$3:$M$505,12,0)</f>
        <v>2025-08-04</v>
      </c>
      <c r="M16" s="101">
        <f>IF(ISERROR(VLOOKUP(B16,'Plantilla publicacion'!$A$3:$P$490,16,0)),"NA",VLOOKUP(B16,'Plantilla publicacion'!$A$3:$P$490,16,0))</f>
        <v>0</v>
      </c>
      <c r="N16" s="102" t="str">
        <f>VLOOKUP(B16,'Plantilla publicacion'!$A$3:$M$505,13,0)</f>
        <v>50-OFICINA DE CONTROL INTERNO</v>
      </c>
    </row>
    <row r="17" spans="1:14" ht="38.25" x14ac:dyDescent="0.25">
      <c r="A17" s="13" t="str">
        <f>VLOOKUP(B17,'Plantilla publicacion'!$A$3:$B$490,2,0)</f>
        <v>Actividad propia</v>
      </c>
      <c r="B17" s="103" t="s">
        <v>515</v>
      </c>
      <c r="C17" s="211"/>
      <c r="D17" s="211">
        <f>VLOOKUP(B17,'Plantilla publicacion'!$A$3:$M$490,6,0)</f>
        <v>0</v>
      </c>
      <c r="E17" s="211"/>
      <c r="F17" s="211"/>
      <c r="G17" s="211"/>
      <c r="H17" s="6" t="str">
        <f>VLOOKUP(B17,'Plantilla publicacion'!$A$3:$M$505,8,0)</f>
        <v>Evaluar el cumplimiento de compromisos que la Superintendencia  tiene en el Plan Estratégico Sectorial frente a los objetivos estratégicos del ministerio (informe con los resultados de la evaluación elaborado)</v>
      </c>
      <c r="I17" s="6">
        <f>VLOOKUP(B17,'Plantilla publicacion'!$A$3:$M$505,9,0)</f>
        <v>1</v>
      </c>
      <c r="J17" s="6" t="str">
        <f>VLOOKUP(B17,'Plantilla publicacion'!$A$3:$M$505,10,0)</f>
        <v>Númerica</v>
      </c>
      <c r="K17" s="7" t="str">
        <f>VLOOKUP(B17,'Plantilla publicacion'!$A$3:$M$505,11,0)</f>
        <v>2025-02-19</v>
      </c>
      <c r="L17" s="7" t="str">
        <f>VLOOKUP(B17,'Plantilla publicacion'!$A$3:$M$505,12,0)</f>
        <v>2025-08-04</v>
      </c>
      <c r="M17" s="58"/>
      <c r="N17" s="104" t="str">
        <f>VLOOKUP(B17,'Plantilla publicacion'!$A$3:$M$505,13,0)</f>
        <v>50-OFICINA DE CONTROL INTERNO</v>
      </c>
    </row>
    <row r="18" spans="1:14" ht="26.25" thickBot="1" x14ac:dyDescent="0.3">
      <c r="A18" s="13" t="str">
        <f>VLOOKUP(B18,'Plantilla publicacion'!$A$3:$B$490,2,0)</f>
        <v>Actividad propia</v>
      </c>
      <c r="B18" s="105" t="s">
        <v>518</v>
      </c>
      <c r="C18" s="212"/>
      <c r="D18" s="212">
        <f>VLOOKUP(B18,'Plantilla publicacion'!$A$3:$M$490,6,0)</f>
        <v>0</v>
      </c>
      <c r="E18" s="212"/>
      <c r="F18" s="212"/>
      <c r="G18" s="212"/>
      <c r="H18" s="107" t="str">
        <f>VLOOKUP(B18,'Plantilla publicacion'!$A$3:$M$505,8,0)</f>
        <v>Elaborar y radicar ante los responsables, el informe. (informe con los resultados de la evaluación elaborado y radicado al Superintendente y OAP / Correo-Memorando)</v>
      </c>
      <c r="I18" s="107">
        <f>VLOOKUP(B18,'Plantilla publicacion'!$A$3:$M$505,9,0)</f>
        <v>1</v>
      </c>
      <c r="J18" s="107" t="str">
        <f>VLOOKUP(B18,'Plantilla publicacion'!$A$3:$M$505,10,0)</f>
        <v>Númerica</v>
      </c>
      <c r="K18" s="108" t="str">
        <f>VLOOKUP(B18,'Plantilla publicacion'!$A$3:$M$505,11,0)</f>
        <v>2025-02-19</v>
      </c>
      <c r="L18" s="108" t="str">
        <f>VLOOKUP(B18,'Plantilla publicacion'!$A$3:$M$505,12,0)</f>
        <v>2025-08-04</v>
      </c>
      <c r="M18" s="109"/>
      <c r="N18" s="110" t="str">
        <f>VLOOKUP(B18,'Plantilla publicacion'!$A$3:$M$505,13,0)</f>
        <v>50-OFICINA DE CONTROL INTERNO</v>
      </c>
    </row>
  </sheetData>
  <autoFilter ref="A9:N18" xr:uid="{5AD4A8B9-DA5F-4133-BA0D-1F60F10F51BC}"/>
  <mergeCells count="23">
    <mergeCell ref="B8:D8"/>
    <mergeCell ref="G8:N8"/>
    <mergeCell ref="B1:G3"/>
    <mergeCell ref="H1:N3"/>
    <mergeCell ref="B4:N4"/>
    <mergeCell ref="B6:N6"/>
    <mergeCell ref="B7:N7"/>
    <mergeCell ref="B5:L5"/>
    <mergeCell ref="C10:C12"/>
    <mergeCell ref="G10:G12"/>
    <mergeCell ref="F10:F12"/>
    <mergeCell ref="E10:E12"/>
    <mergeCell ref="D10:D12"/>
    <mergeCell ref="C13:C15"/>
    <mergeCell ref="D13:D15"/>
    <mergeCell ref="E13:E15"/>
    <mergeCell ref="F13:F15"/>
    <mergeCell ref="G13:G15"/>
    <mergeCell ref="G16:G18"/>
    <mergeCell ref="F16:F18"/>
    <mergeCell ref="E16:E18"/>
    <mergeCell ref="D16:D18"/>
    <mergeCell ref="C16:C18"/>
  </mergeCells>
  <conditionalFormatting sqref="H14:N15 H11:N12 H17:N18">
    <cfRule type="cellIs" dxfId="17" priority="34" operator="equal">
      <formula>0</formula>
    </cfRule>
  </conditionalFormatting>
  <conditionalFormatting sqref="A11:A12 A14:A15 N10:XFD10 N13:XFD13 A16:XFD16 A17:A18">
    <cfRule type="cellIs" dxfId="16" priority="33" operator="equal">
      <formula>0</formula>
    </cfRule>
  </conditionalFormatting>
  <conditionalFormatting sqref="B6:N6">
    <cfRule type="cellIs" dxfId="15" priority="32" operator="equal">
      <formula>0</formula>
    </cfRule>
  </conditionalFormatting>
  <conditionalFormatting sqref="A10:B10 H10:L10">
    <cfRule type="cellIs" dxfId="14" priority="31" operator="equal">
      <formula>0</formula>
    </cfRule>
  </conditionalFormatting>
  <conditionalFormatting sqref="A13:B13 H13:L13">
    <cfRule type="cellIs" dxfId="13" priority="30" operator="equal">
      <formula>0</formula>
    </cfRule>
  </conditionalFormatting>
  <conditionalFormatting sqref="A9:XFD9">
    <cfRule type="cellIs" dxfId="12" priority="21" operator="equal">
      <formula>0</formula>
    </cfRule>
  </conditionalFormatting>
  <conditionalFormatting sqref="C10">
    <cfRule type="cellIs" dxfId="11" priority="17" operator="equal">
      <formula>0</formula>
    </cfRule>
  </conditionalFormatting>
  <conditionalFormatting sqref="G10">
    <cfRule type="cellIs" dxfId="10" priority="16" operator="equal">
      <formula>0</formula>
    </cfRule>
  </conditionalFormatting>
  <conditionalFormatting sqref="F10">
    <cfRule type="cellIs" dxfId="9" priority="15" operator="equal">
      <formula>0</formula>
    </cfRule>
  </conditionalFormatting>
  <conditionalFormatting sqref="E10">
    <cfRule type="cellIs" dxfId="8" priority="14" operator="equal">
      <formula>0</formula>
    </cfRule>
  </conditionalFormatting>
  <conditionalFormatting sqref="D10">
    <cfRule type="cellIs" dxfId="7" priority="13" operator="equal">
      <formula>0</formula>
    </cfRule>
  </conditionalFormatting>
  <conditionalFormatting sqref="C13">
    <cfRule type="cellIs" dxfId="6" priority="12" operator="equal">
      <formula>0</formula>
    </cfRule>
  </conditionalFormatting>
  <conditionalFormatting sqref="D13">
    <cfRule type="cellIs" dxfId="5" priority="11" operator="equal">
      <formula>0</formula>
    </cfRule>
  </conditionalFormatting>
  <conditionalFormatting sqref="E13">
    <cfRule type="cellIs" dxfId="4" priority="10" operator="equal">
      <formula>0</formula>
    </cfRule>
  </conditionalFormatting>
  <conditionalFormatting sqref="F13">
    <cfRule type="cellIs" dxfId="3" priority="9" operator="equal">
      <formula>0</formula>
    </cfRule>
  </conditionalFormatting>
  <conditionalFormatting sqref="G13">
    <cfRule type="cellIs" dxfId="2" priority="8" operator="equal">
      <formula>0</formula>
    </cfRule>
  </conditionalFormatting>
  <conditionalFormatting sqref="M13">
    <cfRule type="cellIs" dxfId="1" priority="6" operator="equal">
      <formula>0</formula>
    </cfRule>
  </conditionalFormatting>
  <conditionalFormatting sqref="M10">
    <cfRule type="cellIs" dxfId="0" priority="4" operator="equal">
      <formula>0</formula>
    </cfRule>
  </conditionalFormatting>
  <dataValidations count="4">
    <dataValidation type="list" allowBlank="1" showInputMessage="1" showErrorMessage="1" sqref="G10:G16" xr:uid="{B10786AF-5A69-4C99-92DC-47E71D325FF8}">
      <formula1>financiamiento</formula1>
    </dataValidation>
    <dataValidation type="list" allowBlank="1" showInputMessage="1" showErrorMessage="1" sqref="C10 C13 C16" xr:uid="{2A684977-8470-4A36-93A4-3B25231484CE}">
      <formula1>politicas</formula1>
    </dataValidation>
    <dataValidation type="list" allowBlank="1" showInputMessage="1" showErrorMessage="1" sqref="N10:N18" xr:uid="{0205168F-4B56-4A77-8409-9E48DD98B670}">
      <formula1>area</formula1>
    </dataValidation>
    <dataValidation type="list" allowBlank="1" showErrorMessage="1" sqref="J10:J18" xr:uid="{AA4247F2-E880-4E05-9771-0907D98FFE79}">
      <formula1>"1-Númerica,2-Porcentual"</formula1>
    </dataValidation>
  </dataValidations>
  <pageMargins left="0.70866141732283472" right="0.70866141732283472" top="0.74803149606299213" bottom="0.74803149606299213" header="0.31496062992125984" footer="0.31496062992125984"/>
  <pageSetup scale="39" orientation="portrait" r:id="rId1"/>
  <drawing r:id="rId2"/>
</worksheet>
</file>

<file path=docMetadata/LabelInfo.xml><?xml version="1.0" encoding="utf-8"?>
<clbl:labelList xmlns:clbl="http://schemas.microsoft.com/office/2020/mipLabelMetadata">
  <clbl:label id="{9478eec2-8df7-4948-80d3-740a16e1dcca}" enabled="0" method="" siteId="{9478eec2-8df7-4948-80d3-740a16e1dcc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vt:i4>
      </vt:variant>
    </vt:vector>
  </HeadingPairs>
  <TitlesOfParts>
    <vt:vector size="15" baseType="lpstr">
      <vt:lpstr>Hoja4</vt:lpstr>
      <vt:lpstr>CONTENIDO </vt:lpstr>
      <vt:lpstr>Dimensión 1 - Talento Humano </vt:lpstr>
      <vt:lpstr>Dimensión 2 - Direccionamiento</vt:lpstr>
      <vt:lpstr>Dimensión 3-Gestión con Valor</vt:lpstr>
      <vt:lpstr>Dimensión 4 - Evaluación de res</vt:lpstr>
      <vt:lpstr>Dimensión 5 - Información y com</vt:lpstr>
      <vt:lpstr>Dimensión 6 - GESCO+I</vt:lpstr>
      <vt:lpstr>Dimensión 7 - Control Interno</vt:lpstr>
      <vt:lpstr>PAI 2025 Consolidado</vt:lpstr>
      <vt:lpstr>Plantilla publicacion</vt:lpstr>
      <vt:lpstr>Convenciones</vt:lpstr>
      <vt:lpstr>PAI 2025 GPS rempl2)</vt:lpstr>
      <vt:lpstr>Plan de acci�n consolidado 2025</vt:lpstr>
      <vt:lpstr>'Dimensión 3-Gestión con Valor'!Área_de_impresión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 Jairo Arias Chaparro</dc:creator>
  <cp:lastModifiedBy>Mery Brigeth Melguizo Báez</cp:lastModifiedBy>
  <dcterms:created xsi:type="dcterms:W3CDTF">2025-01-15T18:46:04Z</dcterms:created>
  <dcterms:modified xsi:type="dcterms:W3CDTF">2025-12-16T16:01:27Z</dcterms:modified>
</cp:coreProperties>
</file>